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Дмитрий\Desktop\Благоустройство\"/>
    </mc:Choice>
  </mc:AlternateContent>
  <bookViews>
    <workbookView xWindow="0" yWindow="0" windowWidth="2040" windowHeight="1185"/>
  </bookViews>
  <sheets>
    <sheet name="Смета по ТСН-2001" sheetId="5" r:id="rId1"/>
    <sheet name="Source" sheetId="1" r:id="rId2"/>
    <sheet name="SourceObSm" sheetId="2" state="hidden" r:id="rId3"/>
    <sheet name="SmtRes" sheetId="3" state="hidden" r:id="rId4"/>
    <sheet name="EtalonRes" sheetId="4" state="hidden" r:id="rId5"/>
  </sheets>
  <externalReferences>
    <externalReference r:id="rId6"/>
  </externalReferences>
  <definedNames>
    <definedName name="_xlnm.Print_Titles" localSheetId="0">'Смета по ТСН-2001'!$21:$21</definedName>
    <definedName name="_xlnm.Print_Area" localSheetId="0">'Смета по ТСН-2001'!$A$10:$K$560</definedName>
  </definedNames>
  <calcPr calcId="162913"/>
</workbook>
</file>

<file path=xl/calcChain.xml><?xml version="1.0" encoding="utf-8"?>
<calcChain xmlns="http://schemas.openxmlformats.org/spreadsheetml/2006/main">
  <c r="B6" i="5" l="1"/>
  <c r="A15" i="5" l="1"/>
  <c r="H558" i="5" l="1"/>
  <c r="H555" i="5"/>
  <c r="C558" i="5"/>
  <c r="C555" i="5"/>
  <c r="C552" i="5"/>
  <c r="C551" i="5"/>
  <c r="C550" i="5"/>
  <c r="J27" i="5"/>
  <c r="I27" i="5"/>
  <c r="I549" i="5"/>
  <c r="J549" i="5"/>
  <c r="I548" i="5"/>
  <c r="J548" i="5"/>
  <c r="I545" i="5"/>
  <c r="J545" i="5"/>
  <c r="I544" i="5"/>
  <c r="J544" i="5"/>
  <c r="Z532" i="5"/>
  <c r="Y532" i="5"/>
  <c r="X532" i="5"/>
  <c r="J540" i="5"/>
  <c r="H540" i="5"/>
  <c r="G540" i="5"/>
  <c r="F540" i="5"/>
  <c r="E539" i="5"/>
  <c r="D539" i="5"/>
  <c r="B539" i="5"/>
  <c r="A539" i="5"/>
  <c r="Z529" i="5"/>
  <c r="Y529" i="5"/>
  <c r="X529" i="5"/>
  <c r="J537" i="5"/>
  <c r="H537" i="5"/>
  <c r="G537" i="5"/>
  <c r="F537" i="5"/>
  <c r="E536" i="5"/>
  <c r="D536" i="5"/>
  <c r="B536" i="5"/>
  <c r="A536" i="5"/>
  <c r="AA526" i="5"/>
  <c r="Z526" i="5"/>
  <c r="Y526" i="5"/>
  <c r="J534" i="5"/>
  <c r="E534" i="5"/>
  <c r="J533" i="5"/>
  <c r="H533" i="5"/>
  <c r="G533" i="5"/>
  <c r="F533" i="5"/>
  <c r="J532" i="5"/>
  <c r="H532" i="5"/>
  <c r="G532" i="5"/>
  <c r="F532" i="5"/>
  <c r="E531" i="5"/>
  <c r="D531" i="5"/>
  <c r="B531" i="5"/>
  <c r="A531" i="5"/>
  <c r="A530" i="5"/>
  <c r="I528" i="5"/>
  <c r="J528" i="5"/>
  <c r="I527" i="5"/>
  <c r="J527" i="5"/>
  <c r="AA515" i="5"/>
  <c r="Z515" i="5"/>
  <c r="Y515" i="5"/>
  <c r="H523" i="5"/>
  <c r="G523" i="5"/>
  <c r="E523" i="5"/>
  <c r="J522" i="5"/>
  <c r="E522" i="5"/>
  <c r="J521" i="5"/>
  <c r="E521" i="5"/>
  <c r="J520" i="5"/>
  <c r="H520" i="5"/>
  <c r="AA511" i="5"/>
  <c r="Z511" i="5"/>
  <c r="Y511" i="5"/>
  <c r="F520" i="5"/>
  <c r="D520" i="5"/>
  <c r="B520" i="5"/>
  <c r="J519" i="5"/>
  <c r="H519" i="5"/>
  <c r="G519" i="5"/>
  <c r="F519" i="5"/>
  <c r="J518" i="5"/>
  <c r="H518" i="5"/>
  <c r="G518" i="5"/>
  <c r="F518" i="5"/>
  <c r="D517" i="5"/>
  <c r="B517" i="5"/>
  <c r="A517" i="5"/>
  <c r="AA507" i="5"/>
  <c r="Z507" i="5"/>
  <c r="Y507" i="5"/>
  <c r="H515" i="5"/>
  <c r="G515" i="5"/>
  <c r="E515" i="5"/>
  <c r="J514" i="5"/>
  <c r="E514" i="5"/>
  <c r="J513" i="5"/>
  <c r="E513" i="5"/>
  <c r="J512" i="5"/>
  <c r="H512" i="5"/>
  <c r="AA503" i="5"/>
  <c r="Z503" i="5"/>
  <c r="Y503" i="5"/>
  <c r="F512" i="5"/>
  <c r="D512" i="5"/>
  <c r="B512" i="5"/>
  <c r="J511" i="5"/>
  <c r="H511" i="5"/>
  <c r="G511" i="5"/>
  <c r="F511" i="5"/>
  <c r="D510" i="5"/>
  <c r="B510" i="5"/>
  <c r="A510" i="5"/>
  <c r="AA500" i="5"/>
  <c r="Z500" i="5"/>
  <c r="Y500" i="5"/>
  <c r="H508" i="5"/>
  <c r="G508" i="5"/>
  <c r="E508" i="5"/>
  <c r="J507" i="5"/>
  <c r="E507" i="5"/>
  <c r="J506" i="5"/>
  <c r="E506" i="5"/>
  <c r="J505" i="5"/>
  <c r="E505" i="5"/>
  <c r="J504" i="5"/>
  <c r="H504" i="5"/>
  <c r="AA495" i="5"/>
  <c r="Z495" i="5"/>
  <c r="Y495" i="5"/>
  <c r="F504" i="5"/>
  <c r="D504" i="5"/>
  <c r="B504" i="5"/>
  <c r="J503" i="5"/>
  <c r="H503" i="5"/>
  <c r="G503" i="5"/>
  <c r="F503" i="5"/>
  <c r="J502" i="5"/>
  <c r="H502" i="5"/>
  <c r="G502" i="5"/>
  <c r="F502" i="5"/>
  <c r="J501" i="5"/>
  <c r="H501" i="5"/>
  <c r="G501" i="5"/>
  <c r="F501" i="5"/>
  <c r="D500" i="5"/>
  <c r="B500" i="5"/>
  <c r="A500" i="5"/>
  <c r="A499" i="5"/>
  <c r="I497" i="5"/>
  <c r="J497" i="5"/>
  <c r="I496" i="5"/>
  <c r="J496" i="5"/>
  <c r="AA484" i="5"/>
  <c r="Z484" i="5"/>
  <c r="Y484" i="5"/>
  <c r="H492" i="5"/>
  <c r="G492" i="5"/>
  <c r="E492" i="5"/>
  <c r="J491" i="5"/>
  <c r="E491" i="5"/>
  <c r="J490" i="5"/>
  <c r="E490" i="5"/>
  <c r="J489" i="5"/>
  <c r="E489" i="5"/>
  <c r="J488" i="5"/>
  <c r="H488" i="5"/>
  <c r="AA479" i="5"/>
  <c r="Z479" i="5"/>
  <c r="Y479" i="5"/>
  <c r="F488" i="5"/>
  <c r="D488" i="5"/>
  <c r="B488" i="5"/>
  <c r="J487" i="5"/>
  <c r="H487" i="5"/>
  <c r="G487" i="5"/>
  <c r="F487" i="5"/>
  <c r="J486" i="5"/>
  <c r="H486" i="5"/>
  <c r="G486" i="5"/>
  <c r="F486" i="5"/>
  <c r="J485" i="5"/>
  <c r="H485" i="5"/>
  <c r="G485" i="5"/>
  <c r="F485" i="5"/>
  <c r="J484" i="5"/>
  <c r="H484" i="5"/>
  <c r="G484" i="5"/>
  <c r="F484" i="5"/>
  <c r="D483" i="5"/>
  <c r="B483" i="5"/>
  <c r="A483" i="5"/>
  <c r="AA473" i="5"/>
  <c r="Z473" i="5"/>
  <c r="Y473" i="5"/>
  <c r="H481" i="5"/>
  <c r="G481" i="5"/>
  <c r="E481" i="5"/>
  <c r="J480" i="5"/>
  <c r="E480" i="5"/>
  <c r="J479" i="5"/>
  <c r="E479" i="5"/>
  <c r="J478" i="5"/>
  <c r="E478" i="5"/>
  <c r="J477" i="5"/>
  <c r="H477" i="5"/>
  <c r="AA468" i="5"/>
  <c r="Z468" i="5"/>
  <c r="Y468" i="5"/>
  <c r="F477" i="5"/>
  <c r="D477" i="5"/>
  <c r="B477" i="5"/>
  <c r="J476" i="5"/>
  <c r="H476" i="5"/>
  <c r="G476" i="5"/>
  <c r="F476" i="5"/>
  <c r="J475" i="5"/>
  <c r="H475" i="5"/>
  <c r="G475" i="5"/>
  <c r="F475" i="5"/>
  <c r="J474" i="5"/>
  <c r="H474" i="5"/>
  <c r="G474" i="5"/>
  <c r="F474" i="5"/>
  <c r="D473" i="5"/>
  <c r="B473" i="5"/>
  <c r="A473" i="5"/>
  <c r="AA463" i="5"/>
  <c r="Z463" i="5"/>
  <c r="Y463" i="5"/>
  <c r="H471" i="5"/>
  <c r="G471" i="5"/>
  <c r="E471" i="5"/>
  <c r="J470" i="5"/>
  <c r="E470" i="5"/>
  <c r="J469" i="5"/>
  <c r="E469" i="5"/>
  <c r="J468" i="5"/>
  <c r="E468" i="5"/>
  <c r="J467" i="5"/>
  <c r="H467" i="5"/>
  <c r="AA458" i="5"/>
  <c r="Z458" i="5"/>
  <c r="Y458" i="5"/>
  <c r="F467" i="5"/>
  <c r="D467" i="5"/>
  <c r="B467" i="5"/>
  <c r="J466" i="5"/>
  <c r="H466" i="5"/>
  <c r="G466" i="5"/>
  <c r="F466" i="5"/>
  <c r="J465" i="5"/>
  <c r="H465" i="5"/>
  <c r="G465" i="5"/>
  <c r="F465" i="5"/>
  <c r="J464" i="5"/>
  <c r="H464" i="5"/>
  <c r="G464" i="5"/>
  <c r="F464" i="5"/>
  <c r="J463" i="5"/>
  <c r="H463" i="5"/>
  <c r="G463" i="5"/>
  <c r="F463" i="5"/>
  <c r="D462" i="5"/>
  <c r="B462" i="5"/>
  <c r="A462" i="5"/>
  <c r="AA452" i="5"/>
  <c r="Z452" i="5"/>
  <c r="Y452" i="5"/>
  <c r="H460" i="5"/>
  <c r="G460" i="5"/>
  <c r="E460" i="5"/>
  <c r="J459" i="5"/>
  <c r="E459" i="5"/>
  <c r="J458" i="5"/>
  <c r="E458" i="5"/>
  <c r="J457" i="5"/>
  <c r="E457" i="5"/>
  <c r="J456" i="5"/>
  <c r="H456" i="5"/>
  <c r="AA447" i="5"/>
  <c r="Z447" i="5"/>
  <c r="Y447" i="5"/>
  <c r="F456" i="5"/>
  <c r="D456" i="5"/>
  <c r="B456" i="5"/>
  <c r="J455" i="5"/>
  <c r="H455" i="5"/>
  <c r="G455" i="5"/>
  <c r="F455" i="5"/>
  <c r="J454" i="5"/>
  <c r="H454" i="5"/>
  <c r="G454" i="5"/>
  <c r="F454" i="5"/>
  <c r="J453" i="5"/>
  <c r="H453" i="5"/>
  <c r="G453" i="5"/>
  <c r="F453" i="5"/>
  <c r="D452" i="5"/>
  <c r="B452" i="5"/>
  <c r="A452" i="5"/>
  <c r="AA442" i="5"/>
  <c r="Z442" i="5"/>
  <c r="Y442" i="5"/>
  <c r="H450" i="5"/>
  <c r="G450" i="5"/>
  <c r="E450" i="5"/>
  <c r="J449" i="5"/>
  <c r="E449" i="5"/>
  <c r="J448" i="5"/>
  <c r="E448" i="5"/>
  <c r="J447" i="5"/>
  <c r="E447" i="5"/>
  <c r="J446" i="5"/>
  <c r="H446" i="5"/>
  <c r="AA437" i="5"/>
  <c r="Z437" i="5"/>
  <c r="Y437" i="5"/>
  <c r="F446" i="5"/>
  <c r="D446" i="5"/>
  <c r="B446" i="5"/>
  <c r="J445" i="5"/>
  <c r="H445" i="5"/>
  <c r="G445" i="5"/>
  <c r="F445" i="5"/>
  <c r="J444" i="5"/>
  <c r="H444" i="5"/>
  <c r="G444" i="5"/>
  <c r="F444" i="5"/>
  <c r="J443" i="5"/>
  <c r="H443" i="5"/>
  <c r="G443" i="5"/>
  <c r="F443" i="5"/>
  <c r="J442" i="5"/>
  <c r="H442" i="5"/>
  <c r="G442" i="5"/>
  <c r="F442" i="5"/>
  <c r="D441" i="5"/>
  <c r="B441" i="5"/>
  <c r="A441" i="5"/>
  <c r="AA431" i="5"/>
  <c r="Z431" i="5"/>
  <c r="Y431" i="5"/>
  <c r="H439" i="5"/>
  <c r="G439" i="5"/>
  <c r="E439" i="5"/>
  <c r="J438" i="5"/>
  <c r="E438" i="5"/>
  <c r="J437" i="5"/>
  <c r="E437" i="5"/>
  <c r="J436" i="5"/>
  <c r="E436" i="5"/>
  <c r="J435" i="5"/>
  <c r="H435" i="5"/>
  <c r="AA426" i="5"/>
  <c r="Z426" i="5"/>
  <c r="Y426" i="5"/>
  <c r="F435" i="5"/>
  <c r="D435" i="5"/>
  <c r="B435" i="5"/>
  <c r="J434" i="5"/>
  <c r="H434" i="5"/>
  <c r="G434" i="5"/>
  <c r="F434" i="5"/>
  <c r="J433" i="5"/>
  <c r="H433" i="5"/>
  <c r="G433" i="5"/>
  <c r="F433" i="5"/>
  <c r="J432" i="5"/>
  <c r="H432" i="5"/>
  <c r="G432" i="5"/>
  <c r="F432" i="5"/>
  <c r="J431" i="5"/>
  <c r="H431" i="5"/>
  <c r="G431" i="5"/>
  <c r="F431" i="5"/>
  <c r="D430" i="5"/>
  <c r="B430" i="5"/>
  <c r="A430" i="5"/>
  <c r="AA420" i="5"/>
  <c r="Z420" i="5"/>
  <c r="Y420" i="5"/>
  <c r="H428" i="5"/>
  <c r="G428" i="5"/>
  <c r="E428" i="5"/>
  <c r="J427" i="5"/>
  <c r="E427" i="5"/>
  <c r="J426" i="5"/>
  <c r="E426" i="5"/>
  <c r="J425" i="5"/>
  <c r="E425" i="5"/>
  <c r="J424" i="5"/>
  <c r="H424" i="5"/>
  <c r="AA415" i="5"/>
  <c r="Z415" i="5"/>
  <c r="Y415" i="5"/>
  <c r="F424" i="5"/>
  <c r="D424" i="5"/>
  <c r="B424" i="5"/>
  <c r="J423" i="5"/>
  <c r="H423" i="5"/>
  <c r="G423" i="5"/>
  <c r="F423" i="5"/>
  <c r="J422" i="5"/>
  <c r="H422" i="5"/>
  <c r="G422" i="5"/>
  <c r="F422" i="5"/>
  <c r="J421" i="5"/>
  <c r="H421" i="5"/>
  <c r="G421" i="5"/>
  <c r="F421" i="5"/>
  <c r="J420" i="5"/>
  <c r="H420" i="5"/>
  <c r="G420" i="5"/>
  <c r="F420" i="5"/>
  <c r="D419" i="5"/>
  <c r="B419" i="5"/>
  <c r="A419" i="5"/>
  <c r="AA409" i="5"/>
  <c r="Z409" i="5"/>
  <c r="Y409" i="5"/>
  <c r="H417" i="5"/>
  <c r="G417" i="5"/>
  <c r="E417" i="5"/>
  <c r="J416" i="5"/>
  <c r="E416" i="5"/>
  <c r="J415" i="5"/>
  <c r="E415" i="5"/>
  <c r="J414" i="5"/>
  <c r="E414" i="5"/>
  <c r="J413" i="5"/>
  <c r="H413" i="5"/>
  <c r="AA404" i="5"/>
  <c r="Z404" i="5"/>
  <c r="Y404" i="5"/>
  <c r="F413" i="5"/>
  <c r="D413" i="5"/>
  <c r="B413" i="5"/>
  <c r="J412" i="5"/>
  <c r="H412" i="5"/>
  <c r="G412" i="5"/>
  <c r="F412" i="5"/>
  <c r="J411" i="5"/>
  <c r="H411" i="5"/>
  <c r="G411" i="5"/>
  <c r="F411" i="5"/>
  <c r="J410" i="5"/>
  <c r="H410" i="5"/>
  <c r="G410" i="5"/>
  <c r="F410" i="5"/>
  <c r="J409" i="5"/>
  <c r="H409" i="5"/>
  <c r="G409" i="5"/>
  <c r="F409" i="5"/>
  <c r="D408" i="5"/>
  <c r="B408" i="5"/>
  <c r="A408" i="5"/>
  <c r="Z398" i="5"/>
  <c r="Y398" i="5"/>
  <c r="X398" i="5"/>
  <c r="J406" i="5"/>
  <c r="H406" i="5"/>
  <c r="G406" i="5"/>
  <c r="F406" i="5"/>
  <c r="E405" i="5"/>
  <c r="D405" i="5"/>
  <c r="B405" i="5"/>
  <c r="A405" i="5"/>
  <c r="Z395" i="5"/>
  <c r="Y395" i="5"/>
  <c r="X395" i="5"/>
  <c r="J403" i="5"/>
  <c r="H403" i="5"/>
  <c r="G403" i="5"/>
  <c r="F403" i="5"/>
  <c r="E402" i="5"/>
  <c r="D402" i="5"/>
  <c r="B402" i="5"/>
  <c r="A402" i="5"/>
  <c r="AA392" i="5"/>
  <c r="Z392" i="5"/>
  <c r="Y392" i="5"/>
  <c r="H400" i="5"/>
  <c r="G400" i="5"/>
  <c r="E400" i="5"/>
  <c r="J399" i="5"/>
  <c r="E399" i="5"/>
  <c r="J398" i="5"/>
  <c r="E398" i="5"/>
  <c r="J397" i="5"/>
  <c r="H397" i="5"/>
  <c r="G397" i="5"/>
  <c r="F397" i="5"/>
  <c r="E396" i="5"/>
  <c r="D396" i="5"/>
  <c r="B396" i="5"/>
  <c r="A396" i="5"/>
  <c r="AA386" i="5"/>
  <c r="Z386" i="5"/>
  <c r="Y386" i="5"/>
  <c r="H394" i="5"/>
  <c r="G394" i="5"/>
  <c r="E394" i="5"/>
  <c r="J393" i="5"/>
  <c r="E393" i="5"/>
  <c r="J392" i="5"/>
  <c r="E392" i="5"/>
  <c r="J391" i="5"/>
  <c r="H391" i="5"/>
  <c r="G391" i="5"/>
  <c r="F391" i="5"/>
  <c r="E390" i="5"/>
  <c r="D390" i="5"/>
  <c r="B390" i="5"/>
  <c r="A390" i="5"/>
  <c r="AA380" i="5"/>
  <c r="Z380" i="5"/>
  <c r="Y380" i="5"/>
  <c r="H388" i="5"/>
  <c r="G388" i="5"/>
  <c r="E388" i="5"/>
  <c r="J387" i="5"/>
  <c r="E387" i="5"/>
  <c r="J386" i="5"/>
  <c r="E386" i="5"/>
  <c r="J385" i="5"/>
  <c r="E385" i="5"/>
  <c r="J384" i="5"/>
  <c r="H384" i="5"/>
  <c r="G384" i="5"/>
  <c r="F384" i="5"/>
  <c r="J383" i="5"/>
  <c r="H383" i="5"/>
  <c r="G383" i="5"/>
  <c r="F383" i="5"/>
  <c r="J382" i="5"/>
  <c r="H382" i="5"/>
  <c r="G382" i="5"/>
  <c r="F382" i="5"/>
  <c r="E381" i="5"/>
  <c r="D381" i="5"/>
  <c r="B381" i="5"/>
  <c r="A381" i="5"/>
  <c r="Z371" i="5"/>
  <c r="Y371" i="5"/>
  <c r="X371" i="5"/>
  <c r="J379" i="5"/>
  <c r="H379" i="5"/>
  <c r="G379" i="5"/>
  <c r="F379" i="5"/>
  <c r="E378" i="5"/>
  <c r="D378" i="5"/>
  <c r="B378" i="5"/>
  <c r="A378" i="5"/>
  <c r="Z368" i="5"/>
  <c r="Y368" i="5"/>
  <c r="X368" i="5"/>
  <c r="J376" i="5"/>
  <c r="H376" i="5"/>
  <c r="G376" i="5"/>
  <c r="F376" i="5"/>
  <c r="E375" i="5"/>
  <c r="D375" i="5"/>
  <c r="B375" i="5"/>
  <c r="A375" i="5"/>
  <c r="AA365" i="5"/>
  <c r="Z365" i="5"/>
  <c r="Y365" i="5"/>
  <c r="H373" i="5"/>
  <c r="G373" i="5"/>
  <c r="E373" i="5"/>
  <c r="J372" i="5"/>
  <c r="E372" i="5"/>
  <c r="J371" i="5"/>
  <c r="E371" i="5"/>
  <c r="J370" i="5"/>
  <c r="E370" i="5"/>
  <c r="J369" i="5"/>
  <c r="H369" i="5"/>
  <c r="G369" i="5"/>
  <c r="F369" i="5"/>
  <c r="J368" i="5"/>
  <c r="H368" i="5"/>
  <c r="G368" i="5"/>
  <c r="F368" i="5"/>
  <c r="J367" i="5"/>
  <c r="H367" i="5"/>
  <c r="G367" i="5"/>
  <c r="F367" i="5"/>
  <c r="D366" i="5"/>
  <c r="B366" i="5"/>
  <c r="A366" i="5"/>
  <c r="AA356" i="5"/>
  <c r="Z356" i="5"/>
  <c r="Y356" i="5"/>
  <c r="H364" i="5"/>
  <c r="G364" i="5"/>
  <c r="E364" i="5"/>
  <c r="J363" i="5"/>
  <c r="E363" i="5"/>
  <c r="J362" i="5"/>
  <c r="E362" i="5"/>
  <c r="J361" i="5"/>
  <c r="E361" i="5"/>
  <c r="J360" i="5"/>
  <c r="H360" i="5"/>
  <c r="G360" i="5"/>
  <c r="F360" i="5"/>
  <c r="J359" i="5"/>
  <c r="H359" i="5"/>
  <c r="G359" i="5"/>
  <c r="F359" i="5"/>
  <c r="J358" i="5"/>
  <c r="H358" i="5"/>
  <c r="G358" i="5"/>
  <c r="F358" i="5"/>
  <c r="D357" i="5"/>
  <c r="B357" i="5"/>
  <c r="A357" i="5"/>
  <c r="AA347" i="5"/>
  <c r="Z347" i="5"/>
  <c r="Y347" i="5"/>
  <c r="H355" i="5"/>
  <c r="G355" i="5"/>
  <c r="E355" i="5"/>
  <c r="J354" i="5"/>
  <c r="E354" i="5"/>
  <c r="J353" i="5"/>
  <c r="E353" i="5"/>
  <c r="J352" i="5"/>
  <c r="E352" i="5"/>
  <c r="J351" i="5"/>
  <c r="H351" i="5"/>
  <c r="G351" i="5"/>
  <c r="F351" i="5"/>
  <c r="J350" i="5"/>
  <c r="H350" i="5"/>
  <c r="G350" i="5"/>
  <c r="F350" i="5"/>
  <c r="J349" i="5"/>
  <c r="H349" i="5"/>
  <c r="G349" i="5"/>
  <c r="F349" i="5"/>
  <c r="D348" i="5"/>
  <c r="B348" i="5"/>
  <c r="A348" i="5"/>
  <c r="AA338" i="5"/>
  <c r="Z338" i="5"/>
  <c r="Y338" i="5"/>
  <c r="H346" i="5"/>
  <c r="G346" i="5"/>
  <c r="E346" i="5"/>
  <c r="J345" i="5"/>
  <c r="E345" i="5"/>
  <c r="J344" i="5"/>
  <c r="E344" i="5"/>
  <c r="J343" i="5"/>
  <c r="H343" i="5"/>
  <c r="G343" i="5"/>
  <c r="F343" i="5"/>
  <c r="D342" i="5"/>
  <c r="B342" i="5"/>
  <c r="A342" i="5"/>
  <c r="A341" i="5"/>
  <c r="I339" i="5"/>
  <c r="J339" i="5"/>
  <c r="I338" i="5"/>
  <c r="J338" i="5"/>
  <c r="AA326" i="5"/>
  <c r="Z326" i="5"/>
  <c r="Y326" i="5"/>
  <c r="H334" i="5"/>
  <c r="G334" i="5"/>
  <c r="E334" i="5"/>
  <c r="J333" i="5"/>
  <c r="E333" i="5"/>
  <c r="J332" i="5"/>
  <c r="E332" i="5"/>
  <c r="J331" i="5"/>
  <c r="E331" i="5"/>
  <c r="J330" i="5"/>
  <c r="H330" i="5"/>
  <c r="AA321" i="5"/>
  <c r="Z321" i="5"/>
  <c r="Y321" i="5"/>
  <c r="F330" i="5"/>
  <c r="D330" i="5"/>
  <c r="B330" i="5"/>
  <c r="J329" i="5"/>
  <c r="H329" i="5"/>
  <c r="AA320" i="5"/>
  <c r="Z320" i="5"/>
  <c r="Y320" i="5"/>
  <c r="F329" i="5"/>
  <c r="D329" i="5"/>
  <c r="B329" i="5"/>
  <c r="J328" i="5"/>
  <c r="H328" i="5"/>
  <c r="G328" i="5"/>
  <c r="F328" i="5"/>
  <c r="J327" i="5"/>
  <c r="H327" i="5"/>
  <c r="G327" i="5"/>
  <c r="F327" i="5"/>
  <c r="J326" i="5"/>
  <c r="H326" i="5"/>
  <c r="G326" i="5"/>
  <c r="F326" i="5"/>
  <c r="J325" i="5"/>
  <c r="H325" i="5"/>
  <c r="G325" i="5"/>
  <c r="F325" i="5"/>
  <c r="D324" i="5"/>
  <c r="B324" i="5"/>
  <c r="A324" i="5"/>
  <c r="AA314" i="5"/>
  <c r="Z314" i="5"/>
  <c r="Y314" i="5"/>
  <c r="H322" i="5"/>
  <c r="G322" i="5"/>
  <c r="E322" i="5"/>
  <c r="J321" i="5"/>
  <c r="E321" i="5"/>
  <c r="J320" i="5"/>
  <c r="E320" i="5"/>
  <c r="J319" i="5"/>
  <c r="E319" i="5"/>
  <c r="J318" i="5"/>
  <c r="H318" i="5"/>
  <c r="AA309" i="5"/>
  <c r="Z309" i="5"/>
  <c r="Y309" i="5"/>
  <c r="F318" i="5"/>
  <c r="D318" i="5"/>
  <c r="B318" i="5"/>
  <c r="J317" i="5"/>
  <c r="H317" i="5"/>
  <c r="AA308" i="5"/>
  <c r="Z308" i="5"/>
  <c r="Y308" i="5"/>
  <c r="F317" i="5"/>
  <c r="D317" i="5"/>
  <c r="B317" i="5"/>
  <c r="J316" i="5"/>
  <c r="H316" i="5"/>
  <c r="AA307" i="5"/>
  <c r="Z307" i="5"/>
  <c r="Y307" i="5"/>
  <c r="F316" i="5"/>
  <c r="D316" i="5"/>
  <c r="B316" i="5"/>
  <c r="J315" i="5"/>
  <c r="H315" i="5"/>
  <c r="G315" i="5"/>
  <c r="F315" i="5"/>
  <c r="J314" i="5"/>
  <c r="H314" i="5"/>
  <c r="G314" i="5"/>
  <c r="F314" i="5"/>
  <c r="J313" i="5"/>
  <c r="H313" i="5"/>
  <c r="G313" i="5"/>
  <c r="F313" i="5"/>
  <c r="J312" i="5"/>
  <c r="H312" i="5"/>
  <c r="G312" i="5"/>
  <c r="F312" i="5"/>
  <c r="E311" i="5"/>
  <c r="D311" i="5"/>
  <c r="B311" i="5"/>
  <c r="A311" i="5"/>
  <c r="AA301" i="5"/>
  <c r="Z301" i="5"/>
  <c r="Y301" i="5"/>
  <c r="H309" i="5"/>
  <c r="G309" i="5"/>
  <c r="E309" i="5"/>
  <c r="J308" i="5"/>
  <c r="E308" i="5"/>
  <c r="J307" i="5"/>
  <c r="E307" i="5"/>
  <c r="J306" i="5"/>
  <c r="E306" i="5"/>
  <c r="J305" i="5"/>
  <c r="H305" i="5"/>
  <c r="AA296" i="5"/>
  <c r="Z296" i="5"/>
  <c r="Y296" i="5"/>
  <c r="F305" i="5"/>
  <c r="D305" i="5"/>
  <c r="B305" i="5"/>
  <c r="J304" i="5"/>
  <c r="H304" i="5"/>
  <c r="G304" i="5"/>
  <c r="F304" i="5"/>
  <c r="J303" i="5"/>
  <c r="H303" i="5"/>
  <c r="G303" i="5"/>
  <c r="F303" i="5"/>
  <c r="J302" i="5"/>
  <c r="H302" i="5"/>
  <c r="G302" i="5"/>
  <c r="F302" i="5"/>
  <c r="J301" i="5"/>
  <c r="H301" i="5"/>
  <c r="G301" i="5"/>
  <c r="F301" i="5"/>
  <c r="E300" i="5"/>
  <c r="D300" i="5"/>
  <c r="B300" i="5"/>
  <c r="A300" i="5"/>
  <c r="AA290" i="5"/>
  <c r="Z290" i="5"/>
  <c r="Y290" i="5"/>
  <c r="H298" i="5"/>
  <c r="G298" i="5"/>
  <c r="E298" i="5"/>
  <c r="J297" i="5"/>
  <c r="E297" i="5"/>
  <c r="J296" i="5"/>
  <c r="E296" i="5"/>
  <c r="J295" i="5"/>
  <c r="E295" i="5"/>
  <c r="J294" i="5"/>
  <c r="H294" i="5"/>
  <c r="AA285" i="5"/>
  <c r="Z285" i="5"/>
  <c r="Y285" i="5"/>
  <c r="F294" i="5"/>
  <c r="D294" i="5"/>
  <c r="B294" i="5"/>
  <c r="J293" i="5"/>
  <c r="H293" i="5"/>
  <c r="G293" i="5"/>
  <c r="F293" i="5"/>
  <c r="J292" i="5"/>
  <c r="H292" i="5"/>
  <c r="G292" i="5"/>
  <c r="F292" i="5"/>
  <c r="J291" i="5"/>
  <c r="H291" i="5"/>
  <c r="G291" i="5"/>
  <c r="F291" i="5"/>
  <c r="J290" i="5"/>
  <c r="H290" i="5"/>
  <c r="G290" i="5"/>
  <c r="F290" i="5"/>
  <c r="E289" i="5"/>
  <c r="D289" i="5"/>
  <c r="B289" i="5"/>
  <c r="A289" i="5"/>
  <c r="AA279" i="5"/>
  <c r="Z279" i="5"/>
  <c r="Y279" i="5"/>
  <c r="H287" i="5"/>
  <c r="G287" i="5"/>
  <c r="E287" i="5"/>
  <c r="J286" i="5"/>
  <c r="E286" i="5"/>
  <c r="J285" i="5"/>
  <c r="E285" i="5"/>
  <c r="J284" i="5"/>
  <c r="E284" i="5"/>
  <c r="J283" i="5"/>
  <c r="H283" i="5"/>
  <c r="AA274" i="5"/>
  <c r="Z274" i="5"/>
  <c r="Y274" i="5"/>
  <c r="F283" i="5"/>
  <c r="D283" i="5"/>
  <c r="B283" i="5"/>
  <c r="J282" i="5"/>
  <c r="H282" i="5"/>
  <c r="G282" i="5"/>
  <c r="F282" i="5"/>
  <c r="J281" i="5"/>
  <c r="H281" i="5"/>
  <c r="G281" i="5"/>
  <c r="F281" i="5"/>
  <c r="J280" i="5"/>
  <c r="H280" i="5"/>
  <c r="G280" i="5"/>
  <c r="F280" i="5"/>
  <c r="J279" i="5"/>
  <c r="H279" i="5"/>
  <c r="G279" i="5"/>
  <c r="F279" i="5"/>
  <c r="E278" i="5"/>
  <c r="D278" i="5"/>
  <c r="B278" i="5"/>
  <c r="A278" i="5"/>
  <c r="Z268" i="5"/>
  <c r="Y268" i="5"/>
  <c r="X268" i="5"/>
  <c r="J276" i="5"/>
  <c r="H276" i="5"/>
  <c r="G276" i="5"/>
  <c r="F276" i="5"/>
  <c r="E275" i="5"/>
  <c r="D275" i="5"/>
  <c r="B275" i="5"/>
  <c r="A275" i="5"/>
  <c r="Z265" i="5"/>
  <c r="Y265" i="5"/>
  <c r="X265" i="5"/>
  <c r="J273" i="5"/>
  <c r="H273" i="5"/>
  <c r="G273" i="5"/>
  <c r="F273" i="5"/>
  <c r="E272" i="5"/>
  <c r="D272" i="5"/>
  <c r="B272" i="5"/>
  <c r="A272" i="5"/>
  <c r="AA262" i="5"/>
  <c r="Z262" i="5"/>
  <c r="Y262" i="5"/>
  <c r="H270" i="5"/>
  <c r="G270" i="5"/>
  <c r="E270" i="5"/>
  <c r="J269" i="5"/>
  <c r="E269" i="5"/>
  <c r="J268" i="5"/>
  <c r="E268" i="5"/>
  <c r="J267" i="5"/>
  <c r="H267" i="5"/>
  <c r="G267" i="5"/>
  <c r="F267" i="5"/>
  <c r="E266" i="5"/>
  <c r="D266" i="5"/>
  <c r="B266" i="5"/>
  <c r="A266" i="5"/>
  <c r="AA256" i="5"/>
  <c r="Z256" i="5"/>
  <c r="Y256" i="5"/>
  <c r="H264" i="5"/>
  <c r="G264" i="5"/>
  <c r="E264" i="5"/>
  <c r="J263" i="5"/>
  <c r="E263" i="5"/>
  <c r="J262" i="5"/>
  <c r="E262" i="5"/>
  <c r="J261" i="5"/>
  <c r="H261" i="5"/>
  <c r="G261" i="5"/>
  <c r="F261" i="5"/>
  <c r="E260" i="5"/>
  <c r="D260" i="5"/>
  <c r="B260" i="5"/>
  <c r="A260" i="5"/>
  <c r="AA250" i="5"/>
  <c r="Z250" i="5"/>
  <c r="Y250" i="5"/>
  <c r="H258" i="5"/>
  <c r="G258" i="5"/>
  <c r="E258" i="5"/>
  <c r="J257" i="5"/>
  <c r="E257" i="5"/>
  <c r="J256" i="5"/>
  <c r="E256" i="5"/>
  <c r="J255" i="5"/>
  <c r="E255" i="5"/>
  <c r="J254" i="5"/>
  <c r="H254" i="5"/>
  <c r="G254" i="5"/>
  <c r="F254" i="5"/>
  <c r="J253" i="5"/>
  <c r="H253" i="5"/>
  <c r="G253" i="5"/>
  <c r="F253" i="5"/>
  <c r="J252" i="5"/>
  <c r="H252" i="5"/>
  <c r="G252" i="5"/>
  <c r="F252" i="5"/>
  <c r="E251" i="5"/>
  <c r="D251" i="5"/>
  <c r="B251" i="5"/>
  <c r="A251" i="5"/>
  <c r="A250" i="5"/>
  <c r="I248" i="5"/>
  <c r="J248" i="5"/>
  <c r="I247" i="5"/>
  <c r="J247" i="5"/>
  <c r="AA235" i="5"/>
  <c r="Z235" i="5"/>
  <c r="Y235" i="5"/>
  <c r="H243" i="5"/>
  <c r="G243" i="5"/>
  <c r="E243" i="5"/>
  <c r="J242" i="5"/>
  <c r="E242" i="5"/>
  <c r="J241" i="5"/>
  <c r="E241" i="5"/>
  <c r="J240" i="5"/>
  <c r="E240" i="5"/>
  <c r="J239" i="5"/>
  <c r="H239" i="5"/>
  <c r="AA230" i="5"/>
  <c r="Z230" i="5"/>
  <c r="Y230" i="5"/>
  <c r="F239" i="5"/>
  <c r="D239" i="5"/>
  <c r="B239" i="5"/>
  <c r="J238" i="5"/>
  <c r="H238" i="5"/>
  <c r="AA229" i="5"/>
  <c r="Z229" i="5"/>
  <c r="Y229" i="5"/>
  <c r="F238" i="5"/>
  <c r="D238" i="5"/>
  <c r="B238" i="5"/>
  <c r="J237" i="5"/>
  <c r="H237" i="5"/>
  <c r="G237" i="5"/>
  <c r="F237" i="5"/>
  <c r="J236" i="5"/>
  <c r="H236" i="5"/>
  <c r="G236" i="5"/>
  <c r="F236" i="5"/>
  <c r="J235" i="5"/>
  <c r="H235" i="5"/>
  <c r="G235" i="5"/>
  <c r="F235" i="5"/>
  <c r="J234" i="5"/>
  <c r="H234" i="5"/>
  <c r="G234" i="5"/>
  <c r="F234" i="5"/>
  <c r="D233" i="5"/>
  <c r="B233" i="5"/>
  <c r="A233" i="5"/>
  <c r="AA223" i="5"/>
  <c r="Z223" i="5"/>
  <c r="Y223" i="5"/>
  <c r="H231" i="5"/>
  <c r="G231" i="5"/>
  <c r="E231" i="5"/>
  <c r="J230" i="5"/>
  <c r="E230" i="5"/>
  <c r="J229" i="5"/>
  <c r="E229" i="5"/>
  <c r="J228" i="5"/>
  <c r="E228" i="5"/>
  <c r="J227" i="5"/>
  <c r="H227" i="5"/>
  <c r="AA218" i="5"/>
  <c r="Z218" i="5"/>
  <c r="Y218" i="5"/>
  <c r="F227" i="5"/>
  <c r="D227" i="5"/>
  <c r="B227" i="5"/>
  <c r="J226" i="5"/>
  <c r="H226" i="5"/>
  <c r="G226" i="5"/>
  <c r="F226" i="5"/>
  <c r="J225" i="5"/>
  <c r="H225" i="5"/>
  <c r="G225" i="5"/>
  <c r="F225" i="5"/>
  <c r="J224" i="5"/>
  <c r="H224" i="5"/>
  <c r="G224" i="5"/>
  <c r="F224" i="5"/>
  <c r="J223" i="5"/>
  <c r="H223" i="5"/>
  <c r="G223" i="5"/>
  <c r="F223" i="5"/>
  <c r="D222" i="5"/>
  <c r="B222" i="5"/>
  <c r="A222" i="5"/>
  <c r="AA212" i="5"/>
  <c r="Z212" i="5"/>
  <c r="Y212" i="5"/>
  <c r="H220" i="5"/>
  <c r="G220" i="5"/>
  <c r="E220" i="5"/>
  <c r="J219" i="5"/>
  <c r="E219" i="5"/>
  <c r="J218" i="5"/>
  <c r="E218" i="5"/>
  <c r="J217" i="5"/>
  <c r="E217" i="5"/>
  <c r="J216" i="5"/>
  <c r="H216" i="5"/>
  <c r="AA207" i="5"/>
  <c r="Z207" i="5"/>
  <c r="Y207" i="5"/>
  <c r="F216" i="5"/>
  <c r="D216" i="5"/>
  <c r="B216" i="5"/>
  <c r="J215" i="5"/>
  <c r="H215" i="5"/>
  <c r="AA206" i="5"/>
  <c r="Z206" i="5"/>
  <c r="Y206" i="5"/>
  <c r="F215" i="5"/>
  <c r="D215" i="5"/>
  <c r="B215" i="5"/>
  <c r="J214" i="5"/>
  <c r="H214" i="5"/>
  <c r="AA205" i="5"/>
  <c r="Z205" i="5"/>
  <c r="Y205" i="5"/>
  <c r="F214" i="5"/>
  <c r="D214" i="5"/>
  <c r="B214" i="5"/>
  <c r="J213" i="5"/>
  <c r="H213" i="5"/>
  <c r="G213" i="5"/>
  <c r="F213" i="5"/>
  <c r="J212" i="5"/>
  <c r="H212" i="5"/>
  <c r="G212" i="5"/>
  <c r="F212" i="5"/>
  <c r="J211" i="5"/>
  <c r="H211" i="5"/>
  <c r="G211" i="5"/>
  <c r="F211" i="5"/>
  <c r="J210" i="5"/>
  <c r="H210" i="5"/>
  <c r="G210" i="5"/>
  <c r="F210" i="5"/>
  <c r="D209" i="5"/>
  <c r="B209" i="5"/>
  <c r="A209" i="5"/>
  <c r="AA199" i="5"/>
  <c r="Z199" i="5"/>
  <c r="Y199" i="5"/>
  <c r="H207" i="5"/>
  <c r="G207" i="5"/>
  <c r="E207" i="5"/>
  <c r="J206" i="5"/>
  <c r="E206" i="5"/>
  <c r="J205" i="5"/>
  <c r="E205" i="5"/>
  <c r="J204" i="5"/>
  <c r="E204" i="5"/>
  <c r="J203" i="5"/>
  <c r="H203" i="5"/>
  <c r="AA194" i="5"/>
  <c r="Z194" i="5"/>
  <c r="Y194" i="5"/>
  <c r="F203" i="5"/>
  <c r="D203" i="5"/>
  <c r="B203" i="5"/>
  <c r="J202" i="5"/>
  <c r="H202" i="5"/>
  <c r="G202" i="5"/>
  <c r="F202" i="5"/>
  <c r="J201" i="5"/>
  <c r="H201" i="5"/>
  <c r="G201" i="5"/>
  <c r="F201" i="5"/>
  <c r="J200" i="5"/>
  <c r="H200" i="5"/>
  <c r="G200" i="5"/>
  <c r="F200" i="5"/>
  <c r="J199" i="5"/>
  <c r="H199" i="5"/>
  <c r="G199" i="5"/>
  <c r="F199" i="5"/>
  <c r="D198" i="5"/>
  <c r="B198" i="5"/>
  <c r="A198" i="5"/>
  <c r="AA188" i="5"/>
  <c r="Z188" i="5"/>
  <c r="Y188" i="5"/>
  <c r="H196" i="5"/>
  <c r="G196" i="5"/>
  <c r="E196" i="5"/>
  <c r="J195" i="5"/>
  <c r="E195" i="5"/>
  <c r="J194" i="5"/>
  <c r="E194" i="5"/>
  <c r="J193" i="5"/>
  <c r="E193" i="5"/>
  <c r="J192" i="5"/>
  <c r="H192" i="5"/>
  <c r="AA183" i="5"/>
  <c r="Z183" i="5"/>
  <c r="Y183" i="5"/>
  <c r="F192" i="5"/>
  <c r="D192" i="5"/>
  <c r="B192" i="5"/>
  <c r="J191" i="5"/>
  <c r="H191" i="5"/>
  <c r="G191" i="5"/>
  <c r="F191" i="5"/>
  <c r="J190" i="5"/>
  <c r="H190" i="5"/>
  <c r="G190" i="5"/>
  <c r="F190" i="5"/>
  <c r="J189" i="5"/>
  <c r="H189" i="5"/>
  <c r="G189" i="5"/>
  <c r="F189" i="5"/>
  <c r="J188" i="5"/>
  <c r="H188" i="5"/>
  <c r="G188" i="5"/>
  <c r="F188" i="5"/>
  <c r="D187" i="5"/>
  <c r="B187" i="5"/>
  <c r="A187" i="5"/>
  <c r="AA177" i="5"/>
  <c r="Z177" i="5"/>
  <c r="Y177" i="5"/>
  <c r="H185" i="5"/>
  <c r="G185" i="5"/>
  <c r="E185" i="5"/>
  <c r="J184" i="5"/>
  <c r="E184" i="5"/>
  <c r="J183" i="5"/>
  <c r="E183" i="5"/>
  <c r="J182" i="5"/>
  <c r="E182" i="5"/>
  <c r="J181" i="5"/>
  <c r="H181" i="5"/>
  <c r="AA172" i="5"/>
  <c r="Z172" i="5"/>
  <c r="Y172" i="5"/>
  <c r="F181" i="5"/>
  <c r="D181" i="5"/>
  <c r="B181" i="5"/>
  <c r="J180" i="5"/>
  <c r="H180" i="5"/>
  <c r="G180" i="5"/>
  <c r="F180" i="5"/>
  <c r="J179" i="5"/>
  <c r="H179" i="5"/>
  <c r="G179" i="5"/>
  <c r="F179" i="5"/>
  <c r="J178" i="5"/>
  <c r="H178" i="5"/>
  <c r="G178" i="5"/>
  <c r="F178" i="5"/>
  <c r="J177" i="5"/>
  <c r="H177" i="5"/>
  <c r="G177" i="5"/>
  <c r="F177" i="5"/>
  <c r="D176" i="5"/>
  <c r="B176" i="5"/>
  <c r="A176" i="5"/>
  <c r="Z166" i="5"/>
  <c r="Y166" i="5"/>
  <c r="X166" i="5"/>
  <c r="J174" i="5"/>
  <c r="H174" i="5"/>
  <c r="G174" i="5"/>
  <c r="F174" i="5"/>
  <c r="E173" i="5"/>
  <c r="D173" i="5"/>
  <c r="B173" i="5"/>
  <c r="A173" i="5"/>
  <c r="Z163" i="5"/>
  <c r="Y163" i="5"/>
  <c r="X163" i="5"/>
  <c r="J171" i="5"/>
  <c r="H171" i="5"/>
  <c r="G171" i="5"/>
  <c r="F171" i="5"/>
  <c r="E170" i="5"/>
  <c r="D170" i="5"/>
  <c r="B170" i="5"/>
  <c r="A170" i="5"/>
  <c r="AA160" i="5"/>
  <c r="Z160" i="5"/>
  <c r="Y160" i="5"/>
  <c r="H168" i="5"/>
  <c r="G168" i="5"/>
  <c r="E168" i="5"/>
  <c r="J167" i="5"/>
  <c r="E167" i="5"/>
  <c r="J166" i="5"/>
  <c r="E166" i="5"/>
  <c r="J165" i="5"/>
  <c r="H165" i="5"/>
  <c r="G165" i="5"/>
  <c r="F165" i="5"/>
  <c r="D164" i="5"/>
  <c r="B164" i="5"/>
  <c r="A164" i="5"/>
  <c r="AA154" i="5"/>
  <c r="Z154" i="5"/>
  <c r="Y154" i="5"/>
  <c r="H162" i="5"/>
  <c r="G162" i="5"/>
  <c r="E162" i="5"/>
  <c r="J161" i="5"/>
  <c r="E161" i="5"/>
  <c r="J160" i="5"/>
  <c r="E160" i="5"/>
  <c r="J159" i="5"/>
  <c r="H159" i="5"/>
  <c r="G159" i="5"/>
  <c r="F159" i="5"/>
  <c r="D158" i="5"/>
  <c r="B158" i="5"/>
  <c r="A158" i="5"/>
  <c r="AA148" i="5"/>
  <c r="Z148" i="5"/>
  <c r="Y148" i="5"/>
  <c r="H156" i="5"/>
  <c r="G156" i="5"/>
  <c r="E156" i="5"/>
  <c r="J155" i="5"/>
  <c r="E155" i="5"/>
  <c r="J154" i="5"/>
  <c r="E154" i="5"/>
  <c r="J153" i="5"/>
  <c r="E153" i="5"/>
  <c r="J152" i="5"/>
  <c r="H152" i="5"/>
  <c r="G152" i="5"/>
  <c r="F152" i="5"/>
  <c r="J151" i="5"/>
  <c r="H151" i="5"/>
  <c r="G151" i="5"/>
  <c r="F151" i="5"/>
  <c r="J150" i="5"/>
  <c r="H150" i="5"/>
  <c r="G150" i="5"/>
  <c r="F150" i="5"/>
  <c r="D149" i="5"/>
  <c r="B149" i="5"/>
  <c r="A149" i="5"/>
  <c r="AA139" i="5"/>
  <c r="Z139" i="5"/>
  <c r="Y139" i="5"/>
  <c r="H147" i="5"/>
  <c r="G147" i="5"/>
  <c r="E147" i="5"/>
  <c r="J146" i="5"/>
  <c r="E146" i="5"/>
  <c r="J145" i="5"/>
  <c r="E145" i="5"/>
  <c r="J144" i="5"/>
  <c r="E144" i="5"/>
  <c r="J143" i="5"/>
  <c r="H143" i="5"/>
  <c r="AA134" i="5"/>
  <c r="Z134" i="5"/>
  <c r="Y134" i="5"/>
  <c r="F143" i="5"/>
  <c r="D143" i="5"/>
  <c r="B143" i="5"/>
  <c r="J142" i="5"/>
  <c r="H142" i="5"/>
  <c r="G142" i="5"/>
  <c r="F142" i="5"/>
  <c r="J141" i="5"/>
  <c r="H141" i="5"/>
  <c r="G141" i="5"/>
  <c r="F141" i="5"/>
  <c r="J140" i="5"/>
  <c r="H140" i="5"/>
  <c r="G140" i="5"/>
  <c r="F140" i="5"/>
  <c r="J139" i="5"/>
  <c r="H139" i="5"/>
  <c r="G139" i="5"/>
  <c r="F139" i="5"/>
  <c r="D138" i="5"/>
  <c r="B138" i="5"/>
  <c r="A138" i="5"/>
  <c r="AA128" i="5"/>
  <c r="Z128" i="5"/>
  <c r="Y128" i="5"/>
  <c r="H136" i="5"/>
  <c r="G136" i="5"/>
  <c r="E136" i="5"/>
  <c r="J135" i="5"/>
  <c r="E135" i="5"/>
  <c r="J134" i="5"/>
  <c r="E134" i="5"/>
  <c r="J133" i="5"/>
  <c r="E133" i="5"/>
  <c r="J132" i="5"/>
  <c r="H132" i="5"/>
  <c r="G132" i="5"/>
  <c r="F132" i="5"/>
  <c r="J131" i="5"/>
  <c r="H131" i="5"/>
  <c r="G131" i="5"/>
  <c r="F131" i="5"/>
  <c r="J130" i="5"/>
  <c r="H130" i="5"/>
  <c r="G130" i="5"/>
  <c r="F130" i="5"/>
  <c r="E129" i="5"/>
  <c r="D129" i="5"/>
  <c r="B129" i="5"/>
  <c r="A129" i="5"/>
  <c r="AA119" i="5"/>
  <c r="Z119" i="5"/>
  <c r="Y119" i="5"/>
  <c r="H127" i="5"/>
  <c r="G127" i="5"/>
  <c r="E127" i="5"/>
  <c r="J126" i="5"/>
  <c r="E126" i="5"/>
  <c r="J125" i="5"/>
  <c r="E125" i="5"/>
  <c r="J124" i="5"/>
  <c r="H124" i="5"/>
  <c r="G124" i="5"/>
  <c r="F124" i="5"/>
  <c r="D123" i="5"/>
  <c r="B123" i="5"/>
  <c r="A123" i="5"/>
  <c r="A122" i="5"/>
  <c r="I120" i="5"/>
  <c r="J120" i="5"/>
  <c r="I119" i="5"/>
  <c r="J119" i="5"/>
  <c r="AA107" i="5"/>
  <c r="Z107" i="5"/>
  <c r="Y107" i="5"/>
  <c r="H115" i="5"/>
  <c r="G115" i="5"/>
  <c r="E115" i="5"/>
  <c r="J114" i="5"/>
  <c r="E114" i="5"/>
  <c r="J113" i="5"/>
  <c r="E113" i="5"/>
  <c r="J112" i="5"/>
  <c r="E112" i="5"/>
  <c r="J111" i="5"/>
  <c r="H111" i="5"/>
  <c r="AA102" i="5"/>
  <c r="Z102" i="5"/>
  <c r="Y102" i="5"/>
  <c r="F111" i="5"/>
  <c r="D111" i="5"/>
  <c r="B111" i="5"/>
  <c r="J110" i="5"/>
  <c r="H110" i="5"/>
  <c r="G110" i="5"/>
  <c r="F110" i="5"/>
  <c r="J109" i="5"/>
  <c r="H109" i="5"/>
  <c r="G109" i="5"/>
  <c r="F109" i="5"/>
  <c r="J108" i="5"/>
  <c r="H108" i="5"/>
  <c r="G108" i="5"/>
  <c r="F108" i="5"/>
  <c r="J107" i="5"/>
  <c r="H107" i="5"/>
  <c r="G107" i="5"/>
  <c r="F107" i="5"/>
  <c r="D106" i="5"/>
  <c r="B106" i="5"/>
  <c r="A106" i="5"/>
  <c r="AA96" i="5"/>
  <c r="Z96" i="5"/>
  <c r="Y96" i="5"/>
  <c r="H104" i="5"/>
  <c r="G104" i="5"/>
  <c r="E104" i="5"/>
  <c r="J103" i="5"/>
  <c r="E103" i="5"/>
  <c r="J102" i="5"/>
  <c r="E102" i="5"/>
  <c r="J101" i="5"/>
  <c r="E101" i="5"/>
  <c r="J100" i="5"/>
  <c r="H100" i="5"/>
  <c r="AA91" i="5"/>
  <c r="Z91" i="5"/>
  <c r="Y91" i="5"/>
  <c r="F100" i="5"/>
  <c r="D100" i="5"/>
  <c r="B100" i="5"/>
  <c r="J99" i="5"/>
  <c r="H99" i="5"/>
  <c r="AA90" i="5"/>
  <c r="Z90" i="5"/>
  <c r="Y90" i="5"/>
  <c r="F99" i="5"/>
  <c r="D99" i="5"/>
  <c r="B99" i="5"/>
  <c r="J98" i="5"/>
  <c r="H98" i="5"/>
  <c r="AA89" i="5"/>
  <c r="Z89" i="5"/>
  <c r="Y89" i="5"/>
  <c r="F98" i="5"/>
  <c r="D98" i="5"/>
  <c r="B98" i="5"/>
  <c r="J97" i="5"/>
  <c r="H97" i="5"/>
  <c r="G97" i="5"/>
  <c r="F97" i="5"/>
  <c r="J96" i="5"/>
  <c r="H96" i="5"/>
  <c r="G96" i="5"/>
  <c r="F96" i="5"/>
  <c r="J95" i="5"/>
  <c r="H95" i="5"/>
  <c r="G95" i="5"/>
  <c r="F95" i="5"/>
  <c r="J94" i="5"/>
  <c r="H94" i="5"/>
  <c r="G94" i="5"/>
  <c r="F94" i="5"/>
  <c r="D93" i="5"/>
  <c r="B93" i="5"/>
  <c r="A93" i="5"/>
  <c r="AA83" i="5"/>
  <c r="Z83" i="5"/>
  <c r="Y83" i="5"/>
  <c r="H91" i="5"/>
  <c r="G91" i="5"/>
  <c r="E91" i="5"/>
  <c r="J90" i="5"/>
  <c r="E90" i="5"/>
  <c r="J89" i="5"/>
  <c r="E89" i="5"/>
  <c r="J88" i="5"/>
  <c r="E88" i="5"/>
  <c r="J87" i="5"/>
  <c r="H87" i="5"/>
  <c r="AA78" i="5"/>
  <c r="Z78" i="5"/>
  <c r="Y78" i="5"/>
  <c r="F87" i="5"/>
  <c r="D87" i="5"/>
  <c r="B87" i="5"/>
  <c r="J86" i="5"/>
  <c r="H86" i="5"/>
  <c r="G86" i="5"/>
  <c r="F86" i="5"/>
  <c r="J85" i="5"/>
  <c r="H85" i="5"/>
  <c r="G85" i="5"/>
  <c r="F85" i="5"/>
  <c r="J84" i="5"/>
  <c r="H84" i="5"/>
  <c r="G84" i="5"/>
  <c r="F84" i="5"/>
  <c r="J83" i="5"/>
  <c r="H83" i="5"/>
  <c r="G83" i="5"/>
  <c r="F83" i="5"/>
  <c r="D82" i="5"/>
  <c r="B82" i="5"/>
  <c r="A82" i="5"/>
  <c r="AA72" i="5"/>
  <c r="Z72" i="5"/>
  <c r="Y72" i="5"/>
  <c r="H80" i="5"/>
  <c r="G80" i="5"/>
  <c r="E80" i="5"/>
  <c r="J79" i="5"/>
  <c r="E79" i="5"/>
  <c r="J78" i="5"/>
  <c r="E78" i="5"/>
  <c r="J77" i="5"/>
  <c r="E77" i="5"/>
  <c r="J76" i="5"/>
  <c r="H76" i="5"/>
  <c r="AA67" i="5"/>
  <c r="Z67" i="5"/>
  <c r="Y67" i="5"/>
  <c r="F76" i="5"/>
  <c r="D76" i="5"/>
  <c r="B76" i="5"/>
  <c r="J75" i="5"/>
  <c r="H75" i="5"/>
  <c r="G75" i="5"/>
  <c r="F75" i="5"/>
  <c r="J74" i="5"/>
  <c r="H74" i="5"/>
  <c r="G74" i="5"/>
  <c r="F74" i="5"/>
  <c r="J73" i="5"/>
  <c r="H73" i="5"/>
  <c r="G73" i="5"/>
  <c r="F73" i="5"/>
  <c r="J72" i="5"/>
  <c r="H72" i="5"/>
  <c r="G72" i="5"/>
  <c r="F72" i="5"/>
  <c r="D71" i="5"/>
  <c r="B71" i="5"/>
  <c r="A71" i="5"/>
  <c r="AA61" i="5"/>
  <c r="Z61" i="5"/>
  <c r="Y61" i="5"/>
  <c r="H69" i="5"/>
  <c r="G69" i="5"/>
  <c r="E69" i="5"/>
  <c r="J68" i="5"/>
  <c r="E68" i="5"/>
  <c r="J67" i="5"/>
  <c r="E67" i="5"/>
  <c r="J66" i="5"/>
  <c r="E66" i="5"/>
  <c r="J65" i="5"/>
  <c r="H65" i="5"/>
  <c r="AA56" i="5"/>
  <c r="Z56" i="5"/>
  <c r="Y56" i="5"/>
  <c r="F65" i="5"/>
  <c r="D65" i="5"/>
  <c r="B65" i="5"/>
  <c r="J64" i="5"/>
  <c r="H64" i="5"/>
  <c r="G64" i="5"/>
  <c r="F64" i="5"/>
  <c r="J63" i="5"/>
  <c r="H63" i="5"/>
  <c r="G63" i="5"/>
  <c r="F63" i="5"/>
  <c r="J62" i="5"/>
  <c r="H62" i="5"/>
  <c r="G62" i="5"/>
  <c r="F62" i="5"/>
  <c r="J61" i="5"/>
  <c r="H61" i="5"/>
  <c r="G61" i="5"/>
  <c r="F61" i="5"/>
  <c r="D60" i="5"/>
  <c r="B60" i="5"/>
  <c r="A60" i="5"/>
  <c r="Z50" i="5"/>
  <c r="Y50" i="5"/>
  <c r="X50" i="5"/>
  <c r="J58" i="5"/>
  <c r="H58" i="5"/>
  <c r="G58" i="5"/>
  <c r="F58" i="5"/>
  <c r="E57" i="5"/>
  <c r="D57" i="5"/>
  <c r="B57" i="5"/>
  <c r="A57" i="5"/>
  <c r="Z47" i="5"/>
  <c r="Y47" i="5"/>
  <c r="X47" i="5"/>
  <c r="J55" i="5"/>
  <c r="H55" i="5"/>
  <c r="G55" i="5"/>
  <c r="F55" i="5"/>
  <c r="E54" i="5"/>
  <c r="D54" i="5"/>
  <c r="B54" i="5"/>
  <c r="A54" i="5"/>
  <c r="AA44" i="5"/>
  <c r="Z44" i="5"/>
  <c r="Y44" i="5"/>
  <c r="H52" i="5"/>
  <c r="G52" i="5"/>
  <c r="E52" i="5"/>
  <c r="J51" i="5"/>
  <c r="E51" i="5"/>
  <c r="J50" i="5"/>
  <c r="E50" i="5"/>
  <c r="J49" i="5"/>
  <c r="H49" i="5"/>
  <c r="G49" i="5"/>
  <c r="F49" i="5"/>
  <c r="D48" i="5"/>
  <c r="B48" i="5"/>
  <c r="A48" i="5"/>
  <c r="AA38" i="5"/>
  <c r="Z38" i="5"/>
  <c r="Y38" i="5"/>
  <c r="H46" i="5"/>
  <c r="G46" i="5"/>
  <c r="E46" i="5"/>
  <c r="J45" i="5"/>
  <c r="E45" i="5"/>
  <c r="J44" i="5"/>
  <c r="E44" i="5"/>
  <c r="J43" i="5"/>
  <c r="H43" i="5"/>
  <c r="G43" i="5"/>
  <c r="F43" i="5"/>
  <c r="D42" i="5"/>
  <c r="B42" i="5"/>
  <c r="A42" i="5"/>
  <c r="AA32" i="5"/>
  <c r="Z32" i="5"/>
  <c r="Y32" i="5"/>
  <c r="H40" i="5"/>
  <c r="G40" i="5"/>
  <c r="E40" i="5"/>
  <c r="J39" i="5"/>
  <c r="E39" i="5"/>
  <c r="J38" i="5"/>
  <c r="E38" i="5"/>
  <c r="J37" i="5"/>
  <c r="E37" i="5"/>
  <c r="J36" i="5"/>
  <c r="H36" i="5"/>
  <c r="G36" i="5"/>
  <c r="F36" i="5"/>
  <c r="J35" i="5"/>
  <c r="H35" i="5"/>
  <c r="G35" i="5"/>
  <c r="F35" i="5"/>
  <c r="J34" i="5"/>
  <c r="H34" i="5"/>
  <c r="G34" i="5"/>
  <c r="F34" i="5"/>
  <c r="D33" i="5"/>
  <c r="B33" i="5"/>
  <c r="A33" i="5"/>
  <c r="A32" i="5"/>
  <c r="A23" i="5"/>
  <c r="A20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1" i="3"/>
  <c r="CY1" i="3"/>
  <c r="CZ1" i="3"/>
  <c r="DB1" i="3" s="1"/>
  <c r="DA1" i="3"/>
  <c r="DC1" i="3"/>
  <c r="A2" i="3"/>
  <c r="CY2" i="3"/>
  <c r="CZ2" i="3"/>
  <c r="DB2" i="3" s="1"/>
  <c r="DA2" i="3"/>
  <c r="DC2" i="3"/>
  <c r="A3" i="3"/>
  <c r="CY3" i="3"/>
  <c r="CZ3" i="3"/>
  <c r="DB3" i="3" s="1"/>
  <c r="DA3" i="3"/>
  <c r="DC3" i="3"/>
  <c r="A4" i="3"/>
  <c r="CY4" i="3"/>
  <c r="CZ4" i="3"/>
  <c r="DB4" i="3" s="1"/>
  <c r="DA4" i="3"/>
  <c r="DC4" i="3"/>
  <c r="A5" i="3"/>
  <c r="CY5" i="3"/>
  <c r="CZ5" i="3"/>
  <c r="DB5" i="3" s="1"/>
  <c r="DA5" i="3"/>
  <c r="DC5" i="3"/>
  <c r="A6" i="3"/>
  <c r="CX6" i="3"/>
  <c r="CY6" i="3"/>
  <c r="CZ6" i="3"/>
  <c r="DA6" i="3"/>
  <c r="DB6" i="3"/>
  <c r="DC6" i="3"/>
  <c r="A7" i="3"/>
  <c r="CX7" i="3"/>
  <c r="CY7" i="3"/>
  <c r="CZ7" i="3"/>
  <c r="DB7" i="3" s="1"/>
  <c r="DA7" i="3"/>
  <c r="DC7" i="3"/>
  <c r="A8" i="3"/>
  <c r="CY8" i="3"/>
  <c r="CZ8" i="3"/>
  <c r="DB8" i="3" s="1"/>
  <c r="DA8" i="3"/>
  <c r="DC8" i="3"/>
  <c r="A9" i="3"/>
  <c r="CY9" i="3"/>
  <c r="CZ9" i="3"/>
  <c r="DA9" i="3"/>
  <c r="DB9" i="3"/>
  <c r="DC9" i="3"/>
  <c r="A10" i="3"/>
  <c r="CY10" i="3"/>
  <c r="CZ10" i="3"/>
  <c r="DB10" i="3" s="1"/>
  <c r="DA10" i="3"/>
  <c r="DC10" i="3"/>
  <c r="A11" i="3"/>
  <c r="CY11" i="3"/>
  <c r="CZ11" i="3"/>
  <c r="DB11" i="3" s="1"/>
  <c r="DA11" i="3"/>
  <c r="DC11" i="3"/>
  <c r="A12" i="3"/>
  <c r="CY12" i="3"/>
  <c r="CZ12" i="3"/>
  <c r="DB12" i="3" s="1"/>
  <c r="DA12" i="3"/>
  <c r="DC12" i="3"/>
  <c r="A13" i="3"/>
  <c r="CY13" i="3"/>
  <c r="CZ13" i="3"/>
  <c r="DB13" i="3" s="1"/>
  <c r="DA13" i="3"/>
  <c r="DC13" i="3"/>
  <c r="A14" i="3"/>
  <c r="CY14" i="3"/>
  <c r="CZ14" i="3"/>
  <c r="DB14" i="3" s="1"/>
  <c r="DA14" i="3"/>
  <c r="DC14" i="3"/>
  <c r="A15" i="3"/>
  <c r="CY15" i="3"/>
  <c r="CZ15" i="3"/>
  <c r="DB15" i="3" s="1"/>
  <c r="DA15" i="3"/>
  <c r="DC15" i="3"/>
  <c r="A16" i="3"/>
  <c r="CY16" i="3"/>
  <c r="CZ16" i="3"/>
  <c r="DB16" i="3" s="1"/>
  <c r="DA16" i="3"/>
  <c r="DC16" i="3"/>
  <c r="A17" i="3"/>
  <c r="CY17" i="3"/>
  <c r="CZ17" i="3"/>
  <c r="DB17" i="3" s="1"/>
  <c r="DA17" i="3"/>
  <c r="DC17" i="3"/>
  <c r="A18" i="3"/>
  <c r="CY18" i="3"/>
  <c r="CZ18" i="3"/>
  <c r="DA18" i="3"/>
  <c r="DB18" i="3"/>
  <c r="DC18" i="3"/>
  <c r="A19" i="3"/>
  <c r="CY19" i="3"/>
  <c r="CZ19" i="3"/>
  <c r="DB19" i="3" s="1"/>
  <c r="DA19" i="3"/>
  <c r="DC19" i="3"/>
  <c r="A20" i="3"/>
  <c r="CY20" i="3"/>
  <c r="CZ20" i="3"/>
  <c r="DB20" i="3" s="1"/>
  <c r="DA20" i="3"/>
  <c r="DC20" i="3"/>
  <c r="A21" i="3"/>
  <c r="CY21" i="3"/>
  <c r="CZ21" i="3"/>
  <c r="DB21" i="3" s="1"/>
  <c r="DA21" i="3"/>
  <c r="DC21" i="3"/>
  <c r="A22" i="3"/>
  <c r="CY22" i="3"/>
  <c r="CZ22" i="3"/>
  <c r="DB22" i="3" s="1"/>
  <c r="DA22" i="3"/>
  <c r="DC22" i="3"/>
  <c r="A23" i="3"/>
  <c r="CY23" i="3"/>
  <c r="CZ23" i="3"/>
  <c r="DB23" i="3" s="1"/>
  <c r="DA23" i="3"/>
  <c r="DC23" i="3"/>
  <c r="A24" i="3"/>
  <c r="CY24" i="3"/>
  <c r="CZ24" i="3"/>
  <c r="DB24" i="3" s="1"/>
  <c r="DA24" i="3"/>
  <c r="DC24" i="3"/>
  <c r="A25" i="3"/>
  <c r="CY25" i="3"/>
  <c r="CZ25" i="3"/>
  <c r="DB25" i="3" s="1"/>
  <c r="DA25" i="3"/>
  <c r="DC25" i="3"/>
  <c r="A26" i="3"/>
  <c r="CY26" i="3"/>
  <c r="CZ26" i="3"/>
  <c r="DA26" i="3"/>
  <c r="DB26" i="3"/>
  <c r="DC26" i="3"/>
  <c r="A27" i="3"/>
  <c r="CY27" i="3"/>
  <c r="CZ27" i="3"/>
  <c r="DA27" i="3"/>
  <c r="DB27" i="3"/>
  <c r="DC27" i="3"/>
  <c r="A28" i="3"/>
  <c r="CY28" i="3"/>
  <c r="CZ28" i="3"/>
  <c r="DB28" i="3" s="1"/>
  <c r="DA28" i="3"/>
  <c r="DC28" i="3"/>
  <c r="A29" i="3"/>
  <c r="CY29" i="3"/>
  <c r="CZ29" i="3"/>
  <c r="DB29" i="3" s="1"/>
  <c r="DA29" i="3"/>
  <c r="DC29" i="3"/>
  <c r="A30" i="3"/>
  <c r="CY30" i="3"/>
  <c r="CZ30" i="3"/>
  <c r="DB30" i="3" s="1"/>
  <c r="DA30" i="3"/>
  <c r="DC30" i="3"/>
  <c r="A31" i="3"/>
  <c r="CY31" i="3"/>
  <c r="CZ31" i="3"/>
  <c r="DB31" i="3" s="1"/>
  <c r="DA31" i="3"/>
  <c r="DC31" i="3"/>
  <c r="A32" i="3"/>
  <c r="CY32" i="3"/>
  <c r="CZ32" i="3"/>
  <c r="DB32" i="3" s="1"/>
  <c r="DA32" i="3"/>
  <c r="DC32" i="3"/>
  <c r="A33" i="3"/>
  <c r="CY33" i="3"/>
  <c r="CZ33" i="3"/>
  <c r="DB33" i="3" s="1"/>
  <c r="DA33" i="3"/>
  <c r="DC33" i="3"/>
  <c r="A34" i="3"/>
  <c r="CY34" i="3"/>
  <c r="CZ34" i="3"/>
  <c r="DB34" i="3" s="1"/>
  <c r="DA34" i="3"/>
  <c r="DC34" i="3"/>
  <c r="A35" i="3"/>
  <c r="CY35" i="3"/>
  <c r="CZ35" i="3"/>
  <c r="DB35" i="3" s="1"/>
  <c r="DA35" i="3"/>
  <c r="DC35" i="3"/>
  <c r="A36" i="3"/>
  <c r="CY36" i="3"/>
  <c r="CZ36" i="3"/>
  <c r="DB36" i="3" s="1"/>
  <c r="DA36" i="3"/>
  <c r="DC36" i="3"/>
  <c r="A37" i="3"/>
  <c r="CY37" i="3"/>
  <c r="CZ37" i="3"/>
  <c r="DB37" i="3" s="1"/>
  <c r="DA37" i="3"/>
  <c r="DC37" i="3"/>
  <c r="A38" i="3"/>
  <c r="CY38" i="3"/>
  <c r="CZ38" i="3"/>
  <c r="DB38" i="3" s="1"/>
  <c r="DA38" i="3"/>
  <c r="DC38" i="3"/>
  <c r="A39" i="3"/>
  <c r="CY39" i="3"/>
  <c r="CZ39" i="3"/>
  <c r="DB39" i="3" s="1"/>
  <c r="DA39" i="3"/>
  <c r="DC39" i="3"/>
  <c r="A40" i="3"/>
  <c r="CY40" i="3"/>
  <c r="CZ40" i="3"/>
  <c r="DB40" i="3" s="1"/>
  <c r="DA40" i="3"/>
  <c r="DC40" i="3"/>
  <c r="A41" i="3"/>
  <c r="CY41" i="3"/>
  <c r="CZ41" i="3"/>
  <c r="DB41" i="3" s="1"/>
  <c r="DA41" i="3"/>
  <c r="DC41" i="3"/>
  <c r="A42" i="3"/>
  <c r="CY42" i="3"/>
  <c r="CZ42" i="3"/>
  <c r="DB42" i="3" s="1"/>
  <c r="DA42" i="3"/>
  <c r="DC42" i="3"/>
  <c r="A43" i="3"/>
  <c r="CY43" i="3"/>
  <c r="CZ43" i="3"/>
  <c r="DB43" i="3" s="1"/>
  <c r="DA43" i="3"/>
  <c r="DC43" i="3"/>
  <c r="A44" i="3"/>
  <c r="CY44" i="3"/>
  <c r="CZ44" i="3"/>
  <c r="DB44" i="3" s="1"/>
  <c r="DA44" i="3"/>
  <c r="DC44" i="3"/>
  <c r="A45" i="3"/>
  <c r="CY45" i="3"/>
  <c r="CZ45" i="3"/>
  <c r="DA45" i="3"/>
  <c r="DB45" i="3"/>
  <c r="DC45" i="3"/>
  <c r="A46" i="3"/>
  <c r="CY46" i="3"/>
  <c r="CZ46" i="3"/>
  <c r="DA46" i="3"/>
  <c r="DB46" i="3"/>
  <c r="DC46" i="3"/>
  <c r="A47" i="3"/>
  <c r="CY47" i="3"/>
  <c r="CZ47" i="3"/>
  <c r="DA47" i="3"/>
  <c r="DB47" i="3"/>
  <c r="DC47" i="3"/>
  <c r="A48" i="3"/>
  <c r="CY48" i="3"/>
  <c r="CZ48" i="3"/>
  <c r="DB48" i="3" s="1"/>
  <c r="DA48" i="3"/>
  <c r="DC48" i="3"/>
  <c r="A49" i="3"/>
  <c r="CY49" i="3"/>
  <c r="CZ49" i="3"/>
  <c r="DB49" i="3" s="1"/>
  <c r="DA49" i="3"/>
  <c r="DC49" i="3"/>
  <c r="A50" i="3"/>
  <c r="CX50" i="3"/>
  <c r="CY50" i="3"/>
  <c r="CZ50" i="3"/>
  <c r="DB50" i="3" s="1"/>
  <c r="DA50" i="3"/>
  <c r="DC50" i="3"/>
  <c r="A51" i="3"/>
  <c r="CX51" i="3"/>
  <c r="CY51" i="3"/>
  <c r="CZ51" i="3"/>
  <c r="DA51" i="3"/>
  <c r="DB51" i="3"/>
  <c r="DC51" i="3"/>
  <c r="A52" i="3"/>
  <c r="CX52" i="3"/>
  <c r="CY52" i="3"/>
  <c r="CZ52" i="3"/>
  <c r="DB52" i="3" s="1"/>
  <c r="DA52" i="3"/>
  <c r="DC52" i="3"/>
  <c r="A53" i="3"/>
  <c r="CX53" i="3"/>
  <c r="CY53" i="3"/>
  <c r="CZ53" i="3"/>
  <c r="DB53" i="3" s="1"/>
  <c r="DA53" i="3"/>
  <c r="DC53" i="3"/>
  <c r="A54" i="3"/>
  <c r="CY54" i="3"/>
  <c r="CZ54" i="3"/>
  <c r="DA54" i="3"/>
  <c r="DB54" i="3"/>
  <c r="DC54" i="3"/>
  <c r="A55" i="3"/>
  <c r="CY55" i="3"/>
  <c r="CZ55" i="3"/>
  <c r="DB55" i="3" s="1"/>
  <c r="DA55" i="3"/>
  <c r="DC55" i="3"/>
  <c r="A56" i="3"/>
  <c r="CY56" i="3"/>
  <c r="CZ56" i="3"/>
  <c r="DB56" i="3" s="1"/>
  <c r="DA56" i="3"/>
  <c r="DC56" i="3"/>
  <c r="A57" i="3"/>
  <c r="CY57" i="3"/>
  <c r="CZ57" i="3"/>
  <c r="DA57" i="3"/>
  <c r="DB57" i="3"/>
  <c r="DC57" i="3"/>
  <c r="A58" i="3"/>
  <c r="CY58" i="3"/>
  <c r="CZ58" i="3"/>
  <c r="DA58" i="3"/>
  <c r="DB58" i="3"/>
  <c r="DC58" i="3"/>
  <c r="A59" i="3"/>
  <c r="CY59" i="3"/>
  <c r="CZ59" i="3"/>
  <c r="DA59" i="3"/>
  <c r="DB59" i="3"/>
  <c r="DC59" i="3"/>
  <c r="A60" i="3"/>
  <c r="CY60" i="3"/>
  <c r="CZ60" i="3"/>
  <c r="DB60" i="3" s="1"/>
  <c r="DA60" i="3"/>
  <c r="DC60" i="3"/>
  <c r="A61" i="3"/>
  <c r="CY61" i="3"/>
  <c r="CZ61" i="3"/>
  <c r="DB61" i="3" s="1"/>
  <c r="DA61" i="3"/>
  <c r="DC61" i="3"/>
  <c r="A62" i="3"/>
  <c r="CY62" i="3"/>
  <c r="CZ62" i="3"/>
  <c r="DB62" i="3" s="1"/>
  <c r="DA62" i="3"/>
  <c r="DC62" i="3"/>
  <c r="A63" i="3"/>
  <c r="CY63" i="3"/>
  <c r="CZ63" i="3"/>
  <c r="DB63" i="3" s="1"/>
  <c r="DA63" i="3"/>
  <c r="DC63" i="3"/>
  <c r="A64" i="3"/>
  <c r="CY64" i="3"/>
  <c r="CZ64" i="3"/>
  <c r="DB64" i="3" s="1"/>
  <c r="DA64" i="3"/>
  <c r="DC64" i="3"/>
  <c r="A65" i="3"/>
  <c r="CY65" i="3"/>
  <c r="CZ65" i="3"/>
  <c r="DB65" i="3" s="1"/>
  <c r="DA65" i="3"/>
  <c r="DC65" i="3"/>
  <c r="A66" i="3"/>
  <c r="CY66" i="3"/>
  <c r="CZ66" i="3"/>
  <c r="DA66" i="3"/>
  <c r="DB66" i="3"/>
  <c r="DC66" i="3"/>
  <c r="A67" i="3"/>
  <c r="CY67" i="3"/>
  <c r="CZ67" i="3"/>
  <c r="DB67" i="3" s="1"/>
  <c r="DA67" i="3"/>
  <c r="DC67" i="3"/>
  <c r="A68" i="3"/>
  <c r="CX68" i="3"/>
  <c r="CY68" i="3"/>
  <c r="CZ68" i="3"/>
  <c r="DB68" i="3" s="1"/>
  <c r="DA68" i="3"/>
  <c r="DC68" i="3"/>
  <c r="A69" i="3"/>
  <c r="CX69" i="3"/>
  <c r="CY69" i="3"/>
  <c r="CZ69" i="3"/>
  <c r="DA69" i="3"/>
  <c r="DB69" i="3"/>
  <c r="DC69" i="3"/>
  <c r="A70" i="3"/>
  <c r="CY70" i="3"/>
  <c r="CZ70" i="3"/>
  <c r="DA70" i="3"/>
  <c r="DB70" i="3"/>
  <c r="DC70" i="3"/>
  <c r="A71" i="3"/>
  <c r="CY71" i="3"/>
  <c r="CZ71" i="3"/>
  <c r="DA71" i="3"/>
  <c r="DB71" i="3"/>
  <c r="DC71" i="3"/>
  <c r="A72" i="3"/>
  <c r="CY72" i="3"/>
  <c r="CZ72" i="3"/>
  <c r="DB72" i="3" s="1"/>
  <c r="DA72" i="3"/>
  <c r="DC72" i="3"/>
  <c r="A73" i="3"/>
  <c r="CY73" i="3"/>
  <c r="CZ73" i="3"/>
  <c r="DB73" i="3" s="1"/>
  <c r="DA73" i="3"/>
  <c r="DC73" i="3"/>
  <c r="A74" i="3"/>
  <c r="CY74" i="3"/>
  <c r="CZ74" i="3"/>
  <c r="DA74" i="3"/>
  <c r="DB74" i="3"/>
  <c r="DC74" i="3"/>
  <c r="A75" i="3"/>
  <c r="CY75" i="3"/>
  <c r="CZ75" i="3"/>
  <c r="DA75" i="3"/>
  <c r="DB75" i="3"/>
  <c r="DC75" i="3"/>
  <c r="A76" i="3"/>
  <c r="CY76" i="3"/>
  <c r="CZ76" i="3"/>
  <c r="DB76" i="3" s="1"/>
  <c r="DA76" i="3"/>
  <c r="DC76" i="3"/>
  <c r="A77" i="3"/>
  <c r="CY77" i="3"/>
  <c r="CZ77" i="3"/>
  <c r="DB77" i="3" s="1"/>
  <c r="DA77" i="3"/>
  <c r="DC77" i="3"/>
  <c r="A78" i="3"/>
  <c r="CY78" i="3"/>
  <c r="CZ78" i="3"/>
  <c r="DB78" i="3" s="1"/>
  <c r="DA78" i="3"/>
  <c r="DC78" i="3"/>
  <c r="A79" i="3"/>
  <c r="CY79" i="3"/>
  <c r="CZ79" i="3"/>
  <c r="DB79" i="3" s="1"/>
  <c r="DA79" i="3"/>
  <c r="DC79" i="3"/>
  <c r="A80" i="3"/>
  <c r="CY80" i="3"/>
  <c r="CZ80" i="3"/>
  <c r="DB80" i="3" s="1"/>
  <c r="DA80" i="3"/>
  <c r="DC80" i="3"/>
  <c r="A81" i="3"/>
  <c r="CY81" i="3"/>
  <c r="CZ81" i="3"/>
  <c r="DA81" i="3"/>
  <c r="DB81" i="3"/>
  <c r="DC81" i="3"/>
  <c r="A82" i="3"/>
  <c r="CY82" i="3"/>
  <c r="CZ82" i="3"/>
  <c r="DA82" i="3"/>
  <c r="DB82" i="3"/>
  <c r="DC82" i="3"/>
  <c r="A83" i="3"/>
  <c r="CY83" i="3"/>
  <c r="CZ83" i="3"/>
  <c r="DA83" i="3"/>
  <c r="DB83" i="3"/>
  <c r="DC83" i="3"/>
  <c r="A84" i="3"/>
  <c r="CY84" i="3"/>
  <c r="CZ84" i="3"/>
  <c r="DB84" i="3" s="1"/>
  <c r="DA84" i="3"/>
  <c r="DC84" i="3"/>
  <c r="A85" i="3"/>
  <c r="CY85" i="3"/>
  <c r="CZ85" i="3"/>
  <c r="DB85" i="3" s="1"/>
  <c r="DA85" i="3"/>
  <c r="DC85" i="3"/>
  <c r="A86" i="3"/>
  <c r="CY86" i="3"/>
  <c r="CZ86" i="3"/>
  <c r="DA86" i="3"/>
  <c r="DB86" i="3"/>
  <c r="DC86" i="3"/>
  <c r="A87" i="3"/>
  <c r="CY87" i="3"/>
  <c r="CZ87" i="3"/>
  <c r="DA87" i="3"/>
  <c r="DB87" i="3"/>
  <c r="DC87" i="3"/>
  <c r="A88" i="3"/>
  <c r="CY88" i="3"/>
  <c r="CZ88" i="3"/>
  <c r="DB88" i="3" s="1"/>
  <c r="DA88" i="3"/>
  <c r="DC88" i="3"/>
  <c r="A89" i="3"/>
  <c r="CY89" i="3"/>
  <c r="CZ89" i="3"/>
  <c r="DB89" i="3" s="1"/>
  <c r="DA89" i="3"/>
  <c r="DC89" i="3"/>
  <c r="A90" i="3"/>
  <c r="CY90" i="3"/>
  <c r="CZ90" i="3"/>
  <c r="DB90" i="3" s="1"/>
  <c r="DA90" i="3"/>
  <c r="DC90" i="3"/>
  <c r="A91" i="3"/>
  <c r="CY91" i="3"/>
  <c r="CZ91" i="3"/>
  <c r="DB91" i="3" s="1"/>
  <c r="DA91" i="3"/>
  <c r="DC91" i="3"/>
  <c r="A92" i="3"/>
  <c r="CY92" i="3"/>
  <c r="CZ92" i="3"/>
  <c r="DB92" i="3" s="1"/>
  <c r="DA92" i="3"/>
  <c r="DC92" i="3"/>
  <c r="A93" i="3"/>
  <c r="CY93" i="3"/>
  <c r="CZ93" i="3"/>
  <c r="DA93" i="3"/>
  <c r="DB93" i="3"/>
  <c r="DC93" i="3"/>
  <c r="A94" i="3"/>
  <c r="CY94" i="3"/>
  <c r="CZ94" i="3"/>
  <c r="DA94" i="3"/>
  <c r="DB94" i="3"/>
  <c r="DC94" i="3"/>
  <c r="A95" i="3"/>
  <c r="CY95" i="3"/>
  <c r="CZ95" i="3"/>
  <c r="DA95" i="3"/>
  <c r="DB95" i="3"/>
  <c r="DC95" i="3"/>
  <c r="A96" i="3"/>
  <c r="CY96" i="3"/>
  <c r="CZ96" i="3"/>
  <c r="DB96" i="3" s="1"/>
  <c r="DA96" i="3"/>
  <c r="DC96" i="3"/>
  <c r="A97" i="3"/>
  <c r="CY97" i="3"/>
  <c r="CZ97" i="3"/>
  <c r="DB97" i="3" s="1"/>
  <c r="DA97" i="3"/>
  <c r="DC97" i="3"/>
  <c r="A98" i="3"/>
  <c r="CY98" i="3"/>
  <c r="CZ98" i="3"/>
  <c r="DA98" i="3"/>
  <c r="DB98" i="3"/>
  <c r="DC98" i="3"/>
  <c r="A99" i="3"/>
  <c r="CY99" i="3"/>
  <c r="CZ99" i="3"/>
  <c r="DA99" i="3"/>
  <c r="DB99" i="3"/>
  <c r="DC99" i="3"/>
  <c r="A100" i="3"/>
  <c r="CY100" i="3"/>
  <c r="CZ100" i="3"/>
  <c r="DB100" i="3" s="1"/>
  <c r="DA100" i="3"/>
  <c r="DC100" i="3"/>
  <c r="A101" i="3"/>
  <c r="CY101" i="3"/>
  <c r="CZ101" i="3"/>
  <c r="DB101" i="3" s="1"/>
  <c r="DA101" i="3"/>
  <c r="DC101" i="3"/>
  <c r="A102" i="3"/>
  <c r="CY102" i="3"/>
  <c r="CZ102" i="3"/>
  <c r="DB102" i="3" s="1"/>
  <c r="DA102" i="3"/>
  <c r="DC102" i="3"/>
  <c r="A103" i="3"/>
  <c r="CY103" i="3"/>
  <c r="CZ103" i="3"/>
  <c r="DB103" i="3" s="1"/>
  <c r="DA103" i="3"/>
  <c r="DC103" i="3"/>
  <c r="A104" i="3"/>
  <c r="CY104" i="3"/>
  <c r="CZ104" i="3"/>
  <c r="DB104" i="3" s="1"/>
  <c r="DA104" i="3"/>
  <c r="DC104" i="3"/>
  <c r="A105" i="3"/>
  <c r="CY105" i="3"/>
  <c r="CZ105" i="3"/>
  <c r="DA105" i="3"/>
  <c r="DB105" i="3"/>
  <c r="DC105" i="3"/>
  <c r="A106" i="3"/>
  <c r="CY106" i="3"/>
  <c r="CZ106" i="3"/>
  <c r="DA106" i="3"/>
  <c r="DB106" i="3"/>
  <c r="DC106" i="3"/>
  <c r="A107" i="3"/>
  <c r="CY107" i="3"/>
  <c r="CZ107" i="3"/>
  <c r="DA107" i="3"/>
  <c r="DB107" i="3"/>
  <c r="DC107" i="3"/>
  <c r="A108" i="3"/>
  <c r="CY108" i="3"/>
  <c r="CZ108" i="3"/>
  <c r="DB108" i="3" s="1"/>
  <c r="DA108" i="3"/>
  <c r="DC108" i="3"/>
  <c r="A109" i="3"/>
  <c r="CY109" i="3"/>
  <c r="CZ109" i="3"/>
  <c r="DB109" i="3" s="1"/>
  <c r="DA109" i="3"/>
  <c r="DC109" i="3"/>
  <c r="A110" i="3"/>
  <c r="CY110" i="3"/>
  <c r="CZ110" i="3"/>
  <c r="DA110" i="3"/>
  <c r="DB110" i="3"/>
  <c r="DC110" i="3"/>
  <c r="A111" i="3"/>
  <c r="CY111" i="3"/>
  <c r="CZ111" i="3"/>
  <c r="DA111" i="3"/>
  <c r="DB111" i="3"/>
  <c r="DC111" i="3"/>
  <c r="A112" i="3"/>
  <c r="CY112" i="3"/>
  <c r="CZ112" i="3"/>
  <c r="DB112" i="3" s="1"/>
  <c r="DA112" i="3"/>
  <c r="DC112" i="3"/>
  <c r="A113" i="3"/>
  <c r="CY113" i="3"/>
  <c r="CZ113" i="3"/>
  <c r="DB113" i="3" s="1"/>
  <c r="DA113" i="3"/>
  <c r="DC113" i="3"/>
  <c r="A114" i="3"/>
  <c r="CY114" i="3"/>
  <c r="CZ114" i="3"/>
  <c r="DB114" i="3" s="1"/>
  <c r="DA114" i="3"/>
  <c r="DC114" i="3"/>
  <c r="A115" i="3"/>
  <c r="CY115" i="3"/>
  <c r="CZ115" i="3"/>
  <c r="DB115" i="3" s="1"/>
  <c r="DA115" i="3"/>
  <c r="DC115" i="3"/>
  <c r="A116" i="3"/>
  <c r="CY116" i="3"/>
  <c r="CZ116" i="3"/>
  <c r="DB116" i="3" s="1"/>
  <c r="DA116" i="3"/>
  <c r="DC116" i="3"/>
  <c r="A117" i="3"/>
  <c r="CY117" i="3"/>
  <c r="CZ117" i="3"/>
  <c r="DA117" i="3"/>
  <c r="DB117" i="3"/>
  <c r="DC117" i="3"/>
  <c r="A118" i="3"/>
  <c r="CY118" i="3"/>
  <c r="CZ118" i="3"/>
  <c r="DA118" i="3"/>
  <c r="DB118" i="3"/>
  <c r="DC118" i="3"/>
  <c r="A119" i="3"/>
  <c r="CY119" i="3"/>
  <c r="CZ119" i="3"/>
  <c r="DA119" i="3"/>
  <c r="DB119" i="3"/>
  <c r="DC119" i="3"/>
  <c r="A120" i="3"/>
  <c r="CX120" i="3"/>
  <c r="CY120" i="3"/>
  <c r="CZ120" i="3"/>
  <c r="DB120" i="3" s="1"/>
  <c r="DA120" i="3"/>
  <c r="DC120" i="3"/>
  <c r="A121" i="3"/>
  <c r="CX121" i="3"/>
  <c r="CY121" i="3"/>
  <c r="CZ121" i="3"/>
  <c r="DB121" i="3" s="1"/>
  <c r="DA121" i="3"/>
  <c r="DC121" i="3"/>
  <c r="A122" i="3"/>
  <c r="CX122" i="3"/>
  <c r="CY122" i="3"/>
  <c r="CZ122" i="3"/>
  <c r="DA122" i="3"/>
  <c r="DB122" i="3"/>
  <c r="DC122" i="3"/>
  <c r="A123" i="3"/>
  <c r="CX123" i="3"/>
  <c r="CY123" i="3"/>
  <c r="CZ123" i="3"/>
  <c r="DB123" i="3" s="1"/>
  <c r="DA123" i="3"/>
  <c r="DC123" i="3"/>
  <c r="A124" i="3"/>
  <c r="CX124" i="3"/>
  <c r="CY124" i="3"/>
  <c r="CZ124" i="3"/>
  <c r="DB124" i="3" s="1"/>
  <c r="DA124" i="3"/>
  <c r="DC124" i="3"/>
  <c r="A125" i="3"/>
  <c r="CX125" i="3"/>
  <c r="CY125" i="3"/>
  <c r="CZ125" i="3"/>
  <c r="DB125" i="3" s="1"/>
  <c r="DA125" i="3"/>
  <c r="DC125" i="3"/>
  <c r="A126" i="3"/>
  <c r="CX126" i="3"/>
  <c r="CY126" i="3"/>
  <c r="CZ126" i="3"/>
  <c r="DB126" i="3" s="1"/>
  <c r="DA126" i="3"/>
  <c r="DC126" i="3"/>
  <c r="A127" i="3"/>
  <c r="CX127" i="3"/>
  <c r="CY127" i="3"/>
  <c r="CZ127" i="3"/>
  <c r="DB127" i="3" s="1"/>
  <c r="DA127" i="3"/>
  <c r="DC127" i="3"/>
  <c r="A128" i="3"/>
  <c r="CX128" i="3"/>
  <c r="CY128" i="3"/>
  <c r="CZ128" i="3"/>
  <c r="DB128" i="3" s="1"/>
  <c r="DA128" i="3"/>
  <c r="DC128" i="3"/>
  <c r="A129" i="3"/>
  <c r="CX129" i="3"/>
  <c r="CY129" i="3"/>
  <c r="CZ129" i="3"/>
  <c r="DA129" i="3"/>
  <c r="DB129" i="3"/>
  <c r="DC129" i="3"/>
  <c r="A130" i="3"/>
  <c r="CX130" i="3"/>
  <c r="CY130" i="3"/>
  <c r="CZ130" i="3"/>
  <c r="DA130" i="3"/>
  <c r="DB130" i="3"/>
  <c r="DC130" i="3"/>
  <c r="A131" i="3"/>
  <c r="CX131" i="3"/>
  <c r="CY131" i="3"/>
  <c r="CZ131" i="3"/>
  <c r="DA131" i="3"/>
  <c r="DB131" i="3"/>
  <c r="DC131" i="3"/>
  <c r="A132" i="3"/>
  <c r="CX132" i="3"/>
  <c r="CY132" i="3"/>
  <c r="CZ132" i="3"/>
  <c r="DB132" i="3" s="1"/>
  <c r="DA132" i="3"/>
  <c r="DC132" i="3"/>
  <c r="A133" i="3"/>
  <c r="CX133" i="3"/>
  <c r="CY133" i="3"/>
  <c r="CZ133" i="3"/>
  <c r="DB133" i="3" s="1"/>
  <c r="DA133" i="3"/>
  <c r="DC133" i="3"/>
  <c r="A134" i="3"/>
  <c r="CX134" i="3"/>
  <c r="CY134" i="3"/>
  <c r="CZ134" i="3"/>
  <c r="DA134" i="3"/>
  <c r="DB134" i="3"/>
  <c r="DC134" i="3"/>
  <c r="A135" i="3"/>
  <c r="CX135" i="3"/>
  <c r="CY135" i="3"/>
  <c r="CZ135" i="3"/>
  <c r="DB135" i="3" s="1"/>
  <c r="DA135" i="3"/>
  <c r="DC135" i="3"/>
  <c r="A136" i="3"/>
  <c r="CX136" i="3"/>
  <c r="CY136" i="3"/>
  <c r="CZ136" i="3"/>
  <c r="DB136" i="3" s="1"/>
  <c r="DA136" i="3"/>
  <c r="DC136" i="3"/>
  <c r="A137" i="3"/>
  <c r="CX137" i="3"/>
  <c r="CY137" i="3"/>
  <c r="CZ137" i="3"/>
  <c r="DB137" i="3" s="1"/>
  <c r="DA137" i="3"/>
  <c r="DC137" i="3"/>
  <c r="A138" i="3"/>
  <c r="CX138" i="3"/>
  <c r="CY138" i="3"/>
  <c r="CZ138" i="3"/>
  <c r="DB138" i="3" s="1"/>
  <c r="DA138" i="3"/>
  <c r="DC138" i="3"/>
  <c r="A139" i="3"/>
  <c r="CX139" i="3"/>
  <c r="CY139" i="3"/>
  <c r="CZ139" i="3"/>
  <c r="DB139" i="3" s="1"/>
  <c r="DA139" i="3"/>
  <c r="DC139" i="3"/>
  <c r="A140" i="3"/>
  <c r="CX140" i="3"/>
  <c r="CY140" i="3"/>
  <c r="CZ140" i="3"/>
  <c r="DB140" i="3" s="1"/>
  <c r="DA140" i="3"/>
  <c r="DC140" i="3"/>
  <c r="A141" i="3"/>
  <c r="CX141" i="3"/>
  <c r="CY141" i="3"/>
  <c r="CZ141" i="3"/>
  <c r="DA141" i="3"/>
  <c r="DB141" i="3"/>
  <c r="DC141" i="3"/>
  <c r="A142" i="3"/>
  <c r="CX142" i="3"/>
  <c r="CY142" i="3"/>
  <c r="CZ142" i="3"/>
  <c r="DA142" i="3"/>
  <c r="DB142" i="3"/>
  <c r="DC142" i="3"/>
  <c r="A143" i="3"/>
  <c r="CX143" i="3"/>
  <c r="CY143" i="3"/>
  <c r="CZ143" i="3"/>
  <c r="DA143" i="3"/>
  <c r="DB143" i="3"/>
  <c r="DC143" i="3"/>
  <c r="A144" i="3"/>
  <c r="CX144" i="3"/>
  <c r="CY144" i="3"/>
  <c r="CZ144" i="3"/>
  <c r="DB144" i="3" s="1"/>
  <c r="DA144" i="3"/>
  <c r="DC144" i="3"/>
  <c r="A145" i="3"/>
  <c r="CX145" i="3"/>
  <c r="CY145" i="3"/>
  <c r="CZ145" i="3"/>
  <c r="DB145" i="3" s="1"/>
  <c r="DA145" i="3"/>
  <c r="DC145" i="3"/>
  <c r="A146" i="3"/>
  <c r="CX146" i="3"/>
  <c r="CY146" i="3"/>
  <c r="CZ146" i="3"/>
  <c r="DA146" i="3"/>
  <c r="DB146" i="3"/>
  <c r="DC146" i="3"/>
  <c r="A147" i="3"/>
  <c r="CX147" i="3"/>
  <c r="CY147" i="3"/>
  <c r="CZ147" i="3"/>
  <c r="DB147" i="3" s="1"/>
  <c r="DA147" i="3"/>
  <c r="DC147" i="3"/>
  <c r="A148" i="3"/>
  <c r="CX148" i="3"/>
  <c r="CY148" i="3"/>
  <c r="CZ148" i="3"/>
  <c r="DB148" i="3" s="1"/>
  <c r="DA148" i="3"/>
  <c r="DC148" i="3"/>
  <c r="A149" i="3"/>
  <c r="CX149" i="3"/>
  <c r="CY149" i="3"/>
  <c r="CZ149" i="3"/>
  <c r="DB149" i="3" s="1"/>
  <c r="DA149" i="3"/>
  <c r="DC149" i="3"/>
  <c r="A150" i="3"/>
  <c r="CX150" i="3"/>
  <c r="CY150" i="3"/>
  <c r="CZ150" i="3"/>
  <c r="DB150" i="3" s="1"/>
  <c r="DA150" i="3"/>
  <c r="DC150" i="3"/>
  <c r="A151" i="3"/>
  <c r="CX151" i="3"/>
  <c r="CY151" i="3"/>
  <c r="CZ151" i="3"/>
  <c r="DB151" i="3" s="1"/>
  <c r="DA151" i="3"/>
  <c r="DC151" i="3"/>
  <c r="A152" i="3"/>
  <c r="CX152" i="3"/>
  <c r="CY152" i="3"/>
  <c r="CZ152" i="3"/>
  <c r="DB152" i="3" s="1"/>
  <c r="DA152" i="3"/>
  <c r="DC152" i="3"/>
  <c r="A153" i="3"/>
  <c r="CX153" i="3"/>
  <c r="CY153" i="3"/>
  <c r="CZ153" i="3"/>
  <c r="DA153" i="3"/>
  <c r="DB153" i="3"/>
  <c r="DC153" i="3"/>
  <c r="A154" i="3"/>
  <c r="CX154" i="3"/>
  <c r="CY154" i="3"/>
  <c r="CZ154" i="3"/>
  <c r="DA154" i="3"/>
  <c r="DB154" i="3"/>
  <c r="DC154" i="3"/>
  <c r="A155" i="3"/>
  <c r="CX155" i="3"/>
  <c r="CY155" i="3"/>
  <c r="CZ155" i="3"/>
  <c r="DA155" i="3"/>
  <c r="DB155" i="3"/>
  <c r="DC155" i="3"/>
  <c r="A156" i="3"/>
  <c r="CX156" i="3"/>
  <c r="CY156" i="3"/>
  <c r="CZ156" i="3"/>
  <c r="DB156" i="3" s="1"/>
  <c r="DA156" i="3"/>
  <c r="DC156" i="3"/>
  <c r="A157" i="3"/>
  <c r="CX157" i="3"/>
  <c r="CY157" i="3"/>
  <c r="CZ157" i="3"/>
  <c r="DB157" i="3" s="1"/>
  <c r="DA157" i="3"/>
  <c r="DC157" i="3"/>
  <c r="A158" i="3"/>
  <c r="CX158" i="3"/>
  <c r="CY158" i="3"/>
  <c r="CZ158" i="3"/>
  <c r="DA158" i="3"/>
  <c r="DB158" i="3"/>
  <c r="DC158" i="3"/>
  <c r="A159" i="3"/>
  <c r="CY159" i="3"/>
  <c r="CZ159" i="3"/>
  <c r="DA159" i="3"/>
  <c r="DB159" i="3"/>
  <c r="DC159" i="3"/>
  <c r="A160" i="3"/>
  <c r="CY160" i="3"/>
  <c r="CZ160" i="3"/>
  <c r="DB160" i="3" s="1"/>
  <c r="DA160" i="3"/>
  <c r="DC160" i="3"/>
  <c r="A161" i="3"/>
  <c r="CY161" i="3"/>
  <c r="CZ161" i="3"/>
  <c r="DB161" i="3" s="1"/>
  <c r="DA161" i="3"/>
  <c r="DC161" i="3"/>
  <c r="A162" i="3"/>
  <c r="CY162" i="3"/>
  <c r="CZ162" i="3"/>
  <c r="DA162" i="3"/>
  <c r="DB162" i="3"/>
  <c r="DC162" i="3"/>
  <c r="A163" i="3"/>
  <c r="CY163" i="3"/>
  <c r="CZ163" i="3"/>
  <c r="DB163" i="3" s="1"/>
  <c r="DA163" i="3"/>
  <c r="DC163" i="3"/>
  <c r="A164" i="3"/>
  <c r="CY164" i="3"/>
  <c r="CZ164" i="3"/>
  <c r="DB164" i="3" s="1"/>
  <c r="DA164" i="3"/>
  <c r="DC164" i="3"/>
  <c r="A165" i="3"/>
  <c r="CY165" i="3"/>
  <c r="CZ165" i="3"/>
  <c r="DB165" i="3" s="1"/>
  <c r="DA165" i="3"/>
  <c r="DC165" i="3"/>
  <c r="A166" i="3"/>
  <c r="CY166" i="3"/>
  <c r="CZ166" i="3"/>
  <c r="DB166" i="3" s="1"/>
  <c r="DA166" i="3"/>
  <c r="DC166" i="3"/>
  <c r="A167" i="3"/>
  <c r="CY167" i="3"/>
  <c r="CZ167" i="3"/>
  <c r="DB167" i="3" s="1"/>
  <c r="DA167" i="3"/>
  <c r="DC167" i="3"/>
  <c r="A168" i="3"/>
  <c r="CY168" i="3"/>
  <c r="CZ168" i="3"/>
  <c r="DB168" i="3" s="1"/>
  <c r="DA168" i="3"/>
  <c r="DC168" i="3"/>
  <c r="A169" i="3"/>
  <c r="CY169" i="3"/>
  <c r="CZ169" i="3"/>
  <c r="DB169" i="3" s="1"/>
  <c r="DA169" i="3"/>
  <c r="DC169" i="3"/>
  <c r="A170" i="3"/>
  <c r="CY170" i="3"/>
  <c r="CZ170" i="3"/>
  <c r="DA170" i="3"/>
  <c r="DB170" i="3"/>
  <c r="DC170" i="3"/>
  <c r="A171" i="3"/>
  <c r="CY171" i="3"/>
  <c r="CZ171" i="3"/>
  <c r="DA171" i="3"/>
  <c r="DB171" i="3"/>
  <c r="DC171" i="3"/>
  <c r="A172" i="3"/>
  <c r="CY172" i="3"/>
  <c r="CZ172" i="3"/>
  <c r="DB172" i="3" s="1"/>
  <c r="DA172" i="3"/>
  <c r="DC172" i="3"/>
  <c r="A173" i="3"/>
  <c r="CY173" i="3"/>
  <c r="CZ173" i="3"/>
  <c r="DB173" i="3" s="1"/>
  <c r="DA173" i="3"/>
  <c r="DC173" i="3"/>
  <c r="A174" i="3"/>
  <c r="CY174" i="3"/>
  <c r="CZ174" i="3"/>
  <c r="DA174" i="3"/>
  <c r="DB174" i="3"/>
  <c r="DC174" i="3"/>
  <c r="A175" i="3"/>
  <c r="CY175" i="3"/>
  <c r="CZ175" i="3"/>
  <c r="DB175" i="3" s="1"/>
  <c r="DA175" i="3"/>
  <c r="DC175" i="3"/>
  <c r="A176" i="3"/>
  <c r="CY176" i="3"/>
  <c r="CZ176" i="3"/>
  <c r="DB176" i="3" s="1"/>
  <c r="DA176" i="3"/>
  <c r="DC176" i="3"/>
  <c r="A177" i="3"/>
  <c r="CY177" i="3"/>
  <c r="CZ177" i="3"/>
  <c r="DB177" i="3" s="1"/>
  <c r="DA177" i="3"/>
  <c r="DC177" i="3"/>
  <c r="A178" i="3"/>
  <c r="CY178" i="3"/>
  <c r="CZ178" i="3"/>
  <c r="DB178" i="3" s="1"/>
  <c r="DA178" i="3"/>
  <c r="DC178" i="3"/>
  <c r="A179" i="3"/>
  <c r="CY179" i="3"/>
  <c r="CZ179" i="3"/>
  <c r="DB179" i="3" s="1"/>
  <c r="DA179" i="3"/>
  <c r="DC179" i="3"/>
  <c r="A180" i="3"/>
  <c r="CY180" i="3"/>
  <c r="CZ180" i="3"/>
  <c r="DB180" i="3" s="1"/>
  <c r="DA180" i="3"/>
  <c r="DC180" i="3"/>
  <c r="A181" i="3"/>
  <c r="CX181" i="3"/>
  <c r="CY181" i="3"/>
  <c r="CZ181" i="3"/>
  <c r="DB181" i="3" s="1"/>
  <c r="DA181" i="3"/>
  <c r="DC181" i="3"/>
  <c r="A182" i="3"/>
  <c r="CX182" i="3"/>
  <c r="CY182" i="3"/>
  <c r="CZ182" i="3"/>
  <c r="DB182" i="3" s="1"/>
  <c r="DA182" i="3"/>
  <c r="DC182" i="3"/>
  <c r="A183" i="3"/>
  <c r="CX183" i="3"/>
  <c r="CY183" i="3"/>
  <c r="CZ183" i="3"/>
  <c r="DA183" i="3"/>
  <c r="DB183" i="3"/>
  <c r="DC183" i="3"/>
  <c r="A184" i="3"/>
  <c r="CX184" i="3"/>
  <c r="CY184" i="3"/>
  <c r="CZ184" i="3"/>
  <c r="DB184" i="3" s="1"/>
  <c r="DA184" i="3"/>
  <c r="DC184" i="3"/>
  <c r="A185" i="3"/>
  <c r="CX185" i="3"/>
  <c r="CY185" i="3"/>
  <c r="CZ185" i="3"/>
  <c r="DB185" i="3" s="1"/>
  <c r="DA185" i="3"/>
  <c r="DC185" i="3"/>
  <c r="A186" i="3"/>
  <c r="CX186" i="3"/>
  <c r="CY186" i="3"/>
  <c r="CZ186" i="3"/>
  <c r="DA186" i="3"/>
  <c r="DB186" i="3"/>
  <c r="DC186" i="3"/>
  <c r="A187" i="3"/>
  <c r="CX187" i="3"/>
  <c r="CY187" i="3"/>
  <c r="CZ187" i="3"/>
  <c r="DB187" i="3" s="1"/>
  <c r="DA187" i="3"/>
  <c r="DC187" i="3"/>
  <c r="A188" i="3"/>
  <c r="CX188" i="3"/>
  <c r="CY188" i="3"/>
  <c r="CZ188" i="3"/>
  <c r="DB188" i="3" s="1"/>
  <c r="DA188" i="3"/>
  <c r="DC188" i="3"/>
  <c r="A189" i="3"/>
  <c r="CX189" i="3"/>
  <c r="CY189" i="3"/>
  <c r="CZ189" i="3"/>
  <c r="DA189" i="3"/>
  <c r="DB189" i="3"/>
  <c r="DC189" i="3"/>
  <c r="A190" i="3"/>
  <c r="CY190" i="3"/>
  <c r="CZ190" i="3"/>
  <c r="DA190" i="3"/>
  <c r="DB190" i="3"/>
  <c r="DC190" i="3"/>
  <c r="A191" i="3"/>
  <c r="CY191" i="3"/>
  <c r="CZ191" i="3"/>
  <c r="DA191" i="3"/>
  <c r="DB191" i="3"/>
  <c r="DC191" i="3"/>
  <c r="A192" i="3"/>
  <c r="CY192" i="3"/>
  <c r="CZ192" i="3"/>
  <c r="DB192" i="3" s="1"/>
  <c r="DA192" i="3"/>
  <c r="DC192" i="3"/>
  <c r="A193" i="3"/>
  <c r="CY193" i="3"/>
  <c r="CZ193" i="3"/>
  <c r="DB193" i="3" s="1"/>
  <c r="DA193" i="3"/>
  <c r="DC193" i="3"/>
  <c r="A194" i="3"/>
  <c r="CY194" i="3"/>
  <c r="CZ194" i="3"/>
  <c r="DA194" i="3"/>
  <c r="DB194" i="3"/>
  <c r="DC194" i="3"/>
  <c r="A195" i="3"/>
  <c r="CY195" i="3"/>
  <c r="CZ195" i="3"/>
  <c r="DA195" i="3"/>
  <c r="DB195" i="3"/>
  <c r="DC195" i="3"/>
  <c r="A196" i="3"/>
  <c r="CY196" i="3"/>
  <c r="CZ196" i="3"/>
  <c r="DB196" i="3" s="1"/>
  <c r="DA196" i="3"/>
  <c r="DC196" i="3"/>
  <c r="A197" i="3"/>
  <c r="CY197" i="3"/>
  <c r="CZ197" i="3"/>
  <c r="DB197" i="3" s="1"/>
  <c r="DA197" i="3"/>
  <c r="DC197" i="3"/>
  <c r="A198" i="3"/>
  <c r="CY198" i="3"/>
  <c r="CZ198" i="3"/>
  <c r="DB198" i="3" s="1"/>
  <c r="DA198" i="3"/>
  <c r="DC198" i="3"/>
  <c r="A199" i="3"/>
  <c r="CY199" i="3"/>
  <c r="CZ199" i="3"/>
  <c r="DB199" i="3" s="1"/>
  <c r="DA199" i="3"/>
  <c r="DC199" i="3"/>
  <c r="A200" i="3"/>
  <c r="CY200" i="3"/>
  <c r="CZ200" i="3"/>
  <c r="DB200" i="3" s="1"/>
  <c r="DA200" i="3"/>
  <c r="DC200" i="3"/>
  <c r="A201" i="3"/>
  <c r="CY201" i="3"/>
  <c r="CZ201" i="3"/>
  <c r="DA201" i="3"/>
  <c r="DB201" i="3"/>
  <c r="DC201" i="3"/>
  <c r="A202" i="3"/>
  <c r="CY202" i="3"/>
  <c r="CZ202" i="3"/>
  <c r="DA202" i="3"/>
  <c r="DB202" i="3"/>
  <c r="DC202" i="3"/>
  <c r="A203" i="3"/>
  <c r="CY203" i="3"/>
  <c r="CZ203" i="3"/>
  <c r="DA203" i="3"/>
  <c r="DB203" i="3"/>
  <c r="DC203" i="3"/>
  <c r="A204" i="3"/>
  <c r="CY204" i="3"/>
  <c r="CZ204" i="3"/>
  <c r="DB204" i="3" s="1"/>
  <c r="DA204" i="3"/>
  <c r="DC204" i="3"/>
  <c r="A205" i="3"/>
  <c r="CY205" i="3"/>
  <c r="CZ205" i="3"/>
  <c r="DB205" i="3" s="1"/>
  <c r="DA205" i="3"/>
  <c r="DC205" i="3"/>
  <c r="A206" i="3"/>
  <c r="CY206" i="3"/>
  <c r="CZ206" i="3"/>
  <c r="DA206" i="3"/>
  <c r="DB206" i="3"/>
  <c r="DC206" i="3"/>
  <c r="A207" i="3"/>
  <c r="CY207" i="3"/>
  <c r="CZ207" i="3"/>
  <c r="DA207" i="3"/>
  <c r="DB207" i="3"/>
  <c r="DC207" i="3"/>
  <c r="A208" i="3"/>
  <c r="CY208" i="3"/>
  <c r="CZ208" i="3"/>
  <c r="DB208" i="3" s="1"/>
  <c r="DA208" i="3"/>
  <c r="DC208" i="3"/>
  <c r="A209" i="3"/>
  <c r="CY209" i="3"/>
  <c r="CZ209" i="3"/>
  <c r="DB209" i="3" s="1"/>
  <c r="DA209" i="3"/>
  <c r="DC209" i="3"/>
  <c r="A210" i="3"/>
  <c r="CY210" i="3"/>
  <c r="CZ210" i="3"/>
  <c r="DB210" i="3" s="1"/>
  <c r="DA210" i="3"/>
  <c r="DC210" i="3"/>
  <c r="A211" i="3"/>
  <c r="CY211" i="3"/>
  <c r="CZ211" i="3"/>
  <c r="DB211" i="3" s="1"/>
  <c r="DA211" i="3"/>
  <c r="DC211" i="3"/>
  <c r="A212" i="3"/>
  <c r="CY212" i="3"/>
  <c r="CZ212" i="3"/>
  <c r="DB212" i="3" s="1"/>
  <c r="DA212" i="3"/>
  <c r="DC212" i="3"/>
  <c r="A213" i="3"/>
  <c r="CY213" i="3"/>
  <c r="CZ213" i="3"/>
  <c r="DA213" i="3"/>
  <c r="DB213" i="3"/>
  <c r="DC213" i="3"/>
  <c r="A214" i="3"/>
  <c r="CY214" i="3"/>
  <c r="CZ214" i="3"/>
  <c r="DA214" i="3"/>
  <c r="DB214" i="3"/>
  <c r="DC214" i="3"/>
  <c r="A215" i="3"/>
  <c r="CY215" i="3"/>
  <c r="CZ215" i="3"/>
  <c r="DA215" i="3"/>
  <c r="DB215" i="3"/>
  <c r="DC215" i="3"/>
  <c r="A216" i="3"/>
  <c r="CY216" i="3"/>
  <c r="CZ216" i="3"/>
  <c r="DB216" i="3" s="1"/>
  <c r="DA216" i="3"/>
  <c r="DC216" i="3"/>
  <c r="A217" i="3"/>
  <c r="CY217" i="3"/>
  <c r="CZ217" i="3"/>
  <c r="DB217" i="3" s="1"/>
  <c r="DA217" i="3"/>
  <c r="DC217" i="3"/>
  <c r="A218" i="3"/>
  <c r="CY218" i="3"/>
  <c r="CZ218" i="3"/>
  <c r="DA218" i="3"/>
  <c r="DB218" i="3"/>
  <c r="DC218" i="3"/>
  <c r="A219" i="3"/>
  <c r="CY219" i="3"/>
  <c r="CZ219" i="3"/>
  <c r="DA219" i="3"/>
  <c r="DB219" i="3"/>
  <c r="DC219" i="3"/>
  <c r="A220" i="3"/>
  <c r="CY220" i="3"/>
  <c r="CZ220" i="3"/>
  <c r="DB220" i="3" s="1"/>
  <c r="DA220" i="3"/>
  <c r="DC220" i="3"/>
  <c r="A221" i="3"/>
  <c r="CY221" i="3"/>
  <c r="CZ221" i="3"/>
  <c r="DB221" i="3" s="1"/>
  <c r="DA221" i="3"/>
  <c r="DC221" i="3"/>
  <c r="A222" i="3"/>
  <c r="CY222" i="3"/>
  <c r="CZ222" i="3"/>
  <c r="DB222" i="3" s="1"/>
  <c r="DA222" i="3"/>
  <c r="DC222" i="3"/>
  <c r="A223" i="3"/>
  <c r="CY223" i="3"/>
  <c r="CZ223" i="3"/>
  <c r="DB223" i="3" s="1"/>
  <c r="DA223" i="3"/>
  <c r="DC223" i="3"/>
  <c r="A224" i="3"/>
  <c r="CY224" i="3"/>
  <c r="CZ224" i="3"/>
  <c r="DB224" i="3" s="1"/>
  <c r="DA224" i="3"/>
  <c r="DC224" i="3"/>
  <c r="A225" i="3"/>
  <c r="CY225" i="3"/>
  <c r="CZ225" i="3"/>
  <c r="DB225" i="3" s="1"/>
  <c r="DA225" i="3"/>
  <c r="DC225" i="3"/>
  <c r="A226" i="3"/>
  <c r="CY226" i="3"/>
  <c r="CZ226" i="3"/>
  <c r="DB226" i="3" s="1"/>
  <c r="DA226" i="3"/>
  <c r="DC226" i="3"/>
  <c r="A227" i="3"/>
  <c r="CY227" i="3"/>
  <c r="CZ227" i="3"/>
  <c r="DB227" i="3" s="1"/>
  <c r="DA227" i="3"/>
  <c r="DC227" i="3"/>
  <c r="A228" i="3"/>
  <c r="CY228" i="3"/>
  <c r="CZ228" i="3"/>
  <c r="DB228" i="3" s="1"/>
  <c r="DA228" i="3"/>
  <c r="DC228" i="3"/>
  <c r="A229" i="3"/>
  <c r="CY229" i="3"/>
  <c r="CZ229" i="3"/>
  <c r="DB229" i="3" s="1"/>
  <c r="DA229" i="3"/>
  <c r="DC229" i="3"/>
  <c r="A230" i="3"/>
  <c r="CY230" i="3"/>
  <c r="CZ230" i="3"/>
  <c r="DA230" i="3"/>
  <c r="DB230" i="3"/>
  <c r="DC230" i="3"/>
  <c r="A231" i="3"/>
  <c r="CY231" i="3"/>
  <c r="CZ231" i="3"/>
  <c r="DA231" i="3"/>
  <c r="DB231" i="3"/>
  <c r="DC231" i="3"/>
  <c r="A232" i="3"/>
  <c r="CY232" i="3"/>
  <c r="CZ232" i="3"/>
  <c r="DB232" i="3" s="1"/>
  <c r="DA232" i="3"/>
  <c r="DC232" i="3"/>
  <c r="A233" i="3"/>
  <c r="CY233" i="3"/>
  <c r="CZ233" i="3"/>
  <c r="DB233" i="3" s="1"/>
  <c r="DA233" i="3"/>
  <c r="DC233" i="3"/>
  <c r="A234" i="3"/>
  <c r="CY234" i="3"/>
  <c r="CZ234" i="3"/>
  <c r="DA234" i="3"/>
  <c r="DB234" i="3"/>
  <c r="DC234" i="3"/>
  <c r="A235" i="3"/>
  <c r="CY235" i="3"/>
  <c r="CZ235" i="3"/>
  <c r="DA235" i="3"/>
  <c r="DB235" i="3"/>
  <c r="DC235" i="3"/>
  <c r="A236" i="3"/>
  <c r="CY236" i="3"/>
  <c r="CZ236" i="3"/>
  <c r="DB236" i="3" s="1"/>
  <c r="DA236" i="3"/>
  <c r="DC236" i="3"/>
  <c r="A237" i="3"/>
  <c r="CY237" i="3"/>
  <c r="CZ237" i="3"/>
  <c r="DB237" i="3" s="1"/>
  <c r="DA237" i="3"/>
  <c r="DC237" i="3"/>
  <c r="A238" i="3"/>
  <c r="CY238" i="3"/>
  <c r="CZ238" i="3"/>
  <c r="DB238" i="3" s="1"/>
  <c r="DA238" i="3"/>
  <c r="DC238" i="3"/>
  <c r="A239" i="3"/>
  <c r="CY239" i="3"/>
  <c r="CZ239" i="3"/>
  <c r="DB239" i="3" s="1"/>
  <c r="DA239" i="3"/>
  <c r="DC239" i="3"/>
  <c r="A240" i="3"/>
  <c r="CY240" i="3"/>
  <c r="CZ240" i="3"/>
  <c r="DB240" i="3" s="1"/>
  <c r="DA240" i="3"/>
  <c r="DC240" i="3"/>
  <c r="A241" i="3"/>
  <c r="CY241" i="3"/>
  <c r="CZ241" i="3"/>
  <c r="DB241" i="3" s="1"/>
  <c r="DA241" i="3"/>
  <c r="DC241" i="3"/>
  <c r="A242" i="3"/>
  <c r="CY242" i="3"/>
  <c r="CZ242" i="3"/>
  <c r="DA242" i="3"/>
  <c r="DB242" i="3"/>
  <c r="DC242" i="3"/>
  <c r="A243" i="3"/>
  <c r="CY243" i="3"/>
  <c r="CZ243" i="3"/>
  <c r="DA243" i="3"/>
  <c r="DB243" i="3"/>
  <c r="DC243" i="3"/>
  <c r="A244" i="3"/>
  <c r="CY244" i="3"/>
  <c r="CZ244" i="3"/>
  <c r="DB244" i="3" s="1"/>
  <c r="DA244" i="3"/>
  <c r="DC244" i="3"/>
  <c r="A245" i="3"/>
  <c r="CY245" i="3"/>
  <c r="CZ245" i="3"/>
  <c r="DB245" i="3" s="1"/>
  <c r="DA245" i="3"/>
  <c r="DC245" i="3"/>
  <c r="A246" i="3"/>
  <c r="CY246" i="3"/>
  <c r="CZ246" i="3"/>
  <c r="DA246" i="3"/>
  <c r="DB246" i="3"/>
  <c r="DC246" i="3"/>
  <c r="A247" i="3"/>
  <c r="CY247" i="3"/>
  <c r="CZ247" i="3"/>
  <c r="DA247" i="3"/>
  <c r="DB247" i="3"/>
  <c r="DC247" i="3"/>
  <c r="A248" i="3"/>
  <c r="CY248" i="3"/>
  <c r="CZ248" i="3"/>
  <c r="DB248" i="3" s="1"/>
  <c r="DA248" i="3"/>
  <c r="DC248" i="3"/>
  <c r="A249" i="3"/>
  <c r="CY249" i="3"/>
  <c r="CZ249" i="3"/>
  <c r="DA249" i="3"/>
  <c r="DB249" i="3"/>
  <c r="DC249" i="3"/>
  <c r="A250" i="3"/>
  <c r="CX250" i="3"/>
  <c r="CY250" i="3"/>
  <c r="CZ250" i="3"/>
  <c r="DA250" i="3"/>
  <c r="DB250" i="3"/>
  <c r="DC250" i="3"/>
  <c r="A251" i="3"/>
  <c r="CX251" i="3"/>
  <c r="CY251" i="3"/>
  <c r="CZ251" i="3"/>
  <c r="DA251" i="3"/>
  <c r="DB251" i="3"/>
  <c r="DC251" i="3"/>
  <c r="A252" i="3"/>
  <c r="CX252" i="3"/>
  <c r="CY252" i="3"/>
  <c r="CZ252" i="3"/>
  <c r="DB252" i="3" s="1"/>
  <c r="DA252" i="3"/>
  <c r="DC252" i="3"/>
  <c r="D12" i="1"/>
  <c r="E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D20" i="1"/>
  <c r="E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D24" i="1"/>
  <c r="E26" i="1"/>
  <c r="Z26" i="1"/>
  <c r="AA26" i="1"/>
  <c r="AM26" i="1"/>
  <c r="AN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C28" i="1"/>
  <c r="D28" i="1"/>
  <c r="I28" i="1"/>
  <c r="CX2" i="3" s="1"/>
  <c r="AC28" i="1"/>
  <c r="CQ28" i="1" s="1"/>
  <c r="AD28" i="1"/>
  <c r="AE28" i="1"/>
  <c r="CR28" i="1" s="1"/>
  <c r="AF28" i="1"/>
  <c r="S28" i="1" s="1"/>
  <c r="K34" i="5" s="1"/>
  <c r="AG28" i="1"/>
  <c r="CU28" i="1" s="1"/>
  <c r="T28" i="1" s="1"/>
  <c r="AH28" i="1"/>
  <c r="CV28" i="1" s="1"/>
  <c r="U28" i="1" s="1"/>
  <c r="I40" i="5" s="1"/>
  <c r="AI28" i="1"/>
  <c r="CW28" i="1" s="1"/>
  <c r="V28" i="1" s="1"/>
  <c r="AJ28" i="1"/>
  <c r="CX28" i="1" s="1"/>
  <c r="W28" i="1" s="1"/>
  <c r="CS28" i="1"/>
  <c r="FR28" i="1"/>
  <c r="GL28" i="1"/>
  <c r="GO28" i="1"/>
  <c r="GP28" i="1"/>
  <c r="GV28" i="1"/>
  <c r="HC28" i="1"/>
  <c r="GX28" i="1" s="1"/>
  <c r="C29" i="1"/>
  <c r="D29" i="1"/>
  <c r="I29" i="1"/>
  <c r="AC29" i="1"/>
  <c r="AE29" i="1"/>
  <c r="CS29" i="1" s="1"/>
  <c r="AF29" i="1"/>
  <c r="AG29" i="1"/>
  <c r="CU29" i="1" s="1"/>
  <c r="AH29" i="1"/>
  <c r="CV29" i="1" s="1"/>
  <c r="AI29" i="1"/>
  <c r="CW29" i="1" s="1"/>
  <c r="V29" i="1" s="1"/>
  <c r="AJ29" i="1"/>
  <c r="CX29" i="1" s="1"/>
  <c r="CR29" i="1"/>
  <c r="CT29" i="1"/>
  <c r="FR29" i="1"/>
  <c r="GL29" i="1"/>
  <c r="GO29" i="1"/>
  <c r="GP29" i="1"/>
  <c r="GV29" i="1"/>
  <c r="HC29" i="1" s="1"/>
  <c r="C30" i="1"/>
  <c r="D30" i="1"/>
  <c r="I30" i="1"/>
  <c r="R30" i="1" s="1"/>
  <c r="GK30" i="1" s="1"/>
  <c r="AC30" i="1"/>
  <c r="AE30" i="1"/>
  <c r="AD30" i="1" s="1"/>
  <c r="AF30" i="1"/>
  <c r="AG30" i="1"/>
  <c r="CU30" i="1" s="1"/>
  <c r="AH30" i="1"/>
  <c r="CV30" i="1" s="1"/>
  <c r="U30" i="1" s="1"/>
  <c r="I52" i="5" s="1"/>
  <c r="AI30" i="1"/>
  <c r="AJ30" i="1"/>
  <c r="CX30" i="1" s="1"/>
  <c r="CS30" i="1"/>
  <c r="CW30" i="1"/>
  <c r="FR30" i="1"/>
  <c r="GL30" i="1"/>
  <c r="GO30" i="1"/>
  <c r="GP30" i="1"/>
  <c r="GV30" i="1"/>
  <c r="HC30" i="1"/>
  <c r="GX30" i="1" s="1"/>
  <c r="C31" i="1"/>
  <c r="D31" i="1"/>
  <c r="AC31" i="1"/>
  <c r="CQ31" i="1" s="1"/>
  <c r="AD31" i="1"/>
  <c r="AE31" i="1"/>
  <c r="AF31" i="1"/>
  <c r="S31" i="1" s="1"/>
  <c r="CZ31" i="1" s="1"/>
  <c r="Y31" i="1" s="1"/>
  <c r="T45" i="5" s="1"/>
  <c r="AG31" i="1"/>
  <c r="CU31" i="1" s="1"/>
  <c r="T31" i="1" s="1"/>
  <c r="AH31" i="1"/>
  <c r="CV31" i="1" s="1"/>
  <c r="U31" i="1" s="1"/>
  <c r="AI31" i="1"/>
  <c r="CW31" i="1" s="1"/>
  <c r="V31" i="1" s="1"/>
  <c r="AJ31" i="1"/>
  <c r="CX31" i="1" s="1"/>
  <c r="W31" i="1" s="1"/>
  <c r="CT31" i="1"/>
  <c r="FR31" i="1"/>
  <c r="GL31" i="1"/>
  <c r="GN31" i="1"/>
  <c r="GO31" i="1"/>
  <c r="GV31" i="1"/>
  <c r="HC31" i="1" s="1"/>
  <c r="GX31" i="1" s="1"/>
  <c r="C32" i="1"/>
  <c r="D32" i="1"/>
  <c r="P32" i="1"/>
  <c r="AC32" i="1"/>
  <c r="AD32" i="1"/>
  <c r="AE32" i="1"/>
  <c r="AF32" i="1"/>
  <c r="AG32" i="1"/>
  <c r="AH32" i="1"/>
  <c r="AI32" i="1"/>
  <c r="CW32" i="1" s="1"/>
  <c r="V32" i="1" s="1"/>
  <c r="AJ32" i="1"/>
  <c r="CX32" i="1" s="1"/>
  <c r="W32" i="1" s="1"/>
  <c r="CQ32" i="1"/>
  <c r="CT32" i="1"/>
  <c r="CU32" i="1"/>
  <c r="T32" i="1" s="1"/>
  <c r="CV32" i="1"/>
  <c r="U32" i="1" s="1"/>
  <c r="FR32" i="1"/>
  <c r="GL32" i="1"/>
  <c r="GN32" i="1"/>
  <c r="GO32" i="1"/>
  <c r="GV32" i="1"/>
  <c r="HC32" i="1" s="1"/>
  <c r="GX32" i="1" s="1"/>
  <c r="C33" i="1"/>
  <c r="D33" i="1"/>
  <c r="I33" i="1"/>
  <c r="I34" i="1" s="1"/>
  <c r="AC33" i="1"/>
  <c r="AE33" i="1"/>
  <c r="CR33" i="1" s="1"/>
  <c r="AF33" i="1"/>
  <c r="AG33" i="1"/>
  <c r="AH33" i="1"/>
  <c r="CV33" i="1" s="1"/>
  <c r="AI33" i="1"/>
  <c r="CW33" i="1" s="1"/>
  <c r="AJ33" i="1"/>
  <c r="CX33" i="1" s="1"/>
  <c r="W33" i="1" s="1"/>
  <c r="CQ33" i="1"/>
  <c r="CU33" i="1"/>
  <c r="T33" i="1" s="1"/>
  <c r="FR33" i="1"/>
  <c r="GL33" i="1"/>
  <c r="GO33" i="1"/>
  <c r="GP33" i="1"/>
  <c r="GV33" i="1"/>
  <c r="HC33" i="1" s="1"/>
  <c r="GX33" i="1" s="1"/>
  <c r="AB34" i="1"/>
  <c r="AC34" i="1"/>
  <c r="AD34" i="1"/>
  <c r="AE34" i="1"/>
  <c r="AF34" i="1"/>
  <c r="AG34" i="1"/>
  <c r="CU34" i="1" s="1"/>
  <c r="AH34" i="1"/>
  <c r="CV34" i="1" s="1"/>
  <c r="AI34" i="1"/>
  <c r="AJ34" i="1"/>
  <c r="CX34" i="1" s="1"/>
  <c r="CR34" i="1"/>
  <c r="CS34" i="1"/>
  <c r="CT34" i="1"/>
  <c r="CW34" i="1"/>
  <c r="FR34" i="1"/>
  <c r="GL34" i="1"/>
  <c r="GO34" i="1"/>
  <c r="GP34" i="1"/>
  <c r="GV34" i="1"/>
  <c r="HC34" i="1"/>
  <c r="C35" i="1"/>
  <c r="D35" i="1"/>
  <c r="I35" i="1"/>
  <c r="AC35" i="1"/>
  <c r="AE35" i="1"/>
  <c r="AF35" i="1"/>
  <c r="AG35" i="1"/>
  <c r="CU35" i="1" s="1"/>
  <c r="AH35" i="1"/>
  <c r="AI35" i="1"/>
  <c r="CW35" i="1" s="1"/>
  <c r="V35" i="1" s="1"/>
  <c r="AJ35" i="1"/>
  <c r="CS35" i="1"/>
  <c r="CV35" i="1"/>
  <c r="U35" i="1" s="1"/>
  <c r="I80" i="5" s="1"/>
  <c r="CX35" i="1"/>
  <c r="FR35" i="1"/>
  <c r="GL35" i="1"/>
  <c r="GO35" i="1"/>
  <c r="GP35" i="1"/>
  <c r="GV35" i="1"/>
  <c r="HC35" i="1"/>
  <c r="AC36" i="1"/>
  <c r="AE36" i="1"/>
  <c r="AF36" i="1"/>
  <c r="AG36" i="1"/>
  <c r="CU36" i="1" s="1"/>
  <c r="AH36" i="1"/>
  <c r="CV36" i="1" s="1"/>
  <c r="AI36" i="1"/>
  <c r="CW36" i="1" s="1"/>
  <c r="AJ36" i="1"/>
  <c r="CX36" i="1" s="1"/>
  <c r="CQ36" i="1"/>
  <c r="FR36" i="1"/>
  <c r="GL36" i="1"/>
  <c r="GO36" i="1"/>
  <c r="GP36" i="1"/>
  <c r="GV36" i="1"/>
  <c r="HC36" i="1" s="1"/>
  <c r="C37" i="1"/>
  <c r="D37" i="1"/>
  <c r="I37" i="1"/>
  <c r="P37" i="1"/>
  <c r="K86" i="5" s="1"/>
  <c r="AC37" i="1"/>
  <c r="AE37" i="1"/>
  <c r="AF37" i="1"/>
  <c r="AG37" i="1"/>
  <c r="AH37" i="1"/>
  <c r="AI37" i="1"/>
  <c r="CW37" i="1" s="1"/>
  <c r="V37" i="1" s="1"/>
  <c r="AJ37" i="1"/>
  <c r="CX37" i="1" s="1"/>
  <c r="W37" i="1" s="1"/>
  <c r="CQ37" i="1"/>
  <c r="CT37" i="1"/>
  <c r="CU37" i="1"/>
  <c r="T37" i="1" s="1"/>
  <c r="CV37" i="1"/>
  <c r="U37" i="1" s="1"/>
  <c r="I91" i="5" s="1"/>
  <c r="FR37" i="1"/>
  <c r="GL37" i="1"/>
  <c r="GO37" i="1"/>
  <c r="GP37" i="1"/>
  <c r="GV37" i="1"/>
  <c r="HC37" i="1" s="1"/>
  <c r="GX37" i="1" s="1"/>
  <c r="I38" i="1"/>
  <c r="R38" i="1"/>
  <c r="GK38" i="1" s="1"/>
  <c r="AC38" i="1"/>
  <c r="AD38" i="1"/>
  <c r="AE38" i="1"/>
  <c r="AF38" i="1"/>
  <c r="AG38" i="1"/>
  <c r="CU38" i="1" s="1"/>
  <c r="T38" i="1" s="1"/>
  <c r="AH38" i="1"/>
  <c r="CV38" i="1" s="1"/>
  <c r="U38" i="1" s="1"/>
  <c r="AI38" i="1"/>
  <c r="CW38" i="1" s="1"/>
  <c r="V38" i="1" s="1"/>
  <c r="AJ38" i="1"/>
  <c r="CX38" i="1" s="1"/>
  <c r="W38" i="1" s="1"/>
  <c r="CR38" i="1"/>
  <c r="CS38" i="1"/>
  <c r="FR38" i="1"/>
  <c r="GL38" i="1"/>
  <c r="GO38" i="1"/>
  <c r="GP38" i="1"/>
  <c r="GV38" i="1"/>
  <c r="HC38" i="1" s="1"/>
  <c r="GX38" i="1" s="1"/>
  <c r="C39" i="1"/>
  <c r="D39" i="1"/>
  <c r="I39" i="1"/>
  <c r="AC39" i="1"/>
  <c r="AE39" i="1"/>
  <c r="CS39" i="1" s="1"/>
  <c r="AF39" i="1"/>
  <c r="AG39" i="1"/>
  <c r="CU39" i="1" s="1"/>
  <c r="T39" i="1" s="1"/>
  <c r="AH39" i="1"/>
  <c r="CV39" i="1" s="1"/>
  <c r="U39" i="1" s="1"/>
  <c r="I104" i="5" s="1"/>
  <c r="AI39" i="1"/>
  <c r="CW39" i="1" s="1"/>
  <c r="V39" i="1" s="1"/>
  <c r="AJ39" i="1"/>
  <c r="CX39" i="1" s="1"/>
  <c r="W39" i="1" s="1"/>
  <c r="CR39" i="1"/>
  <c r="CT39" i="1"/>
  <c r="FR39" i="1"/>
  <c r="GL39" i="1"/>
  <c r="GO39" i="1"/>
  <c r="GP39" i="1"/>
  <c r="GV39" i="1"/>
  <c r="HC39" i="1" s="1"/>
  <c r="GX39" i="1" s="1"/>
  <c r="AC40" i="1"/>
  <c r="AE40" i="1"/>
  <c r="CR40" i="1" s="1"/>
  <c r="AF40" i="1"/>
  <c r="AG40" i="1"/>
  <c r="AH40" i="1"/>
  <c r="CV40" i="1" s="1"/>
  <c r="AI40" i="1"/>
  <c r="CW40" i="1" s="1"/>
  <c r="AJ40" i="1"/>
  <c r="CX40" i="1" s="1"/>
  <c r="CQ40" i="1"/>
  <c r="CU40" i="1"/>
  <c r="FR40" i="1"/>
  <c r="GL40" i="1"/>
  <c r="GO40" i="1"/>
  <c r="GP40" i="1"/>
  <c r="GV40" i="1"/>
  <c r="HC40" i="1" s="1"/>
  <c r="I41" i="1"/>
  <c r="AC41" i="1"/>
  <c r="AE41" i="1"/>
  <c r="CS41" i="1" s="1"/>
  <c r="AF41" i="1"/>
  <c r="AG41" i="1"/>
  <c r="CU41" i="1" s="1"/>
  <c r="T41" i="1" s="1"/>
  <c r="AH41" i="1"/>
  <c r="CV41" i="1" s="1"/>
  <c r="U41" i="1" s="1"/>
  <c r="AI41" i="1"/>
  <c r="CW41" i="1" s="1"/>
  <c r="AJ41" i="1"/>
  <c r="CX41" i="1" s="1"/>
  <c r="CR41" i="1"/>
  <c r="CT41" i="1"/>
  <c r="FR41" i="1"/>
  <c r="GL41" i="1"/>
  <c r="GO41" i="1"/>
  <c r="GP41" i="1"/>
  <c r="GV41" i="1"/>
  <c r="HC41" i="1" s="1"/>
  <c r="GX41" i="1" s="1"/>
  <c r="AC42" i="1"/>
  <c r="AE42" i="1"/>
  <c r="CR42" i="1" s="1"/>
  <c r="AF42" i="1"/>
  <c r="AG42" i="1"/>
  <c r="AH42" i="1"/>
  <c r="CV42" i="1" s="1"/>
  <c r="AI42" i="1"/>
  <c r="CW42" i="1" s="1"/>
  <c r="AJ42" i="1"/>
  <c r="CU42" i="1"/>
  <c r="CX42" i="1"/>
  <c r="FR42" i="1"/>
  <c r="GL42" i="1"/>
  <c r="GO42" i="1"/>
  <c r="GP42" i="1"/>
  <c r="GV42" i="1"/>
  <c r="HC42" i="1" s="1"/>
  <c r="C43" i="1"/>
  <c r="D43" i="1"/>
  <c r="I43" i="1"/>
  <c r="I44" i="1" s="1"/>
  <c r="AC43" i="1"/>
  <c r="AE43" i="1"/>
  <c r="AF43" i="1"/>
  <c r="AG43" i="1"/>
  <c r="CU43" i="1" s="1"/>
  <c r="T43" i="1" s="1"/>
  <c r="AH43" i="1"/>
  <c r="CV43" i="1" s="1"/>
  <c r="AI43" i="1"/>
  <c r="CW43" i="1" s="1"/>
  <c r="AJ43" i="1"/>
  <c r="CX43" i="1" s="1"/>
  <c r="CQ43" i="1"/>
  <c r="FR43" i="1"/>
  <c r="GL43" i="1"/>
  <c r="GO43" i="1"/>
  <c r="GP43" i="1"/>
  <c r="GV43" i="1"/>
  <c r="HC43" i="1" s="1"/>
  <c r="GX43" i="1" s="1"/>
  <c r="AC44" i="1"/>
  <c r="AE44" i="1"/>
  <c r="AF44" i="1"/>
  <c r="AG44" i="1"/>
  <c r="CU44" i="1" s="1"/>
  <c r="AH44" i="1"/>
  <c r="AI44" i="1"/>
  <c r="AJ44" i="1"/>
  <c r="CX44" i="1" s="1"/>
  <c r="CS44" i="1"/>
  <c r="CV44" i="1"/>
  <c r="CW44" i="1"/>
  <c r="FR44" i="1"/>
  <c r="GL44" i="1"/>
  <c r="GO44" i="1"/>
  <c r="GP44" i="1"/>
  <c r="GV44" i="1"/>
  <c r="HC44" i="1" s="1"/>
  <c r="B46" i="1"/>
  <c r="B26" i="1" s="1"/>
  <c r="C46" i="1"/>
  <c r="C26" i="1" s="1"/>
  <c r="D46" i="1"/>
  <c r="D26" i="1" s="1"/>
  <c r="F46" i="1"/>
  <c r="F26" i="1" s="1"/>
  <c r="G46" i="1"/>
  <c r="BX46" i="1"/>
  <c r="BX26" i="1" s="1"/>
  <c r="BY46" i="1"/>
  <c r="CI46" i="1" s="1"/>
  <c r="BZ46" i="1"/>
  <c r="AQ46" i="1" s="1"/>
  <c r="CC46" i="1"/>
  <c r="AT46" i="1" s="1"/>
  <c r="CK46" i="1"/>
  <c r="BB46" i="1" s="1"/>
  <c r="CL46" i="1"/>
  <c r="BC46" i="1" s="1"/>
  <c r="CM46" i="1"/>
  <c r="BD46" i="1" s="1"/>
  <c r="D76" i="1"/>
  <c r="E78" i="1"/>
  <c r="Z78" i="1"/>
  <c r="AA78" i="1"/>
  <c r="AM78" i="1"/>
  <c r="AN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GT78" i="1"/>
  <c r="GU78" i="1"/>
  <c r="GV78" i="1"/>
  <c r="GW78" i="1"/>
  <c r="GX78" i="1"/>
  <c r="C80" i="1"/>
  <c r="D80" i="1"/>
  <c r="I80" i="1"/>
  <c r="AC80" i="1"/>
  <c r="CQ80" i="1" s="1"/>
  <c r="AE80" i="1"/>
  <c r="AF80" i="1"/>
  <c r="AG80" i="1"/>
  <c r="CU80" i="1" s="1"/>
  <c r="AH80" i="1"/>
  <c r="CV80" i="1" s="1"/>
  <c r="U80" i="1" s="1"/>
  <c r="I127" i="5" s="1"/>
  <c r="AI80" i="1"/>
  <c r="CW80" i="1" s="1"/>
  <c r="V80" i="1" s="1"/>
  <c r="AJ80" i="1"/>
  <c r="CX80" i="1" s="1"/>
  <c r="CT80" i="1"/>
  <c r="FR80" i="1"/>
  <c r="GL80" i="1"/>
  <c r="GO80" i="1"/>
  <c r="GP80" i="1"/>
  <c r="GV80" i="1"/>
  <c r="HC80" i="1" s="1"/>
  <c r="C81" i="1"/>
  <c r="D81" i="1"/>
  <c r="P81" i="1"/>
  <c r="AC81" i="1"/>
  <c r="AE81" i="1"/>
  <c r="AF81" i="1"/>
  <c r="AG81" i="1"/>
  <c r="CU81" i="1" s="1"/>
  <c r="T81" i="1" s="1"/>
  <c r="AH81" i="1"/>
  <c r="CV81" i="1" s="1"/>
  <c r="U81" i="1" s="1"/>
  <c r="I136" i="5" s="1"/>
  <c r="AI81" i="1"/>
  <c r="AJ81" i="1"/>
  <c r="CX81" i="1" s="1"/>
  <c r="W81" i="1" s="1"/>
  <c r="CW81" i="1"/>
  <c r="V81" i="1" s="1"/>
  <c r="FR81" i="1"/>
  <c r="GL81" i="1"/>
  <c r="GO81" i="1"/>
  <c r="GP81" i="1"/>
  <c r="GV81" i="1"/>
  <c r="HC81" i="1" s="1"/>
  <c r="GX81" i="1" s="1"/>
  <c r="C82" i="1"/>
  <c r="D82" i="1"/>
  <c r="I82" i="1"/>
  <c r="AC82" i="1"/>
  <c r="I142" i="5" s="1"/>
  <c r="AE82" i="1"/>
  <c r="AF82" i="1"/>
  <c r="AG82" i="1"/>
  <c r="CU82" i="1" s="1"/>
  <c r="T82" i="1" s="1"/>
  <c r="AH82" i="1"/>
  <c r="CV82" i="1" s="1"/>
  <c r="U82" i="1" s="1"/>
  <c r="I147" i="5" s="1"/>
  <c r="AI82" i="1"/>
  <c r="CW82" i="1" s="1"/>
  <c r="V82" i="1" s="1"/>
  <c r="AJ82" i="1"/>
  <c r="CX82" i="1" s="1"/>
  <c r="W82" i="1" s="1"/>
  <c r="CQ82" i="1"/>
  <c r="FR82" i="1"/>
  <c r="GL82" i="1"/>
  <c r="GO82" i="1"/>
  <c r="GP82" i="1"/>
  <c r="GV82" i="1"/>
  <c r="HC82" i="1" s="1"/>
  <c r="GX82" i="1" s="1"/>
  <c r="I83" i="1"/>
  <c r="R83" i="1"/>
  <c r="GK83" i="1" s="1"/>
  <c r="AC83" i="1"/>
  <c r="AD83" i="1"/>
  <c r="AE83" i="1"/>
  <c r="AF83" i="1"/>
  <c r="AG83" i="1"/>
  <c r="AH83" i="1"/>
  <c r="CV83" i="1" s="1"/>
  <c r="U83" i="1" s="1"/>
  <c r="AI83" i="1"/>
  <c r="AJ83" i="1"/>
  <c r="CX83" i="1" s="1"/>
  <c r="W83" i="1" s="1"/>
  <c r="CR83" i="1"/>
  <c r="CS83" i="1"/>
  <c r="CT83" i="1"/>
  <c r="CU83" i="1"/>
  <c r="T83" i="1" s="1"/>
  <c r="CW83" i="1"/>
  <c r="V83" i="1" s="1"/>
  <c r="FR83" i="1"/>
  <c r="GL83" i="1"/>
  <c r="GO83" i="1"/>
  <c r="GP83" i="1"/>
  <c r="GV83" i="1"/>
  <c r="HC83" i="1" s="1"/>
  <c r="GX83" i="1" s="1"/>
  <c r="C84" i="1"/>
  <c r="D84" i="1"/>
  <c r="I84" i="1"/>
  <c r="AC84" i="1"/>
  <c r="AE84" i="1"/>
  <c r="AF84" i="1"/>
  <c r="AG84" i="1"/>
  <c r="CU84" i="1" s="1"/>
  <c r="T84" i="1" s="1"/>
  <c r="AH84" i="1"/>
  <c r="AI84" i="1"/>
  <c r="AJ84" i="1"/>
  <c r="CX84" i="1" s="1"/>
  <c r="W84" i="1" s="1"/>
  <c r="CQ84" i="1"/>
  <c r="CV84" i="1"/>
  <c r="U84" i="1" s="1"/>
  <c r="I156" i="5" s="1"/>
  <c r="CW84" i="1"/>
  <c r="V84" i="1" s="1"/>
  <c r="FR84" i="1"/>
  <c r="GL84" i="1"/>
  <c r="GO84" i="1"/>
  <c r="GP84" i="1"/>
  <c r="GV84" i="1"/>
  <c r="HC84" i="1" s="1"/>
  <c r="GX84" i="1" s="1"/>
  <c r="C85" i="1"/>
  <c r="D85" i="1"/>
  <c r="I85" i="1"/>
  <c r="AC85" i="1"/>
  <c r="AE85" i="1"/>
  <c r="AF85" i="1"/>
  <c r="AG85" i="1"/>
  <c r="CU85" i="1" s="1"/>
  <c r="AH85" i="1"/>
  <c r="CV85" i="1" s="1"/>
  <c r="AI85" i="1"/>
  <c r="CW85" i="1" s="1"/>
  <c r="AJ85" i="1"/>
  <c r="CX85" i="1" s="1"/>
  <c r="CQ85" i="1"/>
  <c r="CR85" i="1"/>
  <c r="CS85" i="1"/>
  <c r="FR85" i="1"/>
  <c r="GL85" i="1"/>
  <c r="GO85" i="1"/>
  <c r="GP85" i="1"/>
  <c r="GV85" i="1"/>
  <c r="HC85" i="1" s="1"/>
  <c r="C86" i="1"/>
  <c r="D86" i="1"/>
  <c r="I86" i="1"/>
  <c r="AB86" i="1"/>
  <c r="AC86" i="1"/>
  <c r="AD86" i="1"/>
  <c r="AE86" i="1"/>
  <c r="AF86" i="1"/>
  <c r="AG86" i="1"/>
  <c r="AH86" i="1"/>
  <c r="CV86" i="1" s="1"/>
  <c r="U86" i="1" s="1"/>
  <c r="I168" i="5" s="1"/>
  <c r="AI86" i="1"/>
  <c r="AJ86" i="1"/>
  <c r="CX86" i="1" s="1"/>
  <c r="CR86" i="1"/>
  <c r="CS86" i="1"/>
  <c r="CU86" i="1"/>
  <c r="T86" i="1" s="1"/>
  <c r="CW86" i="1"/>
  <c r="V86" i="1" s="1"/>
  <c r="FR86" i="1"/>
  <c r="GL86" i="1"/>
  <c r="GO86" i="1"/>
  <c r="GP86" i="1"/>
  <c r="GV86" i="1"/>
  <c r="HC86" i="1" s="1"/>
  <c r="GX86" i="1" s="1"/>
  <c r="C87" i="1"/>
  <c r="D87" i="1"/>
  <c r="AC87" i="1"/>
  <c r="CQ87" i="1" s="1"/>
  <c r="AE87" i="1"/>
  <c r="AF87" i="1"/>
  <c r="AG87" i="1"/>
  <c r="CU87" i="1" s="1"/>
  <c r="T87" i="1" s="1"/>
  <c r="AH87" i="1"/>
  <c r="CV87" i="1" s="1"/>
  <c r="U87" i="1" s="1"/>
  <c r="AI87" i="1"/>
  <c r="AJ87" i="1"/>
  <c r="CX87" i="1" s="1"/>
  <c r="W87" i="1" s="1"/>
  <c r="CR87" i="1"/>
  <c r="CW87" i="1"/>
  <c r="V87" i="1" s="1"/>
  <c r="FR87" i="1"/>
  <c r="GL87" i="1"/>
  <c r="GN87" i="1"/>
  <c r="GO87" i="1"/>
  <c r="CC105" i="1" s="1"/>
  <c r="AT105" i="1" s="1"/>
  <c r="GV87" i="1"/>
  <c r="HC87" i="1" s="1"/>
  <c r="GX87" i="1" s="1"/>
  <c r="C88" i="1"/>
  <c r="D88" i="1"/>
  <c r="P88" i="1"/>
  <c r="R88" i="1"/>
  <c r="GK88" i="1" s="1"/>
  <c r="AC88" i="1"/>
  <c r="CQ88" i="1" s="1"/>
  <c r="AD88" i="1"/>
  <c r="AE88" i="1"/>
  <c r="AF88" i="1"/>
  <c r="AG88" i="1"/>
  <c r="AH88" i="1"/>
  <c r="CV88" i="1" s="1"/>
  <c r="U88" i="1" s="1"/>
  <c r="AI88" i="1"/>
  <c r="AJ88" i="1"/>
  <c r="CX88" i="1" s="1"/>
  <c r="W88" i="1" s="1"/>
  <c r="CR88" i="1"/>
  <c r="CS88" i="1"/>
  <c r="CU88" i="1"/>
  <c r="T88" i="1" s="1"/>
  <c r="CW88" i="1"/>
  <c r="V88" i="1" s="1"/>
  <c r="FR88" i="1"/>
  <c r="GL88" i="1"/>
  <c r="GN88" i="1"/>
  <c r="GO88" i="1"/>
  <c r="GV88" i="1"/>
  <c r="HC88" i="1" s="1"/>
  <c r="GX88" i="1" s="1"/>
  <c r="C89" i="1"/>
  <c r="D89" i="1"/>
  <c r="I89" i="1"/>
  <c r="AC89" i="1"/>
  <c r="AD89" i="1"/>
  <c r="AE89" i="1"/>
  <c r="AF89" i="1"/>
  <c r="AG89" i="1"/>
  <c r="CU89" i="1" s="1"/>
  <c r="T89" i="1" s="1"/>
  <c r="AH89" i="1"/>
  <c r="CV89" i="1" s="1"/>
  <c r="U89" i="1" s="1"/>
  <c r="I185" i="5" s="1"/>
  <c r="AI89" i="1"/>
  <c r="CW89" i="1" s="1"/>
  <c r="V89" i="1" s="1"/>
  <c r="AJ89" i="1"/>
  <c r="CX89" i="1" s="1"/>
  <c r="W89" i="1" s="1"/>
  <c r="CT89" i="1"/>
  <c r="FR89" i="1"/>
  <c r="GL89" i="1"/>
  <c r="GO89" i="1"/>
  <c r="GP89" i="1"/>
  <c r="GV89" i="1"/>
  <c r="HC89" i="1" s="1"/>
  <c r="GX89" i="1" s="1"/>
  <c r="I90" i="1"/>
  <c r="P90" i="1"/>
  <c r="AC90" i="1"/>
  <c r="CQ90" i="1" s="1"/>
  <c r="AD90" i="1"/>
  <c r="AE90" i="1"/>
  <c r="AF90" i="1"/>
  <c r="AG90" i="1"/>
  <c r="AH90" i="1"/>
  <c r="CV90" i="1" s="1"/>
  <c r="U90" i="1" s="1"/>
  <c r="AI90" i="1"/>
  <c r="CW90" i="1" s="1"/>
  <c r="AJ90" i="1"/>
  <c r="CX90" i="1" s="1"/>
  <c r="CR90" i="1"/>
  <c r="CS90" i="1"/>
  <c r="CU90" i="1"/>
  <c r="T90" i="1" s="1"/>
  <c r="FR90" i="1"/>
  <c r="GL90" i="1"/>
  <c r="GO90" i="1"/>
  <c r="GP90" i="1"/>
  <c r="GV90" i="1"/>
  <c r="HC90" i="1"/>
  <c r="C91" i="1"/>
  <c r="D91" i="1"/>
  <c r="I91" i="1"/>
  <c r="AC91" i="1"/>
  <c r="AD91" i="1"/>
  <c r="AE91" i="1"/>
  <c r="CS91" i="1" s="1"/>
  <c r="AF91" i="1"/>
  <c r="AG91" i="1"/>
  <c r="AH91" i="1"/>
  <c r="CV91" i="1" s="1"/>
  <c r="U91" i="1" s="1"/>
  <c r="I196" i="5" s="1"/>
  <c r="AI91" i="1"/>
  <c r="CW91" i="1" s="1"/>
  <c r="V91" i="1" s="1"/>
  <c r="AJ91" i="1"/>
  <c r="CX91" i="1" s="1"/>
  <c r="W91" i="1" s="1"/>
  <c r="CR91" i="1"/>
  <c r="CU91" i="1"/>
  <c r="FR91" i="1"/>
  <c r="GL91" i="1"/>
  <c r="GO91" i="1"/>
  <c r="GP91" i="1"/>
  <c r="GV91" i="1"/>
  <c r="HC91" i="1" s="1"/>
  <c r="GX91" i="1" s="1"/>
  <c r="I92" i="1"/>
  <c r="AC92" i="1"/>
  <c r="AD92" i="1"/>
  <c r="AE92" i="1"/>
  <c r="CR92" i="1" s="1"/>
  <c r="AF92" i="1"/>
  <c r="AG92" i="1"/>
  <c r="CU92" i="1" s="1"/>
  <c r="T92" i="1" s="1"/>
  <c r="AH92" i="1"/>
  <c r="CV92" i="1" s="1"/>
  <c r="U92" i="1" s="1"/>
  <c r="AI92" i="1"/>
  <c r="CW92" i="1" s="1"/>
  <c r="V92" i="1" s="1"/>
  <c r="AJ92" i="1"/>
  <c r="CS92" i="1"/>
  <c r="CX92" i="1"/>
  <c r="W92" i="1" s="1"/>
  <c r="FR92" i="1"/>
  <c r="GL92" i="1"/>
  <c r="GO92" i="1"/>
  <c r="GP92" i="1"/>
  <c r="GV92" i="1"/>
  <c r="HC92" i="1"/>
  <c r="GX92" i="1" s="1"/>
  <c r="C93" i="1"/>
  <c r="D93" i="1"/>
  <c r="I93" i="1"/>
  <c r="R93" i="1"/>
  <c r="AC93" i="1"/>
  <c r="I202" i="5" s="1"/>
  <c r="AD93" i="1"/>
  <c r="AB93" i="1" s="1"/>
  <c r="AE93" i="1"/>
  <c r="CR93" i="1" s="1"/>
  <c r="AF93" i="1"/>
  <c r="AG93" i="1"/>
  <c r="AH93" i="1"/>
  <c r="CV93" i="1" s="1"/>
  <c r="U93" i="1" s="1"/>
  <c r="I207" i="5" s="1"/>
  <c r="AI93" i="1"/>
  <c r="AJ93" i="1"/>
  <c r="CX93" i="1" s="1"/>
  <c r="W93" i="1" s="1"/>
  <c r="CU93" i="1"/>
  <c r="T93" i="1" s="1"/>
  <c r="CW93" i="1"/>
  <c r="V93" i="1" s="1"/>
  <c r="FR93" i="1"/>
  <c r="GL93" i="1"/>
  <c r="GO93" i="1"/>
  <c r="GP93" i="1"/>
  <c r="GV93" i="1"/>
  <c r="HC93" i="1" s="1"/>
  <c r="GX93" i="1" s="1"/>
  <c r="AC94" i="1"/>
  <c r="AE94" i="1"/>
  <c r="AF94" i="1"/>
  <c r="AG94" i="1"/>
  <c r="CU94" i="1" s="1"/>
  <c r="AH94" i="1"/>
  <c r="AI94" i="1"/>
  <c r="CW94" i="1" s="1"/>
  <c r="AJ94" i="1"/>
  <c r="CX94" i="1" s="1"/>
  <c r="CQ94" i="1"/>
  <c r="CV94" i="1"/>
  <c r="FR94" i="1"/>
  <c r="GL94" i="1"/>
  <c r="GO94" i="1"/>
  <c r="GP94" i="1"/>
  <c r="GV94" i="1"/>
  <c r="HC94" i="1" s="1"/>
  <c r="C95" i="1"/>
  <c r="D95" i="1"/>
  <c r="I95" i="1"/>
  <c r="P95" i="1"/>
  <c r="K213" i="5" s="1"/>
  <c r="AC95" i="1"/>
  <c r="CQ95" i="1" s="1"/>
  <c r="AD95" i="1"/>
  <c r="AE95" i="1"/>
  <c r="AF95" i="1"/>
  <c r="AG95" i="1"/>
  <c r="AH95" i="1"/>
  <c r="CV95" i="1" s="1"/>
  <c r="U95" i="1" s="1"/>
  <c r="I220" i="5" s="1"/>
  <c r="AI95" i="1"/>
  <c r="CW95" i="1" s="1"/>
  <c r="AJ95" i="1"/>
  <c r="CX95" i="1" s="1"/>
  <c r="CR95" i="1"/>
  <c r="CS95" i="1"/>
  <c r="CU95" i="1"/>
  <c r="T95" i="1" s="1"/>
  <c r="FR95" i="1"/>
  <c r="GL95" i="1"/>
  <c r="GO95" i="1"/>
  <c r="GP95" i="1"/>
  <c r="GV95" i="1"/>
  <c r="HC95" i="1"/>
  <c r="AC96" i="1"/>
  <c r="AD96" i="1"/>
  <c r="AE96" i="1"/>
  <c r="AF96" i="1"/>
  <c r="AG96" i="1"/>
  <c r="CU96" i="1" s="1"/>
  <c r="AH96" i="1"/>
  <c r="CV96" i="1" s="1"/>
  <c r="AI96" i="1"/>
  <c r="AJ96" i="1"/>
  <c r="CX96" i="1" s="1"/>
  <c r="CW96" i="1"/>
  <c r="FR96" i="1"/>
  <c r="GL96" i="1"/>
  <c r="GO96" i="1"/>
  <c r="GP96" i="1"/>
  <c r="GV96" i="1"/>
  <c r="HC96" i="1" s="1"/>
  <c r="AC97" i="1"/>
  <c r="AD97" i="1"/>
  <c r="AE97" i="1"/>
  <c r="CR97" i="1" s="1"/>
  <c r="AF97" i="1"/>
  <c r="AG97" i="1"/>
  <c r="AH97" i="1"/>
  <c r="CV97" i="1" s="1"/>
  <c r="AI97" i="1"/>
  <c r="CW97" i="1" s="1"/>
  <c r="AJ97" i="1"/>
  <c r="CX97" i="1" s="1"/>
  <c r="CS97" i="1"/>
  <c r="CU97" i="1"/>
  <c r="FR97" i="1"/>
  <c r="GL97" i="1"/>
  <c r="GO97" i="1"/>
  <c r="GP97" i="1"/>
  <c r="GV97" i="1"/>
  <c r="HC97" i="1"/>
  <c r="AC98" i="1"/>
  <c r="AD98" i="1"/>
  <c r="AE98" i="1"/>
  <c r="AF98" i="1"/>
  <c r="AG98" i="1"/>
  <c r="CU98" i="1" s="1"/>
  <c r="AH98" i="1"/>
  <c r="CV98" i="1" s="1"/>
  <c r="AI98" i="1"/>
  <c r="CW98" i="1" s="1"/>
  <c r="AJ98" i="1"/>
  <c r="CX98" i="1" s="1"/>
  <c r="FR98" i="1"/>
  <c r="GL98" i="1"/>
  <c r="GO98" i="1"/>
  <c r="GP98" i="1"/>
  <c r="GV98" i="1"/>
  <c r="HC98" i="1" s="1"/>
  <c r="C99" i="1"/>
  <c r="D99" i="1"/>
  <c r="I99" i="1"/>
  <c r="AB99" i="1"/>
  <c r="AC99" i="1"/>
  <c r="CQ99" i="1" s="1"/>
  <c r="AD99" i="1"/>
  <c r="AE99" i="1"/>
  <c r="AF99" i="1"/>
  <c r="AG99" i="1"/>
  <c r="CU99" i="1" s="1"/>
  <c r="T99" i="1" s="1"/>
  <c r="AH99" i="1"/>
  <c r="CV99" i="1" s="1"/>
  <c r="U99" i="1" s="1"/>
  <c r="I231" i="5" s="1"/>
  <c r="AI99" i="1"/>
  <c r="CW99" i="1" s="1"/>
  <c r="AJ99" i="1"/>
  <c r="CX99" i="1" s="1"/>
  <c r="CR99" i="1"/>
  <c r="CS99" i="1"/>
  <c r="FR99" i="1"/>
  <c r="GL99" i="1"/>
  <c r="GO99" i="1"/>
  <c r="GP99" i="1"/>
  <c r="GV99" i="1"/>
  <c r="HC99" i="1"/>
  <c r="GX99" i="1" s="1"/>
  <c r="AB100" i="1"/>
  <c r="AC100" i="1"/>
  <c r="AD100" i="1"/>
  <c r="AE100" i="1"/>
  <c r="AF100" i="1"/>
  <c r="AG100" i="1"/>
  <c r="AH100" i="1"/>
  <c r="CV100" i="1" s="1"/>
  <c r="AI100" i="1"/>
  <c r="AJ100" i="1"/>
  <c r="CX100" i="1" s="1"/>
  <c r="CR100" i="1"/>
  <c r="CS100" i="1"/>
  <c r="CU100" i="1"/>
  <c r="CW100" i="1"/>
  <c r="FR100" i="1"/>
  <c r="GL100" i="1"/>
  <c r="GO100" i="1"/>
  <c r="GP100" i="1"/>
  <c r="GV100" i="1"/>
  <c r="HC100" i="1" s="1"/>
  <c r="C101" i="1"/>
  <c r="D101" i="1"/>
  <c r="I101" i="1"/>
  <c r="AC101" i="1"/>
  <c r="I237" i="5" s="1"/>
  <c r="AE101" i="1"/>
  <c r="AF101" i="1"/>
  <c r="AG101" i="1"/>
  <c r="CU101" i="1" s="1"/>
  <c r="T101" i="1" s="1"/>
  <c r="AH101" i="1"/>
  <c r="CV101" i="1" s="1"/>
  <c r="U101" i="1" s="1"/>
  <c r="I243" i="5" s="1"/>
  <c r="AI101" i="1"/>
  <c r="AJ101" i="1"/>
  <c r="CX101" i="1" s="1"/>
  <c r="W101" i="1" s="1"/>
  <c r="CQ101" i="1"/>
  <c r="CW101" i="1"/>
  <c r="V101" i="1" s="1"/>
  <c r="FR101" i="1"/>
  <c r="GL101" i="1"/>
  <c r="GO101" i="1"/>
  <c r="GP101" i="1"/>
  <c r="GV101" i="1"/>
  <c r="HC101" i="1" s="1"/>
  <c r="GX101" i="1" s="1"/>
  <c r="I102" i="1"/>
  <c r="AC102" i="1"/>
  <c r="AE102" i="1"/>
  <c r="AF102" i="1"/>
  <c r="AG102" i="1"/>
  <c r="CU102" i="1" s="1"/>
  <c r="AH102" i="1"/>
  <c r="CV102" i="1" s="1"/>
  <c r="AI102" i="1"/>
  <c r="AJ102" i="1"/>
  <c r="CX102" i="1" s="1"/>
  <c r="CQ102" i="1"/>
  <c r="CR102" i="1"/>
  <c r="CW102" i="1"/>
  <c r="FR102" i="1"/>
  <c r="GL102" i="1"/>
  <c r="GO102" i="1"/>
  <c r="GP102" i="1"/>
  <c r="GV102" i="1"/>
  <c r="HC102" i="1" s="1"/>
  <c r="I103" i="1"/>
  <c r="AC103" i="1"/>
  <c r="AE103" i="1"/>
  <c r="AF103" i="1"/>
  <c r="AG103" i="1"/>
  <c r="CU103" i="1" s="1"/>
  <c r="T103" i="1" s="1"/>
  <c r="AH103" i="1"/>
  <c r="CV103" i="1" s="1"/>
  <c r="U103" i="1" s="1"/>
  <c r="AI103" i="1"/>
  <c r="CW103" i="1" s="1"/>
  <c r="V103" i="1" s="1"/>
  <c r="AJ103" i="1"/>
  <c r="CX103" i="1" s="1"/>
  <c r="W103" i="1" s="1"/>
  <c r="CQ103" i="1"/>
  <c r="FR103" i="1"/>
  <c r="GL103" i="1"/>
  <c r="GO103" i="1"/>
  <c r="GP103" i="1"/>
  <c r="GV103" i="1"/>
  <c r="HC103" i="1" s="1"/>
  <c r="GX103" i="1" s="1"/>
  <c r="B105" i="1"/>
  <c r="B78" i="1" s="1"/>
  <c r="C105" i="1"/>
  <c r="C78" i="1" s="1"/>
  <c r="D105" i="1"/>
  <c r="D78" i="1" s="1"/>
  <c r="F105" i="1"/>
  <c r="F78" i="1" s="1"/>
  <c r="G105" i="1"/>
  <c r="BX105" i="1"/>
  <c r="AO105" i="1" s="1"/>
  <c r="CK105" i="1"/>
  <c r="CK78" i="1" s="1"/>
  <c r="CL105" i="1"/>
  <c r="CL78" i="1" s="1"/>
  <c r="CM105" i="1"/>
  <c r="CM78" i="1" s="1"/>
  <c r="D135" i="1"/>
  <c r="E137" i="1"/>
  <c r="Z137" i="1"/>
  <c r="AA137" i="1"/>
  <c r="AM137" i="1"/>
  <c r="AN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EF137" i="1"/>
  <c r="EG137" i="1"/>
  <c r="EH137" i="1"/>
  <c r="EI137" i="1"/>
  <c r="EJ137" i="1"/>
  <c r="EK137" i="1"/>
  <c r="EL137" i="1"/>
  <c r="EM137" i="1"/>
  <c r="EN137" i="1"/>
  <c r="EO137" i="1"/>
  <c r="EP137" i="1"/>
  <c r="EQ137" i="1"/>
  <c r="ER137" i="1"/>
  <c r="ES137" i="1"/>
  <c r="ET137" i="1"/>
  <c r="EU137" i="1"/>
  <c r="EV137" i="1"/>
  <c r="EW137" i="1"/>
  <c r="EX137" i="1"/>
  <c r="EY137" i="1"/>
  <c r="EZ137" i="1"/>
  <c r="FA137" i="1"/>
  <c r="FB137" i="1"/>
  <c r="FC137" i="1"/>
  <c r="FD137" i="1"/>
  <c r="FE137" i="1"/>
  <c r="FF137" i="1"/>
  <c r="FG137" i="1"/>
  <c r="FH137" i="1"/>
  <c r="FI137" i="1"/>
  <c r="FJ137" i="1"/>
  <c r="FK137" i="1"/>
  <c r="FL137" i="1"/>
  <c r="FM137" i="1"/>
  <c r="FN137" i="1"/>
  <c r="FO137" i="1"/>
  <c r="FP137" i="1"/>
  <c r="FQ137" i="1"/>
  <c r="FR137" i="1"/>
  <c r="FS137" i="1"/>
  <c r="FT137" i="1"/>
  <c r="FU137" i="1"/>
  <c r="FV137" i="1"/>
  <c r="FW137" i="1"/>
  <c r="FX137" i="1"/>
  <c r="FY137" i="1"/>
  <c r="FZ137" i="1"/>
  <c r="GA137" i="1"/>
  <c r="GB137" i="1"/>
  <c r="GC137" i="1"/>
  <c r="GD137" i="1"/>
  <c r="GE137" i="1"/>
  <c r="GF137" i="1"/>
  <c r="GG137" i="1"/>
  <c r="GH137" i="1"/>
  <c r="GI137" i="1"/>
  <c r="GJ137" i="1"/>
  <c r="GK137" i="1"/>
  <c r="GL137" i="1"/>
  <c r="GM137" i="1"/>
  <c r="GN137" i="1"/>
  <c r="GO137" i="1"/>
  <c r="GP137" i="1"/>
  <c r="GQ137" i="1"/>
  <c r="GR137" i="1"/>
  <c r="GS137" i="1"/>
  <c r="GT137" i="1"/>
  <c r="GU137" i="1"/>
  <c r="GV137" i="1"/>
  <c r="GW137" i="1"/>
  <c r="GX137" i="1"/>
  <c r="C139" i="1"/>
  <c r="D139" i="1"/>
  <c r="AC139" i="1"/>
  <c r="CQ139" i="1" s="1"/>
  <c r="AD139" i="1"/>
  <c r="AE139" i="1"/>
  <c r="R139" i="1" s="1"/>
  <c r="AF139" i="1"/>
  <c r="AG139" i="1"/>
  <c r="AH139" i="1"/>
  <c r="CV139" i="1" s="1"/>
  <c r="U139" i="1" s="1"/>
  <c r="I258" i="5" s="1"/>
  <c r="AI139" i="1"/>
  <c r="CW139" i="1" s="1"/>
  <c r="V139" i="1" s="1"/>
  <c r="AJ139" i="1"/>
  <c r="CX139" i="1" s="1"/>
  <c r="W139" i="1" s="1"/>
  <c r="CR139" i="1"/>
  <c r="CU139" i="1"/>
  <c r="T139" i="1" s="1"/>
  <c r="FR139" i="1"/>
  <c r="GL139" i="1"/>
  <c r="GO139" i="1"/>
  <c r="GP139" i="1"/>
  <c r="GV139" i="1"/>
  <c r="HC139" i="1" s="1"/>
  <c r="GX139" i="1" s="1"/>
  <c r="C140" i="1"/>
  <c r="D140" i="1"/>
  <c r="R140" i="1"/>
  <c r="GK140" i="1" s="1"/>
  <c r="AC140" i="1"/>
  <c r="CQ140" i="1" s="1"/>
  <c r="AE140" i="1"/>
  <c r="AF140" i="1"/>
  <c r="AG140" i="1"/>
  <c r="CU140" i="1" s="1"/>
  <c r="T140" i="1" s="1"/>
  <c r="AH140" i="1"/>
  <c r="CV140" i="1" s="1"/>
  <c r="U140" i="1" s="1"/>
  <c r="I264" i="5" s="1"/>
  <c r="AI140" i="1"/>
  <c r="AJ140" i="1"/>
  <c r="CR140" i="1"/>
  <c r="CW140" i="1"/>
  <c r="V140" i="1" s="1"/>
  <c r="CX140" i="1"/>
  <c r="W140" i="1" s="1"/>
  <c r="FR140" i="1"/>
  <c r="GL140" i="1"/>
  <c r="GO140" i="1"/>
  <c r="GP140" i="1"/>
  <c r="GV140" i="1"/>
  <c r="HC140" i="1"/>
  <c r="GX140" i="1" s="1"/>
  <c r="C141" i="1"/>
  <c r="D141" i="1"/>
  <c r="R141" i="1"/>
  <c r="AC141" i="1"/>
  <c r="CQ141" i="1" s="1"/>
  <c r="AD141" i="1"/>
  <c r="AB141" i="1" s="1"/>
  <c r="AE141" i="1"/>
  <c r="CR141" i="1" s="1"/>
  <c r="AF141" i="1"/>
  <c r="AG141" i="1"/>
  <c r="AH141" i="1"/>
  <c r="CV141" i="1" s="1"/>
  <c r="U141" i="1" s="1"/>
  <c r="I270" i="5" s="1"/>
  <c r="AI141" i="1"/>
  <c r="AJ141" i="1"/>
  <c r="CX141" i="1" s="1"/>
  <c r="W141" i="1" s="1"/>
  <c r="CU141" i="1"/>
  <c r="T141" i="1" s="1"/>
  <c r="CW141" i="1"/>
  <c r="V141" i="1" s="1"/>
  <c r="FR141" i="1"/>
  <c r="GL141" i="1"/>
  <c r="GO141" i="1"/>
  <c r="GP141" i="1"/>
  <c r="GV141" i="1"/>
  <c r="HC141" i="1" s="1"/>
  <c r="GX141" i="1" s="1"/>
  <c r="C142" i="1"/>
  <c r="D142" i="1"/>
  <c r="AC142" i="1"/>
  <c r="P142" i="1" s="1"/>
  <c r="AE142" i="1"/>
  <c r="AF142" i="1"/>
  <c r="AG142" i="1"/>
  <c r="AH142" i="1"/>
  <c r="AI142" i="1"/>
  <c r="CW142" i="1" s="1"/>
  <c r="V142" i="1" s="1"/>
  <c r="AJ142" i="1"/>
  <c r="CX142" i="1" s="1"/>
  <c r="W142" i="1" s="1"/>
  <c r="CU142" i="1"/>
  <c r="T142" i="1" s="1"/>
  <c r="CV142" i="1"/>
  <c r="U142" i="1" s="1"/>
  <c r="FR142" i="1"/>
  <c r="GL142" i="1"/>
  <c r="GN142" i="1"/>
  <c r="GO142" i="1"/>
  <c r="GV142" i="1"/>
  <c r="HC142" i="1" s="1"/>
  <c r="GX142" i="1" s="1"/>
  <c r="C143" i="1"/>
  <c r="D143" i="1"/>
  <c r="P143" i="1"/>
  <c r="R143" i="1"/>
  <c r="GK143" i="1" s="1"/>
  <c r="V143" i="1"/>
  <c r="AC143" i="1"/>
  <c r="CQ143" i="1" s="1"/>
  <c r="AE143" i="1"/>
  <c r="AF143" i="1"/>
  <c r="AG143" i="1"/>
  <c r="AH143" i="1"/>
  <c r="CV143" i="1" s="1"/>
  <c r="U143" i="1" s="1"/>
  <c r="AI143" i="1"/>
  <c r="CW143" i="1" s="1"/>
  <c r="AJ143" i="1"/>
  <c r="CX143" i="1" s="1"/>
  <c r="W143" i="1" s="1"/>
  <c r="CR143" i="1"/>
  <c r="CS143" i="1"/>
  <c r="CU143" i="1"/>
  <c r="T143" i="1" s="1"/>
  <c r="FR143" i="1"/>
  <c r="GL143" i="1"/>
  <c r="GN143" i="1"/>
  <c r="GO143" i="1"/>
  <c r="GV143" i="1"/>
  <c r="HC143" i="1" s="1"/>
  <c r="GX143" i="1" s="1"/>
  <c r="C144" i="1"/>
  <c r="D144" i="1"/>
  <c r="S144" i="1"/>
  <c r="AC144" i="1"/>
  <c r="I282" i="5" s="1"/>
  <c r="AE144" i="1"/>
  <c r="AF144" i="1"/>
  <c r="AG144" i="1"/>
  <c r="CU144" i="1" s="1"/>
  <c r="T144" i="1" s="1"/>
  <c r="AH144" i="1"/>
  <c r="CV144" i="1" s="1"/>
  <c r="U144" i="1" s="1"/>
  <c r="I287" i="5" s="1"/>
  <c r="AI144" i="1"/>
  <c r="CW144" i="1" s="1"/>
  <c r="V144" i="1" s="1"/>
  <c r="AJ144" i="1"/>
  <c r="CS144" i="1"/>
  <c r="CT144" i="1"/>
  <c r="CX144" i="1"/>
  <c r="W144" i="1" s="1"/>
  <c r="CZ144" i="1"/>
  <c r="Y144" i="1" s="1"/>
  <c r="T269" i="5" s="1"/>
  <c r="FR144" i="1"/>
  <c r="GL144" i="1"/>
  <c r="GO144" i="1"/>
  <c r="GP144" i="1"/>
  <c r="GV144" i="1"/>
  <c r="HC144" i="1"/>
  <c r="GX144" i="1" s="1"/>
  <c r="I145" i="1"/>
  <c r="E283" i="5" s="1"/>
  <c r="AC145" i="1"/>
  <c r="AE145" i="1"/>
  <c r="AF145" i="1"/>
  <c r="AG145" i="1"/>
  <c r="CU145" i="1" s="1"/>
  <c r="T145" i="1" s="1"/>
  <c r="AH145" i="1"/>
  <c r="CV145" i="1" s="1"/>
  <c r="U145" i="1" s="1"/>
  <c r="AI145" i="1"/>
  <c r="CW145" i="1" s="1"/>
  <c r="AJ145" i="1"/>
  <c r="CX145" i="1" s="1"/>
  <c r="W145" i="1" s="1"/>
  <c r="CR145" i="1"/>
  <c r="CT145" i="1"/>
  <c r="FR145" i="1"/>
  <c r="GL145" i="1"/>
  <c r="GO145" i="1"/>
  <c r="GP145" i="1"/>
  <c r="GV145" i="1"/>
  <c r="HC145" i="1" s="1"/>
  <c r="GX145" i="1" s="1"/>
  <c r="C146" i="1"/>
  <c r="D146" i="1"/>
  <c r="P146" i="1"/>
  <c r="K293" i="5" s="1"/>
  <c r="AC146" i="1"/>
  <c r="AE146" i="1"/>
  <c r="AF146" i="1"/>
  <c r="AG146" i="1"/>
  <c r="AH146" i="1"/>
  <c r="CV146" i="1" s="1"/>
  <c r="U146" i="1" s="1"/>
  <c r="I298" i="5" s="1"/>
  <c r="AI146" i="1"/>
  <c r="AJ146" i="1"/>
  <c r="CX146" i="1" s="1"/>
  <c r="W146" i="1" s="1"/>
  <c r="CR146" i="1"/>
  <c r="CU146" i="1"/>
  <c r="T146" i="1" s="1"/>
  <c r="CW146" i="1"/>
  <c r="V146" i="1" s="1"/>
  <c r="FR146" i="1"/>
  <c r="GL146" i="1"/>
  <c r="GO146" i="1"/>
  <c r="GP146" i="1"/>
  <c r="GV146" i="1"/>
  <c r="HC146" i="1" s="1"/>
  <c r="GX146" i="1" s="1"/>
  <c r="I147" i="1"/>
  <c r="E294" i="5" s="1"/>
  <c r="AC147" i="1"/>
  <c r="AD147" i="1"/>
  <c r="AE147" i="1"/>
  <c r="AF147" i="1"/>
  <c r="AG147" i="1"/>
  <c r="CU147" i="1" s="1"/>
  <c r="T147" i="1" s="1"/>
  <c r="AH147" i="1"/>
  <c r="CV147" i="1" s="1"/>
  <c r="U147" i="1" s="1"/>
  <c r="AI147" i="1"/>
  <c r="CW147" i="1" s="1"/>
  <c r="AJ147" i="1"/>
  <c r="CX147" i="1" s="1"/>
  <c r="CQ147" i="1"/>
  <c r="FR147" i="1"/>
  <c r="GL147" i="1"/>
  <c r="GO147" i="1"/>
  <c r="GP147" i="1"/>
  <c r="GV147" i="1"/>
  <c r="HC147" i="1" s="1"/>
  <c r="C148" i="1"/>
  <c r="D148" i="1"/>
  <c r="S148" i="1"/>
  <c r="K301" i="5" s="1"/>
  <c r="AC148" i="1"/>
  <c r="CQ148" i="1" s="1"/>
  <c r="AE148" i="1"/>
  <c r="AF148" i="1"/>
  <c r="AG148" i="1"/>
  <c r="CU148" i="1" s="1"/>
  <c r="T148" i="1" s="1"/>
  <c r="AH148" i="1"/>
  <c r="CV148" i="1" s="1"/>
  <c r="U148" i="1" s="1"/>
  <c r="I309" i="5" s="1"/>
  <c r="AI148" i="1"/>
  <c r="CW148" i="1" s="1"/>
  <c r="V148" i="1" s="1"/>
  <c r="AJ148" i="1"/>
  <c r="CT148" i="1"/>
  <c r="CX148" i="1"/>
  <c r="W148" i="1" s="1"/>
  <c r="FR148" i="1"/>
  <c r="GL148" i="1"/>
  <c r="GO148" i="1"/>
  <c r="GP148" i="1"/>
  <c r="GV148" i="1"/>
  <c r="HC148" i="1" s="1"/>
  <c r="GX148" i="1" s="1"/>
  <c r="I149" i="1"/>
  <c r="E305" i="5" s="1"/>
  <c r="AC149" i="1"/>
  <c r="AE149" i="1"/>
  <c r="AF149" i="1"/>
  <c r="AG149" i="1"/>
  <c r="CU149" i="1" s="1"/>
  <c r="AH149" i="1"/>
  <c r="CV149" i="1" s="1"/>
  <c r="U149" i="1" s="1"/>
  <c r="AI149" i="1"/>
  <c r="AJ149" i="1"/>
  <c r="CR149" i="1"/>
  <c r="CW149" i="1"/>
  <c r="CX149" i="1"/>
  <c r="FR149" i="1"/>
  <c r="GL149" i="1"/>
  <c r="GO149" i="1"/>
  <c r="GP149" i="1"/>
  <c r="GV149" i="1"/>
  <c r="HC149" i="1" s="1"/>
  <c r="GX149" i="1" s="1"/>
  <c r="C150" i="1"/>
  <c r="D150" i="1"/>
  <c r="R150" i="1"/>
  <c r="K314" i="5" s="1"/>
  <c r="AC150" i="1"/>
  <c r="AD150" i="1"/>
  <c r="AE150" i="1"/>
  <c r="CR150" i="1" s="1"/>
  <c r="AF150" i="1"/>
  <c r="AG150" i="1"/>
  <c r="AH150" i="1"/>
  <c r="CV150" i="1" s="1"/>
  <c r="U150" i="1" s="1"/>
  <c r="I322" i="5" s="1"/>
  <c r="AI150" i="1"/>
  <c r="AJ150" i="1"/>
  <c r="CX150" i="1" s="1"/>
  <c r="W150" i="1" s="1"/>
  <c r="CU150" i="1"/>
  <c r="T150" i="1" s="1"/>
  <c r="CW150" i="1"/>
  <c r="V150" i="1" s="1"/>
  <c r="FR150" i="1"/>
  <c r="GL150" i="1"/>
  <c r="GO150" i="1"/>
  <c r="GP150" i="1"/>
  <c r="GV150" i="1"/>
  <c r="HC150" i="1" s="1"/>
  <c r="GX150" i="1" s="1"/>
  <c r="I151" i="1"/>
  <c r="E316" i="5" s="1"/>
  <c r="AC151" i="1"/>
  <c r="AE151" i="1"/>
  <c r="AF151" i="1"/>
  <c r="AG151" i="1"/>
  <c r="CU151" i="1" s="1"/>
  <c r="AH151" i="1"/>
  <c r="AI151" i="1"/>
  <c r="AJ151" i="1"/>
  <c r="CX151" i="1" s="1"/>
  <c r="CV151" i="1"/>
  <c r="CW151" i="1"/>
  <c r="FR151" i="1"/>
  <c r="GL151" i="1"/>
  <c r="GO151" i="1"/>
  <c r="GP151" i="1"/>
  <c r="GV151" i="1"/>
  <c r="HC151" i="1" s="1"/>
  <c r="I152" i="1"/>
  <c r="AC152" i="1"/>
  <c r="AD152" i="1"/>
  <c r="AB152" i="1" s="1"/>
  <c r="AE152" i="1"/>
  <c r="AF152" i="1"/>
  <c r="AG152" i="1"/>
  <c r="AH152" i="1"/>
  <c r="CV152" i="1" s="1"/>
  <c r="AI152" i="1"/>
  <c r="AJ152" i="1"/>
  <c r="CX152" i="1" s="1"/>
  <c r="W152" i="1" s="1"/>
  <c r="CQ152" i="1"/>
  <c r="CU152" i="1"/>
  <c r="CW152" i="1"/>
  <c r="V152" i="1" s="1"/>
  <c r="FR152" i="1"/>
  <c r="GL152" i="1"/>
  <c r="GO152" i="1"/>
  <c r="GP152" i="1"/>
  <c r="GV152" i="1"/>
  <c r="HC152" i="1" s="1"/>
  <c r="I153" i="1"/>
  <c r="E318" i="5" s="1"/>
  <c r="AC153" i="1"/>
  <c r="AE153" i="1"/>
  <c r="AF153" i="1"/>
  <c r="AG153" i="1"/>
  <c r="CU153" i="1" s="1"/>
  <c r="T153" i="1" s="1"/>
  <c r="AH153" i="1"/>
  <c r="AI153" i="1"/>
  <c r="CW153" i="1" s="1"/>
  <c r="AJ153" i="1"/>
  <c r="CX153" i="1" s="1"/>
  <c r="CQ153" i="1"/>
  <c r="CV153" i="1"/>
  <c r="U153" i="1" s="1"/>
  <c r="FR153" i="1"/>
  <c r="GL153" i="1"/>
  <c r="GO153" i="1"/>
  <c r="GP153" i="1"/>
  <c r="GV153" i="1"/>
  <c r="HC153" i="1" s="1"/>
  <c r="GX153" i="1"/>
  <c r="C154" i="1"/>
  <c r="D154" i="1"/>
  <c r="I154" i="1"/>
  <c r="AC154" i="1"/>
  <c r="AD154" i="1"/>
  <c r="AE154" i="1"/>
  <c r="AF154" i="1"/>
  <c r="AG154" i="1"/>
  <c r="AH154" i="1"/>
  <c r="CV154" i="1" s="1"/>
  <c r="U154" i="1" s="1"/>
  <c r="I334" i="5" s="1"/>
  <c r="AI154" i="1"/>
  <c r="CW154" i="1" s="1"/>
  <c r="V154" i="1" s="1"/>
  <c r="AJ154" i="1"/>
  <c r="CX154" i="1" s="1"/>
  <c r="CR154" i="1"/>
  <c r="CS154" i="1"/>
  <c r="CU154" i="1"/>
  <c r="T154" i="1" s="1"/>
  <c r="FR154" i="1"/>
  <c r="GL154" i="1"/>
  <c r="GO154" i="1"/>
  <c r="GP154" i="1"/>
  <c r="GV154" i="1"/>
  <c r="HC154" i="1" s="1"/>
  <c r="AC155" i="1"/>
  <c r="AD155" i="1"/>
  <c r="AE155" i="1"/>
  <c r="AF155" i="1"/>
  <c r="AG155" i="1"/>
  <c r="AH155" i="1"/>
  <c r="CV155" i="1" s="1"/>
  <c r="AI155" i="1"/>
  <c r="AJ155" i="1"/>
  <c r="CX155" i="1" s="1"/>
  <c r="CS155" i="1"/>
  <c r="CT155" i="1"/>
  <c r="CU155" i="1"/>
  <c r="CW155" i="1"/>
  <c r="FR155" i="1"/>
  <c r="GL155" i="1"/>
  <c r="GO155" i="1"/>
  <c r="GP155" i="1"/>
  <c r="GV155" i="1"/>
  <c r="HC155" i="1" s="1"/>
  <c r="AC156" i="1"/>
  <c r="AD156" i="1"/>
  <c r="AE156" i="1"/>
  <c r="AF156" i="1"/>
  <c r="AG156" i="1"/>
  <c r="AH156" i="1"/>
  <c r="CV156" i="1" s="1"/>
  <c r="AI156" i="1"/>
  <c r="CW156" i="1" s="1"/>
  <c r="AJ156" i="1"/>
  <c r="CX156" i="1" s="1"/>
  <c r="CR156" i="1"/>
  <c r="CS156" i="1"/>
  <c r="CU156" i="1"/>
  <c r="FR156" i="1"/>
  <c r="GL156" i="1"/>
  <c r="GO156" i="1"/>
  <c r="GP156" i="1"/>
  <c r="GV156" i="1"/>
  <c r="HC156" i="1"/>
  <c r="B158" i="1"/>
  <c r="B137" i="1" s="1"/>
  <c r="C158" i="1"/>
  <c r="C137" i="1" s="1"/>
  <c r="D158" i="1"/>
  <c r="D137" i="1" s="1"/>
  <c r="F158" i="1"/>
  <c r="F137" i="1" s="1"/>
  <c r="G158" i="1"/>
  <c r="AO158" i="1"/>
  <c r="BX158" i="1"/>
  <c r="BX137" i="1" s="1"/>
  <c r="CK158" i="1"/>
  <c r="CK137" i="1" s="1"/>
  <c r="CL158" i="1"/>
  <c r="CM158" i="1"/>
  <c r="CM137" i="1" s="1"/>
  <c r="D188" i="1"/>
  <c r="E190" i="1"/>
  <c r="Z190" i="1"/>
  <c r="AA190" i="1"/>
  <c r="AM190" i="1"/>
  <c r="AN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ED190" i="1"/>
  <c r="EE190" i="1"/>
  <c r="EF190" i="1"/>
  <c r="EG190" i="1"/>
  <c r="EH190" i="1"/>
  <c r="EI190" i="1"/>
  <c r="EJ190" i="1"/>
  <c r="EK190" i="1"/>
  <c r="EL190" i="1"/>
  <c r="EM190" i="1"/>
  <c r="EN190" i="1"/>
  <c r="EO190" i="1"/>
  <c r="EP190" i="1"/>
  <c r="EQ190" i="1"/>
  <c r="ER190" i="1"/>
  <c r="ES190" i="1"/>
  <c r="ET190" i="1"/>
  <c r="EU190" i="1"/>
  <c r="EV190" i="1"/>
  <c r="EW190" i="1"/>
  <c r="EX190" i="1"/>
  <c r="EY190" i="1"/>
  <c r="EZ190" i="1"/>
  <c r="FA190" i="1"/>
  <c r="FB190" i="1"/>
  <c r="FC190" i="1"/>
  <c r="FD190" i="1"/>
  <c r="FE190" i="1"/>
  <c r="FF190" i="1"/>
  <c r="FG190" i="1"/>
  <c r="FH190" i="1"/>
  <c r="FI190" i="1"/>
  <c r="FJ190" i="1"/>
  <c r="FK190" i="1"/>
  <c r="FL190" i="1"/>
  <c r="FM190" i="1"/>
  <c r="FN190" i="1"/>
  <c r="FO190" i="1"/>
  <c r="FP190" i="1"/>
  <c r="FQ190" i="1"/>
  <c r="FR190" i="1"/>
  <c r="FS190" i="1"/>
  <c r="FT190" i="1"/>
  <c r="FU190" i="1"/>
  <c r="FV190" i="1"/>
  <c r="FW190" i="1"/>
  <c r="FX190" i="1"/>
  <c r="FY190" i="1"/>
  <c r="FZ190" i="1"/>
  <c r="GA190" i="1"/>
  <c r="GB190" i="1"/>
  <c r="GC190" i="1"/>
  <c r="GD190" i="1"/>
  <c r="GE190" i="1"/>
  <c r="GF190" i="1"/>
  <c r="GG190" i="1"/>
  <c r="GH190" i="1"/>
  <c r="GI190" i="1"/>
  <c r="GJ190" i="1"/>
  <c r="GK190" i="1"/>
  <c r="GL190" i="1"/>
  <c r="GM190" i="1"/>
  <c r="GN190" i="1"/>
  <c r="GO190" i="1"/>
  <c r="GP190" i="1"/>
  <c r="GQ190" i="1"/>
  <c r="GR190" i="1"/>
  <c r="GS190" i="1"/>
  <c r="GT190" i="1"/>
  <c r="GU190" i="1"/>
  <c r="GV190" i="1"/>
  <c r="GW190" i="1"/>
  <c r="GX190" i="1"/>
  <c r="C192" i="1"/>
  <c r="D192" i="1"/>
  <c r="I192" i="1"/>
  <c r="Q192" i="1"/>
  <c r="R192" i="1"/>
  <c r="GK192" i="1" s="1"/>
  <c r="AC192" i="1"/>
  <c r="P192" i="1" s="1"/>
  <c r="AE192" i="1"/>
  <c r="AF192" i="1"/>
  <c r="CT192" i="1" s="1"/>
  <c r="AG192" i="1"/>
  <c r="CU192" i="1" s="1"/>
  <c r="T192" i="1" s="1"/>
  <c r="AH192" i="1"/>
  <c r="AI192" i="1"/>
  <c r="CW192" i="1" s="1"/>
  <c r="V192" i="1" s="1"/>
  <c r="AJ192" i="1"/>
  <c r="CX192" i="1" s="1"/>
  <c r="W192" i="1" s="1"/>
  <c r="CV192" i="1"/>
  <c r="U192" i="1" s="1"/>
  <c r="I346" i="5" s="1"/>
  <c r="FR192" i="1"/>
  <c r="GL192" i="1"/>
  <c r="GO192" i="1"/>
  <c r="GP192" i="1"/>
  <c r="GV192" i="1"/>
  <c r="HC192" i="1" s="1"/>
  <c r="GX192" i="1" s="1"/>
  <c r="C193" i="1"/>
  <c r="D193" i="1"/>
  <c r="I193" i="1"/>
  <c r="Q193" i="1"/>
  <c r="K350" i="5" s="1"/>
  <c r="S193" i="1"/>
  <c r="CZ193" i="1" s="1"/>
  <c r="Y193" i="1" s="1"/>
  <c r="T339" i="5" s="1"/>
  <c r="K353" i="5" s="1"/>
  <c r="AC193" i="1"/>
  <c r="CQ193" i="1" s="1"/>
  <c r="AE193" i="1"/>
  <c r="AF193" i="1"/>
  <c r="AG193" i="1"/>
  <c r="CU193" i="1" s="1"/>
  <c r="T193" i="1" s="1"/>
  <c r="AH193" i="1"/>
  <c r="AI193" i="1"/>
  <c r="CW193" i="1" s="1"/>
  <c r="V193" i="1" s="1"/>
  <c r="AJ193" i="1"/>
  <c r="CX193" i="1" s="1"/>
  <c r="W193" i="1" s="1"/>
  <c r="CT193" i="1"/>
  <c r="CV193" i="1"/>
  <c r="U193" i="1" s="1"/>
  <c r="I355" i="5" s="1"/>
  <c r="FR193" i="1"/>
  <c r="GL193" i="1"/>
  <c r="GO193" i="1"/>
  <c r="GP193" i="1"/>
  <c r="GV193" i="1"/>
  <c r="HC193" i="1" s="1"/>
  <c r="GX193" i="1" s="1"/>
  <c r="C194" i="1"/>
  <c r="D194" i="1"/>
  <c r="I194" i="1"/>
  <c r="AC194" i="1"/>
  <c r="CQ194" i="1" s="1"/>
  <c r="AE194" i="1"/>
  <c r="AF194" i="1"/>
  <c r="AG194" i="1"/>
  <c r="CU194" i="1" s="1"/>
  <c r="T194" i="1" s="1"/>
  <c r="AH194" i="1"/>
  <c r="CV194" i="1" s="1"/>
  <c r="U194" i="1" s="1"/>
  <c r="I364" i="5" s="1"/>
  <c r="AI194" i="1"/>
  <c r="CW194" i="1" s="1"/>
  <c r="V194" i="1" s="1"/>
  <c r="AJ194" i="1"/>
  <c r="CS194" i="1"/>
  <c r="CT194" i="1"/>
  <c r="CX194" i="1"/>
  <c r="W194" i="1" s="1"/>
  <c r="FR194" i="1"/>
  <c r="GL194" i="1"/>
  <c r="GO194" i="1"/>
  <c r="GP194" i="1"/>
  <c r="GV194" i="1"/>
  <c r="HC194" i="1" s="1"/>
  <c r="GX194" i="1" s="1"/>
  <c r="C195" i="1"/>
  <c r="D195" i="1"/>
  <c r="I195" i="1"/>
  <c r="AC195" i="1"/>
  <c r="CQ195" i="1" s="1"/>
  <c r="AD195" i="1"/>
  <c r="AE195" i="1"/>
  <c r="AF195" i="1"/>
  <c r="AG195" i="1"/>
  <c r="AH195" i="1"/>
  <c r="AI195" i="1"/>
  <c r="CW195" i="1" s="1"/>
  <c r="V195" i="1" s="1"/>
  <c r="AJ195" i="1"/>
  <c r="CX195" i="1" s="1"/>
  <c r="W195" i="1" s="1"/>
  <c r="CR195" i="1"/>
  <c r="CU195" i="1"/>
  <c r="T195" i="1" s="1"/>
  <c r="CV195" i="1"/>
  <c r="U195" i="1" s="1"/>
  <c r="I373" i="5" s="1"/>
  <c r="FR195" i="1"/>
  <c r="GL195" i="1"/>
  <c r="GO195" i="1"/>
  <c r="GP195" i="1"/>
  <c r="GV195" i="1"/>
  <c r="HC195" i="1" s="1"/>
  <c r="GX195" i="1" s="1"/>
  <c r="C196" i="1"/>
  <c r="D196" i="1"/>
  <c r="AC196" i="1"/>
  <c r="P196" i="1" s="1"/>
  <c r="AD196" i="1"/>
  <c r="AE196" i="1"/>
  <c r="AF196" i="1"/>
  <c r="AG196" i="1"/>
  <c r="CU196" i="1" s="1"/>
  <c r="T196" i="1" s="1"/>
  <c r="AH196" i="1"/>
  <c r="CV196" i="1" s="1"/>
  <c r="U196" i="1" s="1"/>
  <c r="AI196" i="1"/>
  <c r="CW196" i="1" s="1"/>
  <c r="V196" i="1" s="1"/>
  <c r="AJ196" i="1"/>
  <c r="CX196" i="1" s="1"/>
  <c r="W196" i="1" s="1"/>
  <c r="CR196" i="1"/>
  <c r="CS196" i="1"/>
  <c r="FR196" i="1"/>
  <c r="GL196" i="1"/>
  <c r="GN196" i="1"/>
  <c r="GO196" i="1"/>
  <c r="GV196" i="1"/>
  <c r="HC196" i="1" s="1"/>
  <c r="GX196" i="1" s="1"/>
  <c r="C197" i="1"/>
  <c r="D197" i="1"/>
  <c r="P197" i="1"/>
  <c r="S197" i="1"/>
  <c r="CZ197" i="1" s="1"/>
  <c r="Y197" i="1" s="1"/>
  <c r="T369" i="5" s="1"/>
  <c r="AC197" i="1"/>
  <c r="CQ197" i="1" s="1"/>
  <c r="AE197" i="1"/>
  <c r="AF197" i="1"/>
  <c r="AG197" i="1"/>
  <c r="CU197" i="1" s="1"/>
  <c r="T197" i="1" s="1"/>
  <c r="AH197" i="1"/>
  <c r="CV197" i="1" s="1"/>
  <c r="U197" i="1" s="1"/>
  <c r="AI197" i="1"/>
  <c r="CW197" i="1" s="1"/>
  <c r="V197" i="1" s="1"/>
  <c r="AJ197" i="1"/>
  <c r="CR197" i="1"/>
  <c r="CX197" i="1"/>
  <c r="W197" i="1" s="1"/>
  <c r="FR197" i="1"/>
  <c r="GL197" i="1"/>
  <c r="GN197" i="1"/>
  <c r="GO197" i="1"/>
  <c r="GV197" i="1"/>
  <c r="HC197" i="1" s="1"/>
  <c r="GX197" i="1" s="1"/>
  <c r="C198" i="1"/>
  <c r="D198" i="1"/>
  <c r="P198" i="1"/>
  <c r="S198" i="1"/>
  <c r="AC198" i="1"/>
  <c r="AE198" i="1"/>
  <c r="AF198" i="1"/>
  <c r="AG198" i="1"/>
  <c r="CU198" i="1" s="1"/>
  <c r="T198" i="1" s="1"/>
  <c r="AH198" i="1"/>
  <c r="CV198" i="1" s="1"/>
  <c r="U198" i="1" s="1"/>
  <c r="I388" i="5" s="1"/>
  <c r="AI198" i="1"/>
  <c r="CW198" i="1" s="1"/>
  <c r="V198" i="1" s="1"/>
  <c r="AJ198" i="1"/>
  <c r="CX198" i="1" s="1"/>
  <c r="W198" i="1" s="1"/>
  <c r="CQ198" i="1"/>
  <c r="CY198" i="1"/>
  <c r="X198" i="1" s="1"/>
  <c r="R372" i="5" s="1"/>
  <c r="K385" i="5" s="1"/>
  <c r="FR198" i="1"/>
  <c r="GL198" i="1"/>
  <c r="GO198" i="1"/>
  <c r="GP198" i="1"/>
  <c r="GV198" i="1"/>
  <c r="HC198" i="1" s="1"/>
  <c r="GX198" i="1" s="1"/>
  <c r="C199" i="1"/>
  <c r="D199" i="1"/>
  <c r="R199" i="1"/>
  <c r="GK199" i="1" s="1"/>
  <c r="AC199" i="1"/>
  <c r="CQ199" i="1" s="1"/>
  <c r="AD199" i="1"/>
  <c r="AE199" i="1"/>
  <c r="AF199" i="1"/>
  <c r="AG199" i="1"/>
  <c r="CU199" i="1" s="1"/>
  <c r="T199" i="1" s="1"/>
  <c r="AH199" i="1"/>
  <c r="AI199" i="1"/>
  <c r="CW199" i="1" s="1"/>
  <c r="V199" i="1" s="1"/>
  <c r="AJ199" i="1"/>
  <c r="CX199" i="1" s="1"/>
  <c r="W199" i="1" s="1"/>
  <c r="CS199" i="1"/>
  <c r="CV199" i="1"/>
  <c r="U199" i="1" s="1"/>
  <c r="I394" i="5" s="1"/>
  <c r="FR199" i="1"/>
  <c r="GL199" i="1"/>
  <c r="GO199" i="1"/>
  <c r="GP199" i="1"/>
  <c r="GV199" i="1"/>
  <c r="HC199" i="1" s="1"/>
  <c r="GX199" i="1" s="1"/>
  <c r="C200" i="1"/>
  <c r="D200" i="1"/>
  <c r="R200" i="1"/>
  <c r="GK200" i="1" s="1"/>
  <c r="AC200" i="1"/>
  <c r="P200" i="1" s="1"/>
  <c r="AE200" i="1"/>
  <c r="Q200" i="1" s="1"/>
  <c r="AF200" i="1"/>
  <c r="AG200" i="1"/>
  <c r="CU200" i="1" s="1"/>
  <c r="T200" i="1" s="1"/>
  <c r="AH200" i="1"/>
  <c r="CV200" i="1" s="1"/>
  <c r="U200" i="1" s="1"/>
  <c r="I400" i="5" s="1"/>
  <c r="AI200" i="1"/>
  <c r="CW200" i="1" s="1"/>
  <c r="V200" i="1" s="1"/>
  <c r="AJ200" i="1"/>
  <c r="CX200" i="1" s="1"/>
  <c r="W200" i="1" s="1"/>
  <c r="CS200" i="1"/>
  <c r="CT200" i="1"/>
  <c r="FR200" i="1"/>
  <c r="GL200" i="1"/>
  <c r="GO200" i="1"/>
  <c r="GP200" i="1"/>
  <c r="GV200" i="1"/>
  <c r="HC200" i="1" s="1"/>
  <c r="GX200" i="1" s="1"/>
  <c r="C201" i="1"/>
  <c r="D201" i="1"/>
  <c r="S201" i="1"/>
  <c r="CZ201" i="1" s="1"/>
  <c r="Y201" i="1" s="1"/>
  <c r="T393" i="5" s="1"/>
  <c r="AC201" i="1"/>
  <c r="P201" i="1" s="1"/>
  <c r="AE201" i="1"/>
  <c r="AF201" i="1"/>
  <c r="AG201" i="1"/>
  <c r="CU201" i="1" s="1"/>
  <c r="T201" i="1" s="1"/>
  <c r="AH201" i="1"/>
  <c r="CV201" i="1" s="1"/>
  <c r="U201" i="1" s="1"/>
  <c r="AI201" i="1"/>
  <c r="CW201" i="1" s="1"/>
  <c r="V201" i="1" s="1"/>
  <c r="AJ201" i="1"/>
  <c r="CQ201" i="1"/>
  <c r="CT201" i="1"/>
  <c r="CX201" i="1"/>
  <c r="W201" i="1" s="1"/>
  <c r="FR201" i="1"/>
  <c r="GL201" i="1"/>
  <c r="GN201" i="1"/>
  <c r="GO201" i="1"/>
  <c r="GV201" i="1"/>
  <c r="HC201" i="1" s="1"/>
  <c r="GX201" i="1" s="1"/>
  <c r="C202" i="1"/>
  <c r="D202" i="1"/>
  <c r="AC202" i="1"/>
  <c r="CQ202" i="1" s="1"/>
  <c r="AE202" i="1"/>
  <c r="AF202" i="1"/>
  <c r="CT202" i="1" s="1"/>
  <c r="AG202" i="1"/>
  <c r="CU202" i="1" s="1"/>
  <c r="T202" i="1" s="1"/>
  <c r="AH202" i="1"/>
  <c r="CV202" i="1" s="1"/>
  <c r="U202" i="1" s="1"/>
  <c r="AI202" i="1"/>
  <c r="CW202" i="1" s="1"/>
  <c r="V202" i="1" s="1"/>
  <c r="AJ202" i="1"/>
  <c r="CS202" i="1"/>
  <c r="CX202" i="1"/>
  <c r="W202" i="1" s="1"/>
  <c r="FR202" i="1"/>
  <c r="GL202" i="1"/>
  <c r="GN202" i="1"/>
  <c r="GO202" i="1"/>
  <c r="GV202" i="1"/>
  <c r="HC202" i="1" s="1"/>
  <c r="GX202" i="1" s="1"/>
  <c r="C203" i="1"/>
  <c r="D203" i="1"/>
  <c r="I203" i="1"/>
  <c r="AC203" i="1"/>
  <c r="I412" i="5" s="1"/>
  <c r="AE203" i="1"/>
  <c r="CR203" i="1" s="1"/>
  <c r="AF203" i="1"/>
  <c r="AG203" i="1"/>
  <c r="CU203" i="1" s="1"/>
  <c r="T203" i="1" s="1"/>
  <c r="AH203" i="1"/>
  <c r="CV203" i="1" s="1"/>
  <c r="U203" i="1" s="1"/>
  <c r="I417" i="5" s="1"/>
  <c r="AI203" i="1"/>
  <c r="CW203" i="1" s="1"/>
  <c r="AJ203" i="1"/>
  <c r="CX203" i="1" s="1"/>
  <c r="W203" i="1" s="1"/>
  <c r="CS203" i="1"/>
  <c r="FR203" i="1"/>
  <c r="GL203" i="1"/>
  <c r="GO203" i="1"/>
  <c r="GP203" i="1"/>
  <c r="GV203" i="1"/>
  <c r="HC203" i="1" s="1"/>
  <c r="GX203" i="1" s="1"/>
  <c r="AC204" i="1"/>
  <c r="CQ204" i="1" s="1"/>
  <c r="AD204" i="1"/>
  <c r="AE204" i="1"/>
  <c r="AF204" i="1"/>
  <c r="AG204" i="1"/>
  <c r="AH204" i="1"/>
  <c r="CV204" i="1" s="1"/>
  <c r="AI204" i="1"/>
  <c r="CW204" i="1" s="1"/>
  <c r="AJ204" i="1"/>
  <c r="CX204" i="1" s="1"/>
  <c r="CU204" i="1"/>
  <c r="FR204" i="1"/>
  <c r="GL204" i="1"/>
  <c r="GO204" i="1"/>
  <c r="GP204" i="1"/>
  <c r="GV204" i="1"/>
  <c r="HC204" i="1" s="1"/>
  <c r="C205" i="1"/>
  <c r="D205" i="1"/>
  <c r="I205" i="1"/>
  <c r="P205" i="1" s="1"/>
  <c r="K423" i="5" s="1"/>
  <c r="AC205" i="1"/>
  <c r="AE205" i="1"/>
  <c r="AF205" i="1"/>
  <c r="AG205" i="1"/>
  <c r="AH205" i="1"/>
  <c r="CV205" i="1" s="1"/>
  <c r="U205" i="1" s="1"/>
  <c r="I428" i="5" s="1"/>
  <c r="AI205" i="1"/>
  <c r="CW205" i="1" s="1"/>
  <c r="V205" i="1" s="1"/>
  <c r="AJ205" i="1"/>
  <c r="CX205" i="1" s="1"/>
  <c r="CT205" i="1"/>
  <c r="CU205" i="1"/>
  <c r="FR205" i="1"/>
  <c r="GL205" i="1"/>
  <c r="GO205" i="1"/>
  <c r="GP205" i="1"/>
  <c r="GV205" i="1"/>
  <c r="HC205" i="1" s="1"/>
  <c r="GX205" i="1" s="1"/>
  <c r="AC206" i="1"/>
  <c r="CQ206" i="1" s="1"/>
  <c r="AE206" i="1"/>
  <c r="CS206" i="1" s="1"/>
  <c r="AF206" i="1"/>
  <c r="AG206" i="1"/>
  <c r="CU206" i="1" s="1"/>
  <c r="AH206" i="1"/>
  <c r="CV206" i="1" s="1"/>
  <c r="AI206" i="1"/>
  <c r="CW206" i="1" s="1"/>
  <c r="AJ206" i="1"/>
  <c r="CX206" i="1" s="1"/>
  <c r="CT206" i="1"/>
  <c r="FR206" i="1"/>
  <c r="GL206" i="1"/>
  <c r="GO206" i="1"/>
  <c r="GP206" i="1"/>
  <c r="GV206" i="1"/>
  <c r="HC206" i="1" s="1"/>
  <c r="C207" i="1"/>
  <c r="D207" i="1"/>
  <c r="I207" i="1"/>
  <c r="Q207" i="1" s="1"/>
  <c r="K432" i="5" s="1"/>
  <c r="AC207" i="1"/>
  <c r="AE207" i="1"/>
  <c r="AF207" i="1"/>
  <c r="AG207" i="1"/>
  <c r="AH207" i="1"/>
  <c r="AI207" i="1"/>
  <c r="CW207" i="1" s="1"/>
  <c r="AJ207" i="1"/>
  <c r="CR207" i="1"/>
  <c r="CT207" i="1"/>
  <c r="CU207" i="1"/>
  <c r="T207" i="1" s="1"/>
  <c r="CV207" i="1"/>
  <c r="U207" i="1" s="1"/>
  <c r="I439" i="5" s="1"/>
  <c r="CX207" i="1"/>
  <c r="FR207" i="1"/>
  <c r="GL207" i="1"/>
  <c r="GO207" i="1"/>
  <c r="GP207" i="1"/>
  <c r="GV207" i="1"/>
  <c r="HC207" i="1" s="1"/>
  <c r="GX207" i="1" s="1"/>
  <c r="AC208" i="1"/>
  <c r="AD208" i="1"/>
  <c r="AE208" i="1"/>
  <c r="AF208" i="1"/>
  <c r="AG208" i="1"/>
  <c r="CU208" i="1" s="1"/>
  <c r="AH208" i="1"/>
  <c r="CV208" i="1" s="1"/>
  <c r="AI208" i="1"/>
  <c r="CW208" i="1" s="1"/>
  <c r="AJ208" i="1"/>
  <c r="CR208" i="1"/>
  <c r="CS208" i="1"/>
  <c r="CX208" i="1"/>
  <c r="FR208" i="1"/>
  <c r="GL208" i="1"/>
  <c r="GO208" i="1"/>
  <c r="GP208" i="1"/>
  <c r="GV208" i="1"/>
  <c r="HC208" i="1"/>
  <c r="C209" i="1"/>
  <c r="D209" i="1"/>
  <c r="I209" i="1"/>
  <c r="P209" i="1" s="1"/>
  <c r="K445" i="5" s="1"/>
  <c r="AC209" i="1"/>
  <c r="AE209" i="1"/>
  <c r="AF209" i="1"/>
  <c r="AG209" i="1"/>
  <c r="CU209" i="1" s="1"/>
  <c r="AH209" i="1"/>
  <c r="CV209" i="1" s="1"/>
  <c r="U209" i="1" s="1"/>
  <c r="I450" i="5" s="1"/>
  <c r="AI209" i="1"/>
  <c r="CW209" i="1" s="1"/>
  <c r="V209" i="1" s="1"/>
  <c r="AJ209" i="1"/>
  <c r="CX209" i="1" s="1"/>
  <c r="CQ209" i="1"/>
  <c r="FR209" i="1"/>
  <c r="GL209" i="1"/>
  <c r="GO209" i="1"/>
  <c r="GP209" i="1"/>
  <c r="GV209" i="1"/>
  <c r="HC209" i="1"/>
  <c r="GX209" i="1" s="1"/>
  <c r="AC210" i="1"/>
  <c r="AE210" i="1"/>
  <c r="AF210" i="1"/>
  <c r="AG210" i="1"/>
  <c r="AH210" i="1"/>
  <c r="CV210" i="1" s="1"/>
  <c r="AI210" i="1"/>
  <c r="CW210" i="1" s="1"/>
  <c r="AJ210" i="1"/>
  <c r="CR210" i="1"/>
  <c r="CU210" i="1"/>
  <c r="CX210" i="1"/>
  <c r="FR210" i="1"/>
  <c r="GL210" i="1"/>
  <c r="GO210" i="1"/>
  <c r="GP210" i="1"/>
  <c r="GV210" i="1"/>
  <c r="HC210" i="1"/>
  <c r="C211" i="1"/>
  <c r="D211" i="1"/>
  <c r="I211" i="1"/>
  <c r="P211" i="1" s="1"/>
  <c r="AC211" i="1"/>
  <c r="AE211" i="1"/>
  <c r="CS211" i="1" s="1"/>
  <c r="AF211" i="1"/>
  <c r="CT211" i="1" s="1"/>
  <c r="AG211" i="1"/>
  <c r="AH211" i="1"/>
  <c r="CV211" i="1" s="1"/>
  <c r="U211" i="1" s="1"/>
  <c r="I460" i="5" s="1"/>
  <c r="AI211" i="1"/>
  <c r="CW211" i="1" s="1"/>
  <c r="AJ211" i="1"/>
  <c r="CX211" i="1" s="1"/>
  <c r="CQ211" i="1"/>
  <c r="CU211" i="1"/>
  <c r="T211" i="1" s="1"/>
  <c r="FR211" i="1"/>
  <c r="GL211" i="1"/>
  <c r="GO211" i="1"/>
  <c r="GP211" i="1"/>
  <c r="GV211" i="1"/>
  <c r="HC211" i="1" s="1"/>
  <c r="GX211" i="1" s="1"/>
  <c r="I212" i="1"/>
  <c r="E456" i="5" s="1"/>
  <c r="AC212" i="1"/>
  <c r="AD212" i="1"/>
  <c r="AB212" i="1" s="1"/>
  <c r="AE212" i="1"/>
  <c r="AF212" i="1"/>
  <c r="AG212" i="1"/>
  <c r="CU212" i="1" s="1"/>
  <c r="T212" i="1" s="1"/>
  <c r="AH212" i="1"/>
  <c r="AI212" i="1"/>
  <c r="AJ212" i="1"/>
  <c r="CX212" i="1" s="1"/>
  <c r="W212" i="1" s="1"/>
  <c r="CT212" i="1"/>
  <c r="CV212" i="1"/>
  <c r="U212" i="1" s="1"/>
  <c r="CW212" i="1"/>
  <c r="V212" i="1" s="1"/>
  <c r="FR212" i="1"/>
  <c r="GL212" i="1"/>
  <c r="GO212" i="1"/>
  <c r="GP212" i="1"/>
  <c r="GV212" i="1"/>
  <c r="GX212" i="1"/>
  <c r="HC212" i="1"/>
  <c r="C213" i="1"/>
  <c r="D213" i="1"/>
  <c r="I213" i="1"/>
  <c r="AC213" i="1"/>
  <c r="AD213" i="1"/>
  <c r="AE213" i="1"/>
  <c r="AF213" i="1"/>
  <c r="CT213" i="1" s="1"/>
  <c r="AG213" i="1"/>
  <c r="CU213" i="1" s="1"/>
  <c r="T213" i="1" s="1"/>
  <c r="AH213" i="1"/>
  <c r="CV213" i="1" s="1"/>
  <c r="AI213" i="1"/>
  <c r="CW213" i="1" s="1"/>
  <c r="V213" i="1" s="1"/>
  <c r="AJ213" i="1"/>
  <c r="CR213" i="1"/>
  <c r="CS213" i="1"/>
  <c r="CX213" i="1"/>
  <c r="W213" i="1" s="1"/>
  <c r="FR213" i="1"/>
  <c r="GL213" i="1"/>
  <c r="GO213" i="1"/>
  <c r="GP213" i="1"/>
  <c r="GV213" i="1"/>
  <c r="HC213" i="1"/>
  <c r="GX213" i="1" s="1"/>
  <c r="AC214" i="1"/>
  <c r="CQ214" i="1" s="1"/>
  <c r="AE214" i="1"/>
  <c r="AF214" i="1"/>
  <c r="AG214" i="1"/>
  <c r="CU214" i="1" s="1"/>
  <c r="AH214" i="1"/>
  <c r="CV214" i="1" s="1"/>
  <c r="AI214" i="1"/>
  <c r="CW214" i="1" s="1"/>
  <c r="AJ214" i="1"/>
  <c r="CX214" i="1" s="1"/>
  <c r="FR214" i="1"/>
  <c r="GL214" i="1"/>
  <c r="GO214" i="1"/>
  <c r="GP214" i="1"/>
  <c r="GV214" i="1"/>
  <c r="HC214" i="1" s="1"/>
  <c r="C215" i="1"/>
  <c r="D215" i="1"/>
  <c r="I215" i="1"/>
  <c r="R215" i="1"/>
  <c r="U215" i="1"/>
  <c r="I481" i="5" s="1"/>
  <c r="AC215" i="1"/>
  <c r="AB215" i="1" s="1"/>
  <c r="AD215" i="1"/>
  <c r="AE215" i="1"/>
  <c r="AF215" i="1"/>
  <c r="AG215" i="1"/>
  <c r="AH215" i="1"/>
  <c r="AI215" i="1"/>
  <c r="CW215" i="1" s="1"/>
  <c r="V215" i="1" s="1"/>
  <c r="AJ215" i="1"/>
  <c r="CS215" i="1"/>
  <c r="CU215" i="1"/>
  <c r="T215" i="1" s="1"/>
  <c r="CV215" i="1"/>
  <c r="CX215" i="1"/>
  <c r="W215" i="1" s="1"/>
  <c r="FR215" i="1"/>
  <c r="GL215" i="1"/>
  <c r="GO215" i="1"/>
  <c r="CC220" i="1" s="1"/>
  <c r="GP215" i="1"/>
  <c r="GV215" i="1"/>
  <c r="HC215" i="1"/>
  <c r="GX215" i="1" s="1"/>
  <c r="AC216" i="1"/>
  <c r="AE216" i="1"/>
  <c r="CS216" i="1" s="1"/>
  <c r="AF216" i="1"/>
  <c r="AG216" i="1"/>
  <c r="AH216" i="1"/>
  <c r="CV216" i="1" s="1"/>
  <c r="AI216" i="1"/>
  <c r="CW216" i="1" s="1"/>
  <c r="AJ216" i="1"/>
  <c r="CX216" i="1" s="1"/>
  <c r="CR216" i="1"/>
  <c r="CU216" i="1"/>
  <c r="FR216" i="1"/>
  <c r="GL216" i="1"/>
  <c r="GO216" i="1"/>
  <c r="GP216" i="1"/>
  <c r="GV216" i="1"/>
  <c r="HC216" i="1" s="1"/>
  <c r="C217" i="1"/>
  <c r="D217" i="1"/>
  <c r="I217" i="1"/>
  <c r="AC217" i="1"/>
  <c r="AE217" i="1"/>
  <c r="AF217" i="1"/>
  <c r="AG217" i="1"/>
  <c r="CU217" i="1" s="1"/>
  <c r="AH217" i="1"/>
  <c r="CV217" i="1" s="1"/>
  <c r="U217" i="1" s="1"/>
  <c r="I492" i="5" s="1"/>
  <c r="AI217" i="1"/>
  <c r="CW217" i="1" s="1"/>
  <c r="V217" i="1" s="1"/>
  <c r="AJ217" i="1"/>
  <c r="CX217" i="1"/>
  <c r="FR217" i="1"/>
  <c r="GL217" i="1"/>
  <c r="GO217" i="1"/>
  <c r="GP217" i="1"/>
  <c r="GV217" i="1"/>
  <c r="HC217" i="1" s="1"/>
  <c r="I218" i="1"/>
  <c r="AC218" i="1"/>
  <c r="AE218" i="1"/>
  <c r="CS218" i="1" s="1"/>
  <c r="AF218" i="1"/>
  <c r="S218" i="1" s="1"/>
  <c r="CZ218" i="1" s="1"/>
  <c r="Y218" i="1" s="1"/>
  <c r="T479" i="5" s="1"/>
  <c r="AG218" i="1"/>
  <c r="CU218" i="1" s="1"/>
  <c r="AH218" i="1"/>
  <c r="CV218" i="1" s="1"/>
  <c r="U218" i="1" s="1"/>
  <c r="AI218" i="1"/>
  <c r="CW218" i="1" s="1"/>
  <c r="AJ218" i="1"/>
  <c r="CQ218" i="1"/>
  <c r="CX218" i="1"/>
  <c r="FR218" i="1"/>
  <c r="GL218" i="1"/>
  <c r="GO218" i="1"/>
  <c r="GP218" i="1"/>
  <c r="GV218" i="1"/>
  <c r="HC218" i="1" s="1"/>
  <c r="GX218" i="1" s="1"/>
  <c r="B220" i="1"/>
  <c r="B190" i="1" s="1"/>
  <c r="C220" i="1"/>
  <c r="C190" i="1" s="1"/>
  <c r="D220" i="1"/>
  <c r="D190" i="1" s="1"/>
  <c r="F220" i="1"/>
  <c r="F190" i="1" s="1"/>
  <c r="G220" i="1"/>
  <c r="AO220" i="1"/>
  <c r="AO190" i="1" s="1"/>
  <c r="BB220" i="1"/>
  <c r="F233" i="1" s="1"/>
  <c r="BD220" i="1"/>
  <c r="F245" i="1" s="1"/>
  <c r="BX220" i="1"/>
  <c r="BX190" i="1" s="1"/>
  <c r="CK220" i="1"/>
  <c r="CK190" i="1" s="1"/>
  <c r="CL220" i="1"/>
  <c r="BC220" i="1" s="1"/>
  <c r="CM220" i="1"/>
  <c r="CM190" i="1" s="1"/>
  <c r="D250" i="1"/>
  <c r="E252" i="1"/>
  <c r="Z252" i="1"/>
  <c r="AA252" i="1"/>
  <c r="AM252" i="1"/>
  <c r="AN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DO252" i="1"/>
  <c r="DP252" i="1"/>
  <c r="DQ252" i="1"/>
  <c r="DR252" i="1"/>
  <c r="DS252" i="1"/>
  <c r="DT252" i="1"/>
  <c r="DU252" i="1"/>
  <c r="DV252" i="1"/>
  <c r="DW252" i="1"/>
  <c r="DX252" i="1"/>
  <c r="DY252" i="1"/>
  <c r="DZ252" i="1"/>
  <c r="EA252" i="1"/>
  <c r="EB252" i="1"/>
  <c r="EC252" i="1"/>
  <c r="ED252" i="1"/>
  <c r="EE252" i="1"/>
  <c r="EF252" i="1"/>
  <c r="EG252" i="1"/>
  <c r="EH252" i="1"/>
  <c r="EI252" i="1"/>
  <c r="EJ252" i="1"/>
  <c r="EK252" i="1"/>
  <c r="EL252" i="1"/>
  <c r="EM252" i="1"/>
  <c r="EN252" i="1"/>
  <c r="EO252" i="1"/>
  <c r="EP252" i="1"/>
  <c r="EQ252" i="1"/>
  <c r="ER252" i="1"/>
  <c r="ES252" i="1"/>
  <c r="ET252" i="1"/>
  <c r="EU252" i="1"/>
  <c r="EV252" i="1"/>
  <c r="EW252" i="1"/>
  <c r="EX252" i="1"/>
  <c r="EY252" i="1"/>
  <c r="EZ252" i="1"/>
  <c r="FA252" i="1"/>
  <c r="FB252" i="1"/>
  <c r="FC252" i="1"/>
  <c r="FD252" i="1"/>
  <c r="FE252" i="1"/>
  <c r="FF252" i="1"/>
  <c r="FG252" i="1"/>
  <c r="FH252" i="1"/>
  <c r="FI252" i="1"/>
  <c r="FJ252" i="1"/>
  <c r="FK252" i="1"/>
  <c r="FL252" i="1"/>
  <c r="FM252" i="1"/>
  <c r="FN252" i="1"/>
  <c r="FO252" i="1"/>
  <c r="FP252" i="1"/>
  <c r="FQ252" i="1"/>
  <c r="FR252" i="1"/>
  <c r="FS252" i="1"/>
  <c r="FT252" i="1"/>
  <c r="FU252" i="1"/>
  <c r="FV252" i="1"/>
  <c r="FW252" i="1"/>
  <c r="FX252" i="1"/>
  <c r="FY252" i="1"/>
  <c r="FZ252" i="1"/>
  <c r="GA252" i="1"/>
  <c r="GB252" i="1"/>
  <c r="GC252" i="1"/>
  <c r="GD252" i="1"/>
  <c r="GE252" i="1"/>
  <c r="GF252" i="1"/>
  <c r="GG252" i="1"/>
  <c r="GH252" i="1"/>
  <c r="GI252" i="1"/>
  <c r="GJ252" i="1"/>
  <c r="GK252" i="1"/>
  <c r="GL252" i="1"/>
  <c r="GM252" i="1"/>
  <c r="GN252" i="1"/>
  <c r="GO252" i="1"/>
  <c r="GP252" i="1"/>
  <c r="GQ252" i="1"/>
  <c r="GR252" i="1"/>
  <c r="GS252" i="1"/>
  <c r="GT252" i="1"/>
  <c r="GU252" i="1"/>
  <c r="GV252" i="1"/>
  <c r="GW252" i="1"/>
  <c r="GX252" i="1"/>
  <c r="C254" i="1"/>
  <c r="D254" i="1"/>
  <c r="I254" i="1"/>
  <c r="AC254" i="1"/>
  <c r="P254" i="1" s="1"/>
  <c r="AE254" i="1"/>
  <c r="CS254" i="1" s="1"/>
  <c r="AF254" i="1"/>
  <c r="AG254" i="1"/>
  <c r="CU254" i="1" s="1"/>
  <c r="T254" i="1" s="1"/>
  <c r="AH254" i="1"/>
  <c r="CV254" i="1" s="1"/>
  <c r="U254" i="1" s="1"/>
  <c r="I508" i="5" s="1"/>
  <c r="AI254" i="1"/>
  <c r="CW254" i="1" s="1"/>
  <c r="V254" i="1" s="1"/>
  <c r="AJ254" i="1"/>
  <c r="CX254" i="1"/>
  <c r="W254" i="1" s="1"/>
  <c r="FR254" i="1"/>
  <c r="GL254" i="1"/>
  <c r="GO254" i="1"/>
  <c r="CC261" i="1" s="1"/>
  <c r="GP254" i="1"/>
  <c r="GV254" i="1"/>
  <c r="HC254" i="1"/>
  <c r="AC255" i="1"/>
  <c r="AE255" i="1"/>
  <c r="AF255" i="1"/>
  <c r="AG255" i="1"/>
  <c r="CU255" i="1" s="1"/>
  <c r="AH255" i="1"/>
  <c r="CV255" i="1" s="1"/>
  <c r="AI255" i="1"/>
  <c r="CW255" i="1" s="1"/>
  <c r="AJ255" i="1"/>
  <c r="CX255" i="1" s="1"/>
  <c r="CQ255" i="1"/>
  <c r="CT255" i="1"/>
  <c r="FR255" i="1"/>
  <c r="GL255" i="1"/>
  <c r="GO255" i="1"/>
  <c r="GP255" i="1"/>
  <c r="GV255" i="1"/>
  <c r="HC255" i="1"/>
  <c r="C256" i="1"/>
  <c r="D256" i="1"/>
  <c r="I256" i="1"/>
  <c r="V256" i="1"/>
  <c r="AC256" i="1"/>
  <c r="AE256" i="1"/>
  <c r="CR256" i="1" s="1"/>
  <c r="AF256" i="1"/>
  <c r="S256" i="1" s="1"/>
  <c r="AG256" i="1"/>
  <c r="AH256" i="1"/>
  <c r="AI256" i="1"/>
  <c r="AJ256" i="1"/>
  <c r="CQ256" i="1"/>
  <c r="CU256" i="1"/>
  <c r="CV256" i="1"/>
  <c r="U256" i="1" s="1"/>
  <c r="I515" i="5" s="1"/>
  <c r="CW256" i="1"/>
  <c r="CX256" i="1"/>
  <c r="FR256" i="1"/>
  <c r="BY261" i="1" s="1"/>
  <c r="BY252" i="1" s="1"/>
  <c r="GL256" i="1"/>
  <c r="GO256" i="1"/>
  <c r="GP256" i="1"/>
  <c r="CD261" i="1" s="1"/>
  <c r="GV256" i="1"/>
  <c r="HC256" i="1" s="1"/>
  <c r="GX256" i="1" s="1"/>
  <c r="AC257" i="1"/>
  <c r="CQ257" i="1" s="1"/>
  <c r="AD257" i="1"/>
  <c r="AE257" i="1"/>
  <c r="AF257" i="1"/>
  <c r="AG257" i="1"/>
  <c r="CU257" i="1" s="1"/>
  <c r="AH257" i="1"/>
  <c r="CV257" i="1" s="1"/>
  <c r="AI257" i="1"/>
  <c r="CW257" i="1" s="1"/>
  <c r="AJ257" i="1"/>
  <c r="CX257" i="1" s="1"/>
  <c r="CR257" i="1"/>
  <c r="FR257" i="1"/>
  <c r="GL257" i="1"/>
  <c r="GO257" i="1"/>
  <c r="GP257" i="1"/>
  <c r="GV257" i="1"/>
  <c r="HC257" i="1" s="1"/>
  <c r="C258" i="1"/>
  <c r="D258" i="1"/>
  <c r="I258" i="1"/>
  <c r="AC258" i="1"/>
  <c r="AE258" i="1"/>
  <c r="AF258" i="1"/>
  <c r="AG258" i="1"/>
  <c r="CU258" i="1" s="1"/>
  <c r="AH258" i="1"/>
  <c r="AI258" i="1"/>
  <c r="AJ258" i="1"/>
  <c r="CX258" i="1" s="1"/>
  <c r="W258" i="1" s="1"/>
  <c r="CS258" i="1"/>
  <c r="CT258" i="1"/>
  <c r="CV258" i="1"/>
  <c r="U258" i="1" s="1"/>
  <c r="I523" i="5" s="1"/>
  <c r="CW258" i="1"/>
  <c r="V258" i="1" s="1"/>
  <c r="FR258" i="1"/>
  <c r="GL258" i="1"/>
  <c r="GO258" i="1"/>
  <c r="GP258" i="1"/>
  <c r="GV258" i="1"/>
  <c r="HC258" i="1" s="1"/>
  <c r="GX258" i="1" s="1"/>
  <c r="AC259" i="1"/>
  <c r="AD259" i="1"/>
  <c r="AB259" i="1" s="1"/>
  <c r="AE259" i="1"/>
  <c r="AF259" i="1"/>
  <c r="AG259" i="1"/>
  <c r="CU259" i="1" s="1"/>
  <c r="AH259" i="1"/>
  <c r="CV259" i="1" s="1"/>
  <c r="AI259" i="1"/>
  <c r="CW259" i="1" s="1"/>
  <c r="AJ259" i="1"/>
  <c r="CX259" i="1" s="1"/>
  <c r="FR259" i="1"/>
  <c r="GL259" i="1"/>
  <c r="GO259" i="1"/>
  <c r="GP259" i="1"/>
  <c r="GV259" i="1"/>
  <c r="HC259" i="1" s="1"/>
  <c r="B261" i="1"/>
  <c r="B252" i="1" s="1"/>
  <c r="C261" i="1"/>
  <c r="C252" i="1" s="1"/>
  <c r="D261" i="1"/>
  <c r="D252" i="1" s="1"/>
  <c r="F261" i="1"/>
  <c r="F252" i="1" s="1"/>
  <c r="G261" i="1"/>
  <c r="AO261" i="1"/>
  <c r="F265" i="1" s="1"/>
  <c r="BX261" i="1"/>
  <c r="BX252" i="1" s="1"/>
  <c r="CK261" i="1"/>
  <c r="CK252" i="1" s="1"/>
  <c r="CL261" i="1"/>
  <c r="CL252" i="1" s="1"/>
  <c r="CM261" i="1"/>
  <c r="CM252" i="1" s="1"/>
  <c r="D291" i="1"/>
  <c r="E293" i="1"/>
  <c r="Z293" i="1"/>
  <c r="AA293" i="1"/>
  <c r="AM293" i="1"/>
  <c r="AN293" i="1"/>
  <c r="BB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DC293" i="1"/>
  <c r="DD293" i="1"/>
  <c r="DE293" i="1"/>
  <c r="DF293" i="1"/>
  <c r="DG293" i="1"/>
  <c r="DH293" i="1"/>
  <c r="DI293" i="1"/>
  <c r="DJ293" i="1"/>
  <c r="DK293" i="1"/>
  <c r="DL293" i="1"/>
  <c r="DM293" i="1"/>
  <c r="DN293" i="1"/>
  <c r="DO293" i="1"/>
  <c r="DP293" i="1"/>
  <c r="DQ293" i="1"/>
  <c r="DR293" i="1"/>
  <c r="DS293" i="1"/>
  <c r="DT293" i="1"/>
  <c r="DU293" i="1"/>
  <c r="DV293" i="1"/>
  <c r="DW293" i="1"/>
  <c r="DX293" i="1"/>
  <c r="DY293" i="1"/>
  <c r="DZ293" i="1"/>
  <c r="EA293" i="1"/>
  <c r="EB293" i="1"/>
  <c r="EC293" i="1"/>
  <c r="ED293" i="1"/>
  <c r="EE293" i="1"/>
  <c r="EF293" i="1"/>
  <c r="EG293" i="1"/>
  <c r="EH293" i="1"/>
  <c r="EI293" i="1"/>
  <c r="EJ293" i="1"/>
  <c r="EK293" i="1"/>
  <c r="EL293" i="1"/>
  <c r="EM293" i="1"/>
  <c r="EN293" i="1"/>
  <c r="EO293" i="1"/>
  <c r="EP293" i="1"/>
  <c r="EQ293" i="1"/>
  <c r="ER293" i="1"/>
  <c r="ES293" i="1"/>
  <c r="ET293" i="1"/>
  <c r="EU293" i="1"/>
  <c r="EV293" i="1"/>
  <c r="EW293" i="1"/>
  <c r="EX293" i="1"/>
  <c r="EY293" i="1"/>
  <c r="EZ293" i="1"/>
  <c r="FA293" i="1"/>
  <c r="FB293" i="1"/>
  <c r="FC293" i="1"/>
  <c r="FD293" i="1"/>
  <c r="FE293" i="1"/>
  <c r="FF293" i="1"/>
  <c r="FG293" i="1"/>
  <c r="FH293" i="1"/>
  <c r="FI293" i="1"/>
  <c r="FJ293" i="1"/>
  <c r="FK293" i="1"/>
  <c r="FL293" i="1"/>
  <c r="FM293" i="1"/>
  <c r="FN293" i="1"/>
  <c r="FO293" i="1"/>
  <c r="FP293" i="1"/>
  <c r="FQ293" i="1"/>
  <c r="FR293" i="1"/>
  <c r="FS293" i="1"/>
  <c r="FT293" i="1"/>
  <c r="FU293" i="1"/>
  <c r="FV293" i="1"/>
  <c r="FW293" i="1"/>
  <c r="FX293" i="1"/>
  <c r="FY293" i="1"/>
  <c r="FZ293" i="1"/>
  <c r="GA293" i="1"/>
  <c r="GB293" i="1"/>
  <c r="GC293" i="1"/>
  <c r="GD293" i="1"/>
  <c r="GE293" i="1"/>
  <c r="GF293" i="1"/>
  <c r="GG293" i="1"/>
  <c r="GH293" i="1"/>
  <c r="GI293" i="1"/>
  <c r="GJ293" i="1"/>
  <c r="GK293" i="1"/>
  <c r="GL293" i="1"/>
  <c r="GM293" i="1"/>
  <c r="GN293" i="1"/>
  <c r="GO293" i="1"/>
  <c r="GP293" i="1"/>
  <c r="GQ293" i="1"/>
  <c r="GR293" i="1"/>
  <c r="GS293" i="1"/>
  <c r="GT293" i="1"/>
  <c r="GU293" i="1"/>
  <c r="GV293" i="1"/>
  <c r="GW293" i="1"/>
  <c r="GX293" i="1"/>
  <c r="C295" i="1"/>
  <c r="D295" i="1"/>
  <c r="P295" i="1"/>
  <c r="S295" i="1"/>
  <c r="CZ295" i="1" s="1"/>
  <c r="Y295" i="1" s="1"/>
  <c r="T522" i="5" s="1"/>
  <c r="V295" i="1"/>
  <c r="AC295" i="1"/>
  <c r="AD295" i="1"/>
  <c r="AB295" i="1" s="1"/>
  <c r="AE295" i="1"/>
  <c r="CR295" i="1" s="1"/>
  <c r="AF295" i="1"/>
  <c r="AG295" i="1"/>
  <c r="AH295" i="1"/>
  <c r="AI295" i="1"/>
  <c r="AJ295" i="1"/>
  <c r="CQ295" i="1"/>
  <c r="CU295" i="1"/>
  <c r="T295" i="1" s="1"/>
  <c r="AG299" i="1" s="1"/>
  <c r="CV295" i="1"/>
  <c r="U295" i="1" s="1"/>
  <c r="CW295" i="1"/>
  <c r="CX295" i="1"/>
  <c r="W295" i="1" s="1"/>
  <c r="AJ299" i="1" s="1"/>
  <c r="FR295" i="1"/>
  <c r="GL295" i="1"/>
  <c r="GO295" i="1"/>
  <c r="CC299" i="1" s="1"/>
  <c r="CC293" i="1" s="1"/>
  <c r="GP295" i="1"/>
  <c r="GV295" i="1"/>
  <c r="HC295" i="1"/>
  <c r="GX295" i="1" s="1"/>
  <c r="C296" i="1"/>
  <c r="D296" i="1"/>
  <c r="Q296" i="1"/>
  <c r="K537" i="5" s="1"/>
  <c r="AC296" i="1"/>
  <c r="P296" i="1" s="1"/>
  <c r="AE296" i="1"/>
  <c r="AF296" i="1"/>
  <c r="AG296" i="1"/>
  <c r="CU296" i="1" s="1"/>
  <c r="T296" i="1" s="1"/>
  <c r="AH296" i="1"/>
  <c r="AI296" i="1"/>
  <c r="CW296" i="1" s="1"/>
  <c r="V296" i="1" s="1"/>
  <c r="AJ296" i="1"/>
  <c r="CX296" i="1" s="1"/>
  <c r="W296" i="1" s="1"/>
  <c r="CV296" i="1"/>
  <c r="U296" i="1" s="1"/>
  <c r="FR296" i="1"/>
  <c r="GL296" i="1"/>
  <c r="GN296" i="1"/>
  <c r="GO296" i="1"/>
  <c r="GV296" i="1"/>
  <c r="HC296" i="1" s="1"/>
  <c r="GX296" i="1" s="1"/>
  <c r="C297" i="1"/>
  <c r="D297" i="1"/>
  <c r="T297" i="1"/>
  <c r="AC297" i="1"/>
  <c r="CQ297" i="1" s="1"/>
  <c r="AE297" i="1"/>
  <c r="Q297" i="1" s="1"/>
  <c r="K540" i="5" s="1"/>
  <c r="J541" i="5" s="1"/>
  <c r="AF297" i="1"/>
  <c r="AG297" i="1"/>
  <c r="AH297" i="1"/>
  <c r="AI297" i="1"/>
  <c r="AJ297" i="1"/>
  <c r="CX297" i="1" s="1"/>
  <c r="W297" i="1" s="1"/>
  <c r="CT297" i="1"/>
  <c r="CU297" i="1"/>
  <c r="CV297" i="1"/>
  <c r="U297" i="1" s="1"/>
  <c r="CW297" i="1"/>
  <c r="V297" i="1" s="1"/>
  <c r="FR297" i="1"/>
  <c r="GL297" i="1"/>
  <c r="GN297" i="1"/>
  <c r="GO297" i="1"/>
  <c r="GV297" i="1"/>
  <c r="HC297" i="1" s="1"/>
  <c r="GX297" i="1" s="1"/>
  <c r="B299" i="1"/>
  <c r="B293" i="1" s="1"/>
  <c r="C299" i="1"/>
  <c r="C293" i="1" s="1"/>
  <c r="D299" i="1"/>
  <c r="D293" i="1" s="1"/>
  <c r="F299" i="1"/>
  <c r="F293" i="1" s="1"/>
  <c r="G299" i="1"/>
  <c r="A543" i="5" s="1"/>
  <c r="AO299" i="1"/>
  <c r="F303" i="1" s="1"/>
  <c r="BB299" i="1"/>
  <c r="F312" i="1" s="1"/>
  <c r="BX299" i="1"/>
  <c r="BX293" i="1" s="1"/>
  <c r="CK299" i="1"/>
  <c r="CK293" i="1" s="1"/>
  <c r="CL299" i="1"/>
  <c r="BC299" i="1" s="1"/>
  <c r="CM299" i="1"/>
  <c r="BD299" i="1" s="1"/>
  <c r="F324" i="1" s="1"/>
  <c r="B329" i="1"/>
  <c r="B22" i="1" s="1"/>
  <c r="C329" i="1"/>
  <c r="C22" i="1" s="1"/>
  <c r="D329" i="1"/>
  <c r="D22" i="1" s="1"/>
  <c r="F329" i="1"/>
  <c r="F22" i="1" s="1"/>
  <c r="G329" i="1"/>
  <c r="G22" i="1" s="1"/>
  <c r="B359" i="1"/>
  <c r="B18" i="1" s="1"/>
  <c r="C359" i="1"/>
  <c r="C18" i="1" s="1"/>
  <c r="D359" i="1"/>
  <c r="D18" i="1" s="1"/>
  <c r="F359" i="1"/>
  <c r="F18" i="1" s="1"/>
  <c r="G359" i="1"/>
  <c r="CZ256" i="1" l="1"/>
  <c r="Y256" i="1" s="1"/>
  <c r="T501" i="5" s="1"/>
  <c r="K511" i="5"/>
  <c r="W208" i="1"/>
  <c r="CC252" i="1"/>
  <c r="AT261" i="1"/>
  <c r="F279" i="1" s="1"/>
  <c r="CL293" i="1"/>
  <c r="S426" i="5"/>
  <c r="CT204" i="1"/>
  <c r="R198" i="1"/>
  <c r="U372" i="5"/>
  <c r="I387" i="5" s="1"/>
  <c r="V372" i="5"/>
  <c r="K387" i="5" s="1"/>
  <c r="I384" i="5"/>
  <c r="W375" i="5" s="1"/>
  <c r="I383" i="5"/>
  <c r="CS297" i="1"/>
  <c r="S296" i="1"/>
  <c r="S527" i="5"/>
  <c r="Q527" i="5"/>
  <c r="I257" i="1"/>
  <c r="E512" i="5" s="1"/>
  <c r="E510" i="5"/>
  <c r="CR254" i="1"/>
  <c r="CQ213" i="1"/>
  <c r="I466" i="5"/>
  <c r="CQ208" i="1"/>
  <c r="CP296" i="1"/>
  <c r="O296" i="1" s="1"/>
  <c r="AH299" i="1"/>
  <c r="U299" i="1" s="1"/>
  <c r="AI299" i="1"/>
  <c r="CM293" i="1"/>
  <c r="R258" i="1"/>
  <c r="GK258" i="1" s="1"/>
  <c r="U508" i="5"/>
  <c r="V508" i="5"/>
  <c r="V218" i="1"/>
  <c r="W217" i="1"/>
  <c r="E483" i="5"/>
  <c r="I485" i="5"/>
  <c r="I464" i="5"/>
  <c r="E462" i="5"/>
  <c r="V211" i="1"/>
  <c r="W211" i="1"/>
  <c r="CT208" i="1"/>
  <c r="I208" i="1"/>
  <c r="S208" i="1" s="1"/>
  <c r="W207" i="1"/>
  <c r="V207" i="1"/>
  <c r="CQ207" i="1"/>
  <c r="I434" i="5"/>
  <c r="T205" i="1"/>
  <c r="Q410" i="5"/>
  <c r="S410" i="5"/>
  <c r="I420" i="5"/>
  <c r="I410" i="5"/>
  <c r="E408" i="5"/>
  <c r="P202" i="1"/>
  <c r="S393" i="5"/>
  <c r="Q393" i="5"/>
  <c r="CP200" i="1"/>
  <c r="O200" i="1" s="1"/>
  <c r="CS198" i="1"/>
  <c r="CT198" i="1"/>
  <c r="S372" i="5"/>
  <c r="I386" i="5" s="1"/>
  <c r="Q372" i="5"/>
  <c r="I385" i="5" s="1"/>
  <c r="I382" i="5"/>
  <c r="CY197" i="1"/>
  <c r="X197" i="1" s="1"/>
  <c r="R369" i="5" s="1"/>
  <c r="I351" i="5"/>
  <c r="W342" i="5" s="1"/>
  <c r="U339" i="5"/>
  <c r="I354" i="5" s="1"/>
  <c r="V339" i="5"/>
  <c r="K354" i="5" s="1"/>
  <c r="BB158" i="1"/>
  <c r="U309" i="5"/>
  <c r="V309" i="5"/>
  <c r="R153" i="1"/>
  <c r="GK153" i="1" s="1"/>
  <c r="U308" i="5"/>
  <c r="V308" i="5"/>
  <c r="CR152" i="1"/>
  <c r="CS152" i="1"/>
  <c r="W151" i="1"/>
  <c r="I316" i="5"/>
  <c r="X307" i="5" s="1"/>
  <c r="P151" i="1"/>
  <c r="R149" i="1"/>
  <c r="GK149" i="1" s="1"/>
  <c r="U285" i="5"/>
  <c r="V285" i="5"/>
  <c r="CR147" i="1"/>
  <c r="CS147" i="1"/>
  <c r="Q146" i="1"/>
  <c r="K291" i="5" s="1"/>
  <c r="U280" i="5"/>
  <c r="V280" i="5"/>
  <c r="I292" i="5"/>
  <c r="W283" i="5" s="1"/>
  <c r="I291" i="5"/>
  <c r="AD146" i="1"/>
  <c r="T102" i="1"/>
  <c r="AB98" i="1"/>
  <c r="Q44" i="1"/>
  <c r="CP44" i="1" s="1"/>
  <c r="O44" i="1" s="1"/>
  <c r="K111" i="5" s="1"/>
  <c r="E111" i="5"/>
  <c r="R44" i="1"/>
  <c r="GK44" i="1" s="1"/>
  <c r="V34" i="1"/>
  <c r="CQ258" i="1"/>
  <c r="I519" i="5"/>
  <c r="CT257" i="1"/>
  <c r="Q503" i="5"/>
  <c r="V468" i="5"/>
  <c r="S213" i="1"/>
  <c r="K463" i="5" s="1"/>
  <c r="I463" i="5"/>
  <c r="W454" i="5" s="1"/>
  <c r="S453" i="5"/>
  <c r="Q453" i="5"/>
  <c r="AO137" i="1"/>
  <c r="F162" i="1"/>
  <c r="CT142" i="1"/>
  <c r="S263" i="5"/>
  <c r="Q263" i="5"/>
  <c r="S142" i="1"/>
  <c r="GK139" i="1"/>
  <c r="K254" i="5"/>
  <c r="CT102" i="1"/>
  <c r="S229" i="5"/>
  <c r="Q229" i="5"/>
  <c r="R85" i="1"/>
  <c r="GK85" i="1" s="1"/>
  <c r="E158" i="5"/>
  <c r="P85" i="1"/>
  <c r="G18" i="1"/>
  <c r="A547" i="5"/>
  <c r="BZ299" i="1"/>
  <c r="CT295" i="1"/>
  <c r="S522" i="5"/>
  <c r="Q522" i="5"/>
  <c r="G293" i="1"/>
  <c r="G252" i="1"/>
  <c r="A526" i="5"/>
  <c r="CQ259" i="1"/>
  <c r="CS257" i="1"/>
  <c r="V503" i="5"/>
  <c r="T256" i="1"/>
  <c r="CS255" i="1"/>
  <c r="I255" i="1"/>
  <c r="E504" i="5" s="1"/>
  <c r="I502" i="5"/>
  <c r="E500" i="5"/>
  <c r="W218" i="1"/>
  <c r="T218" i="1"/>
  <c r="GX217" i="1"/>
  <c r="T217" i="1"/>
  <c r="AD216" i="1"/>
  <c r="AB216" i="1" s="1"/>
  <c r="CQ215" i="1"/>
  <c r="CR215" i="1"/>
  <c r="V464" i="5"/>
  <c r="I476" i="5"/>
  <c r="W467" i="5" s="1"/>
  <c r="U464" i="5"/>
  <c r="I216" i="1"/>
  <c r="E477" i="5" s="1"/>
  <c r="E473" i="5"/>
  <c r="I475" i="5"/>
  <c r="AD214" i="1"/>
  <c r="AB214" i="1" s="1"/>
  <c r="U458" i="5"/>
  <c r="I465" i="5"/>
  <c r="W456" i="5" s="1"/>
  <c r="V453" i="5"/>
  <c r="U453" i="5"/>
  <c r="S447" i="5"/>
  <c r="Q447" i="5"/>
  <c r="S212" i="1"/>
  <c r="R211" i="1"/>
  <c r="T209" i="1"/>
  <c r="U426" i="5"/>
  <c r="V426" i="5"/>
  <c r="Q415" i="5"/>
  <c r="W205" i="1"/>
  <c r="CQ205" i="1"/>
  <c r="I423" i="5"/>
  <c r="CS204" i="1"/>
  <c r="V404" i="5"/>
  <c r="CT203" i="1"/>
  <c r="Q399" i="5"/>
  <c r="I409" i="5"/>
  <c r="W400" i="5" s="1"/>
  <c r="S399" i="5"/>
  <c r="CR202" i="1"/>
  <c r="U396" i="5"/>
  <c r="V396" i="5"/>
  <c r="I406" i="5"/>
  <c r="CR199" i="1"/>
  <c r="V381" i="5"/>
  <c r="U381" i="5"/>
  <c r="Q199" i="1"/>
  <c r="CQ196" i="1"/>
  <c r="Q196" i="1"/>
  <c r="K376" i="5" s="1"/>
  <c r="J377" i="5" s="1"/>
  <c r="I376" i="5"/>
  <c r="AA368" i="5" s="1"/>
  <c r="U366" i="5"/>
  <c r="V366" i="5"/>
  <c r="CS192" i="1"/>
  <c r="V333" i="5"/>
  <c r="U333" i="5"/>
  <c r="AD192" i="1"/>
  <c r="G137" i="1"/>
  <c r="A337" i="5"/>
  <c r="Q153" i="1"/>
  <c r="I317" i="5"/>
  <c r="X308" i="5" s="1"/>
  <c r="P152" i="1"/>
  <c r="W149" i="1"/>
  <c r="T149" i="1"/>
  <c r="R146" i="1"/>
  <c r="AB89" i="1"/>
  <c r="I180" i="5"/>
  <c r="P89" i="1"/>
  <c r="K180" i="5" s="1"/>
  <c r="CT87" i="1"/>
  <c r="S161" i="5"/>
  <c r="Q161" i="5"/>
  <c r="S87" i="1"/>
  <c r="CZ87" i="1" s="1"/>
  <c r="Y87" i="1" s="1"/>
  <c r="T161" i="5" s="1"/>
  <c r="GX44" i="1"/>
  <c r="Q218" i="1"/>
  <c r="E488" i="5"/>
  <c r="GK215" i="1"/>
  <c r="K476" i="5"/>
  <c r="R201" i="1"/>
  <c r="GK201" i="1" s="1"/>
  <c r="V393" i="5"/>
  <c r="I403" i="5"/>
  <c r="U393" i="5"/>
  <c r="S297" i="1"/>
  <c r="S530" i="5"/>
  <c r="Q530" i="5"/>
  <c r="BY299" i="1"/>
  <c r="CS295" i="1"/>
  <c r="V522" i="5"/>
  <c r="K534" i="5" s="1"/>
  <c r="I533" i="5"/>
  <c r="W524" i="5" s="1"/>
  <c r="I532" i="5"/>
  <c r="H535" i="5" s="1"/>
  <c r="U522" i="5"/>
  <c r="I534" i="5" s="1"/>
  <c r="Q258" i="1"/>
  <c r="E517" i="5"/>
  <c r="AB257" i="1"/>
  <c r="CT256" i="1"/>
  <c r="I511" i="5"/>
  <c r="W502" i="5" s="1"/>
  <c r="S501" i="5"/>
  <c r="Q501" i="5"/>
  <c r="P256" i="1"/>
  <c r="CR255" i="1"/>
  <c r="Q495" i="5"/>
  <c r="S254" i="1"/>
  <c r="K501" i="5" s="1"/>
  <c r="I501" i="5"/>
  <c r="W492" i="5" s="1"/>
  <c r="S491" i="5"/>
  <c r="Q491" i="5"/>
  <c r="G190" i="1"/>
  <c r="A495" i="5"/>
  <c r="CT218" i="1"/>
  <c r="S479" i="5"/>
  <c r="Q479" i="5"/>
  <c r="CT217" i="1"/>
  <c r="S474" i="5"/>
  <c r="I490" i="5" s="1"/>
  <c r="I484" i="5"/>
  <c r="Q474" i="5"/>
  <c r="CQ216" i="1"/>
  <c r="I467" i="5"/>
  <c r="X458" i="5" s="1"/>
  <c r="CR212" i="1"/>
  <c r="V447" i="5"/>
  <c r="U447" i="5"/>
  <c r="P212" i="1"/>
  <c r="BZ220" i="1"/>
  <c r="S211" i="1"/>
  <c r="S443" i="5"/>
  <c r="I453" i="5"/>
  <c r="W444" i="5" s="1"/>
  <c r="Q443" i="5"/>
  <c r="CT209" i="1"/>
  <c r="Q432" i="5"/>
  <c r="I442" i="5"/>
  <c r="S432" i="5"/>
  <c r="S207" i="1"/>
  <c r="K431" i="5" s="1"/>
  <c r="S421" i="5"/>
  <c r="Q421" i="5"/>
  <c r="I431" i="5"/>
  <c r="W422" i="5" s="1"/>
  <c r="AD206" i="1"/>
  <c r="AB206" i="1" s="1"/>
  <c r="AB204" i="1"/>
  <c r="CQ203" i="1"/>
  <c r="AD203" i="1"/>
  <c r="AB203" i="1" s="1"/>
  <c r="I411" i="5"/>
  <c r="W402" i="5" s="1"/>
  <c r="U399" i="5"/>
  <c r="V399" i="5"/>
  <c r="CY201" i="1"/>
  <c r="X201" i="1" s="1"/>
  <c r="R393" i="5" s="1"/>
  <c r="S200" i="1"/>
  <c r="K397" i="5" s="1"/>
  <c r="Q387" i="5"/>
  <c r="I398" i="5" s="1"/>
  <c r="I397" i="5"/>
  <c r="W388" i="5" s="1"/>
  <c r="S387" i="5"/>
  <c r="I399" i="5" s="1"/>
  <c r="CZ198" i="1"/>
  <c r="Y198" i="1" s="1"/>
  <c r="T372" i="5" s="1"/>
  <c r="K386" i="5" s="1"/>
  <c r="K382" i="5"/>
  <c r="CT197" i="1"/>
  <c r="S369" i="5"/>
  <c r="Q369" i="5"/>
  <c r="I358" i="5"/>
  <c r="S348" i="5"/>
  <c r="I362" i="5" s="1"/>
  <c r="Q348" i="5"/>
  <c r="I361" i="5" s="1"/>
  <c r="S194" i="1"/>
  <c r="CY193" i="1"/>
  <c r="X193" i="1" s="1"/>
  <c r="R339" i="5" s="1"/>
  <c r="K352" i="5" s="1"/>
  <c r="K349" i="5"/>
  <c r="BC158" i="1"/>
  <c r="CL137" i="1"/>
  <c r="P153" i="1"/>
  <c r="T151" i="1"/>
  <c r="AB150" i="1"/>
  <c r="CC158" i="1"/>
  <c r="CC137" i="1" s="1"/>
  <c r="T85" i="1"/>
  <c r="P83" i="1"/>
  <c r="I143" i="5"/>
  <c r="X134" i="5" s="1"/>
  <c r="CX49" i="3"/>
  <c r="E123" i="5"/>
  <c r="Q34" i="1"/>
  <c r="E65" i="5"/>
  <c r="E441" i="5"/>
  <c r="I443" i="5"/>
  <c r="CR205" i="1"/>
  <c r="U410" i="5"/>
  <c r="V410" i="5"/>
  <c r="I422" i="5"/>
  <c r="W413" i="5" s="1"/>
  <c r="Q396" i="5"/>
  <c r="S396" i="5"/>
  <c r="CT199" i="1"/>
  <c r="I391" i="5"/>
  <c r="W382" i="5" s="1"/>
  <c r="S381" i="5"/>
  <c r="I393" i="5" s="1"/>
  <c r="Q381" i="5"/>
  <c r="I392" i="5" s="1"/>
  <c r="S196" i="1"/>
  <c r="S366" i="5"/>
  <c r="Q366" i="5"/>
  <c r="I512" i="5"/>
  <c r="X503" i="5" s="1"/>
  <c r="CS256" i="1"/>
  <c r="V501" i="5"/>
  <c r="U501" i="5"/>
  <c r="I503" i="5"/>
  <c r="W494" i="5" s="1"/>
  <c r="U491" i="5"/>
  <c r="V491" i="5"/>
  <c r="CS217" i="1"/>
  <c r="U474" i="5"/>
  <c r="V474" i="5"/>
  <c r="I486" i="5"/>
  <c r="W477" i="5" s="1"/>
  <c r="AD211" i="1"/>
  <c r="AB211" i="1" s="1"/>
  <c r="U443" i="5"/>
  <c r="I459" i="5" s="1"/>
  <c r="V443" i="5"/>
  <c r="I455" i="5"/>
  <c r="W446" i="5" s="1"/>
  <c r="CT210" i="1"/>
  <c r="R209" i="1"/>
  <c r="V432" i="5"/>
  <c r="I444" i="5"/>
  <c r="W435" i="5" s="1"/>
  <c r="U432" i="5"/>
  <c r="CS207" i="1"/>
  <c r="V421" i="5"/>
  <c r="K438" i="5" s="1"/>
  <c r="I433" i="5"/>
  <c r="W424" i="5" s="1"/>
  <c r="U421" i="5"/>
  <c r="R207" i="1"/>
  <c r="E430" i="5"/>
  <c r="I432" i="5"/>
  <c r="I424" i="5"/>
  <c r="X415" i="5" s="1"/>
  <c r="E419" i="5"/>
  <c r="I421" i="5"/>
  <c r="CR200" i="1"/>
  <c r="U387" i="5"/>
  <c r="V387" i="5"/>
  <c r="BY220" i="1"/>
  <c r="CS197" i="1"/>
  <c r="I379" i="5"/>
  <c r="AA371" i="5" s="1"/>
  <c r="U369" i="5"/>
  <c r="V369" i="5"/>
  <c r="CP196" i="1"/>
  <c r="O196" i="1" s="1"/>
  <c r="S195" i="1"/>
  <c r="K367" i="5" s="1"/>
  <c r="I367" i="5"/>
  <c r="W358" i="5" s="1"/>
  <c r="Q357" i="5"/>
  <c r="I370" i="5" s="1"/>
  <c r="S357" i="5"/>
  <c r="I371" i="5" s="1"/>
  <c r="I368" i="5"/>
  <c r="E366" i="5"/>
  <c r="R194" i="1"/>
  <c r="I360" i="5"/>
  <c r="W351" i="5" s="1"/>
  <c r="U348" i="5"/>
  <c r="I363" i="5" s="1"/>
  <c r="V348" i="5"/>
  <c r="K363" i="5" s="1"/>
  <c r="Q194" i="1"/>
  <c r="K359" i="5" s="1"/>
  <c r="I328" i="5"/>
  <c r="CQ154" i="1"/>
  <c r="GX151" i="1"/>
  <c r="U151" i="1"/>
  <c r="S307" i="5"/>
  <c r="Q307" i="5"/>
  <c r="I315" i="5"/>
  <c r="CQ150" i="1"/>
  <c r="P150" i="1"/>
  <c r="K315" i="5" s="1"/>
  <c r="Q103" i="1"/>
  <c r="U230" i="5"/>
  <c r="V230" i="5"/>
  <c r="R103" i="1"/>
  <c r="GK103" i="1" s="1"/>
  <c r="Q102" i="1"/>
  <c r="E238" i="5"/>
  <c r="P102" i="1"/>
  <c r="S101" i="1"/>
  <c r="K234" i="5" s="1"/>
  <c r="I234" i="5"/>
  <c r="W225" i="5" s="1"/>
  <c r="Q224" i="5"/>
  <c r="S224" i="5"/>
  <c r="V97" i="1"/>
  <c r="CQ97" i="1"/>
  <c r="AD94" i="1"/>
  <c r="AB94" i="1" s="1"/>
  <c r="I192" i="5"/>
  <c r="X183" i="5" s="1"/>
  <c r="CQ92" i="1"/>
  <c r="AB92" i="1"/>
  <c r="S84" i="1"/>
  <c r="K150" i="5" s="1"/>
  <c r="I150" i="5"/>
  <c r="S140" i="5"/>
  <c r="I154" i="5" s="1"/>
  <c r="Q140" i="5"/>
  <c r="I153" i="5" s="1"/>
  <c r="J538" i="5"/>
  <c r="P529" i="5"/>
  <c r="AO252" i="1"/>
  <c r="CT215" i="1"/>
  <c r="Q464" i="5"/>
  <c r="I474" i="5"/>
  <c r="S464" i="5"/>
  <c r="CT214" i="1"/>
  <c r="Q333" i="5"/>
  <c r="I344" i="5" s="1"/>
  <c r="I343" i="5"/>
  <c r="W334" i="5" s="1"/>
  <c r="S333" i="5"/>
  <c r="I345" i="5" s="1"/>
  <c r="R297" i="1"/>
  <c r="GK297" i="1" s="1"/>
  <c r="U530" i="5"/>
  <c r="V530" i="5"/>
  <c r="I540" i="5"/>
  <c r="H541" i="5" s="1"/>
  <c r="R218" i="1"/>
  <c r="GK218" i="1" s="1"/>
  <c r="V479" i="5"/>
  <c r="U479" i="5"/>
  <c r="CR217" i="1"/>
  <c r="T216" i="1"/>
  <c r="E452" i="5"/>
  <c r="I454" i="5"/>
  <c r="GX208" i="1"/>
  <c r="V208" i="1"/>
  <c r="CQ296" i="1"/>
  <c r="R296" i="1"/>
  <c r="GK296" i="1" s="1"/>
  <c r="I537" i="5"/>
  <c r="AA529" i="5" s="1"/>
  <c r="U527" i="5"/>
  <c r="V527" i="5"/>
  <c r="BD261" i="1"/>
  <c r="F286" i="1" s="1"/>
  <c r="CT259" i="1"/>
  <c r="S511" i="5"/>
  <c r="S258" i="1"/>
  <c r="K518" i="5" s="1"/>
  <c r="I518" i="5"/>
  <c r="S508" i="5"/>
  <c r="Q508" i="5"/>
  <c r="U257" i="1"/>
  <c r="W256" i="1"/>
  <c r="AD256" i="1"/>
  <c r="AB256" i="1" s="1"/>
  <c r="BZ261" i="1"/>
  <c r="AD255" i="1"/>
  <c r="AD254" i="1"/>
  <c r="AB254" i="1" s="1"/>
  <c r="P218" i="1"/>
  <c r="CP218" i="1" s="1"/>
  <c r="O218" i="1" s="1"/>
  <c r="K488" i="5" s="1"/>
  <c r="I488" i="5"/>
  <c r="X479" i="5" s="1"/>
  <c r="CQ217" i="1"/>
  <c r="I487" i="5"/>
  <c r="CT216" i="1"/>
  <c r="CQ212" i="1"/>
  <c r="I456" i="5"/>
  <c r="X447" i="5" s="1"/>
  <c r="CQ210" i="1"/>
  <c r="CS210" i="1"/>
  <c r="W209" i="1"/>
  <c r="I445" i="5"/>
  <c r="AD207" i="1"/>
  <c r="AB207" i="1" s="1"/>
  <c r="V203" i="1"/>
  <c r="S202" i="1"/>
  <c r="AD200" i="1"/>
  <c r="AB200" i="1" s="1"/>
  <c r="AB199" i="1"/>
  <c r="R196" i="1"/>
  <c r="GK196" i="1" s="1"/>
  <c r="CS195" i="1"/>
  <c r="I369" i="5"/>
  <c r="W360" i="5" s="1"/>
  <c r="U357" i="5"/>
  <c r="I372" i="5" s="1"/>
  <c r="V357" i="5"/>
  <c r="K372" i="5" s="1"/>
  <c r="AD194" i="1"/>
  <c r="AB194" i="1" s="1"/>
  <c r="I359" i="5"/>
  <c r="H365" i="5" s="1"/>
  <c r="E357" i="5"/>
  <c r="I349" i="5"/>
  <c r="W340" i="5" s="1"/>
  <c r="S339" i="5"/>
  <c r="I353" i="5" s="1"/>
  <c r="Q339" i="5"/>
  <c r="I352" i="5" s="1"/>
  <c r="CX172" i="3"/>
  <c r="I350" i="5"/>
  <c r="H356" i="5" s="1"/>
  <c r="E348" i="5"/>
  <c r="S192" i="1"/>
  <c r="CQ156" i="1"/>
  <c r="BY158" i="1"/>
  <c r="BY137" i="1" s="1"/>
  <c r="AB154" i="1"/>
  <c r="S309" i="5"/>
  <c r="Q309" i="5"/>
  <c r="CQ151" i="1"/>
  <c r="U307" i="5"/>
  <c r="V307" i="5"/>
  <c r="R151" i="1"/>
  <c r="GK151" i="1" s="1"/>
  <c r="CS146" i="1"/>
  <c r="S146" i="1"/>
  <c r="S280" i="5"/>
  <c r="Q280" i="5"/>
  <c r="I290" i="5"/>
  <c r="W281" i="5" s="1"/>
  <c r="S274" i="5"/>
  <c r="I285" i="5" s="1"/>
  <c r="Q274" i="5"/>
  <c r="S145" i="1"/>
  <c r="CR82" i="1"/>
  <c r="I141" i="5"/>
  <c r="W132" i="5" s="1"/>
  <c r="U129" i="5"/>
  <c r="V129" i="5"/>
  <c r="CS82" i="1"/>
  <c r="AD82" i="1"/>
  <c r="G26" i="1"/>
  <c r="A118" i="5"/>
  <c r="CT43" i="1"/>
  <c r="I107" i="5"/>
  <c r="S97" i="5"/>
  <c r="Q97" i="5"/>
  <c r="AD42" i="1"/>
  <c r="AB42" i="1" s="1"/>
  <c r="W41" i="1"/>
  <c r="AD41" i="1"/>
  <c r="CT40" i="1"/>
  <c r="S84" i="5"/>
  <c r="Q84" i="5"/>
  <c r="I94" i="5"/>
  <c r="Q39" i="1"/>
  <c r="K95" i="5" s="1"/>
  <c r="E93" i="5"/>
  <c r="I95" i="5"/>
  <c r="U78" i="5"/>
  <c r="V78" i="5"/>
  <c r="S37" i="1"/>
  <c r="K83" i="5" s="1"/>
  <c r="S73" i="5"/>
  <c r="Q73" i="5"/>
  <c r="I83" i="5"/>
  <c r="CX28" i="3"/>
  <c r="E82" i="5"/>
  <c r="I84" i="5"/>
  <c r="T35" i="1"/>
  <c r="P34" i="1"/>
  <c r="I65" i="5"/>
  <c r="X56" i="5" s="1"/>
  <c r="CT33" i="1"/>
  <c r="I61" i="5"/>
  <c r="W52" i="5" s="1"/>
  <c r="S51" i="5"/>
  <c r="Q51" i="5"/>
  <c r="AB32" i="1"/>
  <c r="CS31" i="1"/>
  <c r="V45" i="5"/>
  <c r="I55" i="5"/>
  <c r="H56" i="5" s="1"/>
  <c r="U45" i="5"/>
  <c r="W29" i="1"/>
  <c r="AD29" i="1"/>
  <c r="AB29" i="1" s="1"/>
  <c r="CS145" i="1"/>
  <c r="U274" i="5"/>
  <c r="V274" i="5"/>
  <c r="CY144" i="1"/>
  <c r="X144" i="1" s="1"/>
  <c r="R269" i="5" s="1"/>
  <c r="K279" i="5"/>
  <c r="Q142" i="1"/>
  <c r="I273" i="5"/>
  <c r="O265" i="5" s="1"/>
  <c r="U263" i="5"/>
  <c r="V263" i="5"/>
  <c r="I239" i="5"/>
  <c r="X230" i="5" s="1"/>
  <c r="U229" i="5"/>
  <c r="V229" i="5"/>
  <c r="Q101" i="1"/>
  <c r="K235" i="5" s="1"/>
  <c r="V224" i="5"/>
  <c r="I236" i="5"/>
  <c r="W227" i="5" s="1"/>
  <c r="U224" i="5"/>
  <c r="CX105" i="3"/>
  <c r="I224" i="5"/>
  <c r="E222" i="5"/>
  <c r="U97" i="1"/>
  <c r="BY105" i="1"/>
  <c r="CX100" i="3"/>
  <c r="I211" i="5"/>
  <c r="E209" i="5"/>
  <c r="P91" i="1"/>
  <c r="K191" i="5" s="1"/>
  <c r="I191" i="5"/>
  <c r="R90" i="1"/>
  <c r="GK90" i="1" s="1"/>
  <c r="E181" i="5"/>
  <c r="Q87" i="1"/>
  <c r="K171" i="5" s="1"/>
  <c r="P163" i="5" s="1"/>
  <c r="U161" i="5"/>
  <c r="V161" i="5"/>
  <c r="I171" i="5"/>
  <c r="AA163" i="5" s="1"/>
  <c r="CT85" i="1"/>
  <c r="I159" i="5"/>
  <c r="W150" i="5" s="1"/>
  <c r="S149" i="5"/>
  <c r="I161" i="5" s="1"/>
  <c r="Q149" i="5"/>
  <c r="I160" i="5" s="1"/>
  <c r="Q84" i="1"/>
  <c r="K151" i="5" s="1"/>
  <c r="I152" i="5"/>
  <c r="W143" i="5" s="1"/>
  <c r="U140" i="5"/>
  <c r="I155" i="5" s="1"/>
  <c r="V140" i="5"/>
  <c r="K155" i="5" s="1"/>
  <c r="V44" i="1"/>
  <c r="T44" i="1"/>
  <c r="CS43" i="1"/>
  <c r="V97" i="5"/>
  <c r="I109" i="5"/>
  <c r="W100" i="5" s="1"/>
  <c r="U97" i="5"/>
  <c r="P41" i="1"/>
  <c r="I99" i="5"/>
  <c r="X90" i="5" s="1"/>
  <c r="U84" i="5"/>
  <c r="V84" i="5"/>
  <c r="I96" i="5"/>
  <c r="W87" i="5" s="1"/>
  <c r="R37" i="1"/>
  <c r="V73" i="5"/>
  <c r="I85" i="5"/>
  <c r="W76" i="5" s="1"/>
  <c r="U73" i="5"/>
  <c r="S35" i="1"/>
  <c r="K72" i="5" s="1"/>
  <c r="I72" i="5"/>
  <c r="S62" i="5"/>
  <c r="Q62" i="5"/>
  <c r="GX34" i="1"/>
  <c r="U34" i="1"/>
  <c r="R33" i="1"/>
  <c r="I63" i="5"/>
  <c r="W54" i="5" s="1"/>
  <c r="U51" i="5"/>
  <c r="V51" i="5"/>
  <c r="Q30" i="1"/>
  <c r="E48" i="5"/>
  <c r="P29" i="1"/>
  <c r="V149" i="1"/>
  <c r="CT149" i="1"/>
  <c r="Q296" i="5"/>
  <c r="S296" i="5"/>
  <c r="I294" i="5"/>
  <c r="X285" i="5" s="1"/>
  <c r="I283" i="5"/>
  <c r="X274" i="5" s="1"/>
  <c r="CT143" i="1"/>
  <c r="S266" i="5"/>
  <c r="Q266" i="5"/>
  <c r="CT140" i="1"/>
  <c r="I261" i="5"/>
  <c r="W252" i="5" s="1"/>
  <c r="S251" i="5"/>
  <c r="I263" i="5" s="1"/>
  <c r="Q251" i="5"/>
  <c r="I262" i="5" s="1"/>
  <c r="AB139" i="1"/>
  <c r="W102" i="1"/>
  <c r="AD102" i="1"/>
  <c r="AB102" i="1" s="1"/>
  <c r="CT99" i="1"/>
  <c r="I223" i="5"/>
  <c r="W214" i="5" s="1"/>
  <c r="S213" i="5"/>
  <c r="Q213" i="5"/>
  <c r="I97" i="1"/>
  <c r="P97" i="1" s="1"/>
  <c r="Q205" i="5"/>
  <c r="CT95" i="1"/>
  <c r="Q200" i="5"/>
  <c r="I210" i="5"/>
  <c r="S200" i="5"/>
  <c r="GK93" i="1"/>
  <c r="K201" i="5"/>
  <c r="S92" i="1"/>
  <c r="E192" i="5"/>
  <c r="AB91" i="1"/>
  <c r="CT90" i="1"/>
  <c r="Q172" i="5"/>
  <c r="S172" i="5"/>
  <c r="CT88" i="1"/>
  <c r="S164" i="5"/>
  <c r="Q164" i="5"/>
  <c r="S86" i="1"/>
  <c r="K165" i="5" s="1"/>
  <c r="Q155" i="5"/>
  <c r="I166" i="5" s="1"/>
  <c r="I165" i="5"/>
  <c r="W156" i="5" s="1"/>
  <c r="S155" i="5"/>
  <c r="I167" i="5" s="1"/>
  <c r="R86" i="1"/>
  <c r="GK86" i="1" s="1"/>
  <c r="E164" i="5"/>
  <c r="V149" i="5"/>
  <c r="U149" i="5"/>
  <c r="S81" i="1"/>
  <c r="K130" i="5" s="1"/>
  <c r="I130" i="5"/>
  <c r="H137" i="5" s="1"/>
  <c r="S120" i="5"/>
  <c r="I134" i="5" s="1"/>
  <c r="Q120" i="5"/>
  <c r="I133" i="5" s="1"/>
  <c r="T80" i="1"/>
  <c r="U44" i="1"/>
  <c r="S44" i="1"/>
  <c r="CZ44" i="1" s="1"/>
  <c r="Y44" i="1" s="1"/>
  <c r="T102" i="5" s="1"/>
  <c r="S102" i="5"/>
  <c r="Q102" i="5"/>
  <c r="W43" i="1"/>
  <c r="I110" i="5"/>
  <c r="AB41" i="1"/>
  <c r="AD40" i="1"/>
  <c r="AB40" i="1" s="1"/>
  <c r="AD39" i="1"/>
  <c r="CQ38" i="1"/>
  <c r="I87" i="5"/>
  <c r="X78" i="5" s="1"/>
  <c r="AD37" i="1"/>
  <c r="CT36" i="1"/>
  <c r="S67" i="5"/>
  <c r="AD35" i="1"/>
  <c r="AB35" i="1" s="1"/>
  <c r="V62" i="5"/>
  <c r="I74" i="5"/>
  <c r="W65" i="5" s="1"/>
  <c r="U62" i="5"/>
  <c r="T34" i="1"/>
  <c r="AD33" i="1"/>
  <c r="AB33" i="1" s="1"/>
  <c r="AB31" i="1"/>
  <c r="T30" i="1"/>
  <c r="CX4" i="3"/>
  <c r="E42" i="5"/>
  <c r="S321" i="5"/>
  <c r="CT154" i="1"/>
  <c r="I325" i="5"/>
  <c r="W316" i="5" s="1"/>
  <c r="S315" i="5"/>
  <c r="Q315" i="5"/>
  <c r="I156" i="1"/>
  <c r="E330" i="5" s="1"/>
  <c r="I326" i="5"/>
  <c r="E324" i="5"/>
  <c r="W153" i="1"/>
  <c r="I318" i="5"/>
  <c r="X309" i="5" s="1"/>
  <c r="GX152" i="1"/>
  <c r="T152" i="1"/>
  <c r="CS150" i="1"/>
  <c r="Q149" i="1"/>
  <c r="V296" i="5"/>
  <c r="U296" i="5"/>
  <c r="I301" i="5"/>
  <c r="W292" i="5" s="1"/>
  <c r="S291" i="5"/>
  <c r="I307" i="5" s="1"/>
  <c r="Q291" i="5"/>
  <c r="AB147" i="1"/>
  <c r="CQ146" i="1"/>
  <c r="I293" i="5"/>
  <c r="V145" i="1"/>
  <c r="Q269" i="5"/>
  <c r="I279" i="5"/>
  <c r="S269" i="5"/>
  <c r="Q143" i="1"/>
  <c r="K276" i="5" s="1"/>
  <c r="J277" i="5" s="1"/>
  <c r="U266" i="5"/>
  <c r="V266" i="5"/>
  <c r="I276" i="5"/>
  <c r="CS141" i="1"/>
  <c r="P141" i="1"/>
  <c r="Q140" i="1"/>
  <c r="U251" i="5"/>
  <c r="V251" i="5"/>
  <c r="P103" i="1"/>
  <c r="E239" i="5"/>
  <c r="V102" i="1"/>
  <c r="I238" i="5"/>
  <c r="X229" i="5" s="1"/>
  <c r="R101" i="1"/>
  <c r="I225" i="5"/>
  <c r="W216" i="5" s="1"/>
  <c r="U213" i="5"/>
  <c r="V213" i="5"/>
  <c r="Q207" i="5"/>
  <c r="CT97" i="1"/>
  <c r="S206" i="5"/>
  <c r="Q206" i="5"/>
  <c r="V205" i="5"/>
  <c r="I212" i="5"/>
  <c r="W203" i="5" s="1"/>
  <c r="V200" i="5"/>
  <c r="U200" i="5"/>
  <c r="CS93" i="1"/>
  <c r="P93" i="1"/>
  <c r="K202" i="5" s="1"/>
  <c r="CT92" i="1"/>
  <c r="Q183" i="5"/>
  <c r="S183" i="5"/>
  <c r="CX76" i="3"/>
  <c r="E187" i="5"/>
  <c r="I189" i="5"/>
  <c r="U172" i="5"/>
  <c r="V172" i="5"/>
  <c r="S89" i="1"/>
  <c r="K177" i="5" s="1"/>
  <c r="Q167" i="5"/>
  <c r="I182" i="5" s="1"/>
  <c r="I177" i="5"/>
  <c r="W168" i="5" s="1"/>
  <c r="S167" i="5"/>
  <c r="CX74" i="3"/>
  <c r="I178" i="5"/>
  <c r="E176" i="5"/>
  <c r="Q88" i="1"/>
  <c r="K174" i="5" s="1"/>
  <c r="J175" i="5" s="1"/>
  <c r="U164" i="5"/>
  <c r="I174" i="5"/>
  <c r="AA166" i="5" s="1"/>
  <c r="V164" i="5"/>
  <c r="U155" i="5"/>
  <c r="V155" i="5"/>
  <c r="W85" i="1"/>
  <c r="AD85" i="1"/>
  <c r="AB85" i="1" s="1"/>
  <c r="R84" i="1"/>
  <c r="S83" i="1"/>
  <c r="CY83" i="1" s="1"/>
  <c r="X83" i="1" s="1"/>
  <c r="S134" i="5"/>
  <c r="Q134" i="5"/>
  <c r="Q83" i="1"/>
  <c r="E143" i="5"/>
  <c r="AB82" i="1"/>
  <c r="CT81" i="1"/>
  <c r="R81" i="1"/>
  <c r="I132" i="5"/>
  <c r="W123" i="5" s="1"/>
  <c r="I131" i="5"/>
  <c r="U120" i="5"/>
  <c r="I135" i="5" s="1"/>
  <c r="V120" i="5"/>
  <c r="K135" i="5" s="1"/>
  <c r="GX80" i="1"/>
  <c r="S114" i="5"/>
  <c r="I126" i="5" s="1"/>
  <c r="Q114" i="5"/>
  <c r="I125" i="5" s="1"/>
  <c r="I124" i="5"/>
  <c r="H128" i="5" s="1"/>
  <c r="AD44" i="1"/>
  <c r="AB44" i="1" s="1"/>
  <c r="U102" i="5"/>
  <c r="V102" i="5"/>
  <c r="V43" i="1"/>
  <c r="Q41" i="1"/>
  <c r="E99" i="5"/>
  <c r="P39" i="1"/>
  <c r="K97" i="5" s="1"/>
  <c r="I97" i="5"/>
  <c r="AB37" i="1"/>
  <c r="I86" i="5"/>
  <c r="CS36" i="1"/>
  <c r="P35" i="1"/>
  <c r="K75" i="5" s="1"/>
  <c r="I75" i="5"/>
  <c r="Q56" i="5"/>
  <c r="S56" i="5"/>
  <c r="S34" i="1"/>
  <c r="CZ34" i="1" s="1"/>
  <c r="Y34" i="1" s="1"/>
  <c r="T56" i="5" s="1"/>
  <c r="V33" i="1"/>
  <c r="I64" i="5"/>
  <c r="S32" i="1"/>
  <c r="S48" i="5"/>
  <c r="Q48" i="5"/>
  <c r="V30" i="1"/>
  <c r="S30" i="1"/>
  <c r="K49" i="5" s="1"/>
  <c r="S39" i="5"/>
  <c r="I51" i="5" s="1"/>
  <c r="Q39" i="5"/>
  <c r="I50" i="5" s="1"/>
  <c r="I49" i="5"/>
  <c r="W40" i="5" s="1"/>
  <c r="T29" i="1"/>
  <c r="CX169" i="3"/>
  <c r="E342" i="5"/>
  <c r="V321" i="5"/>
  <c r="CR155" i="1"/>
  <c r="I327" i="5"/>
  <c r="W318" i="5" s="1"/>
  <c r="U315" i="5"/>
  <c r="V315" i="5"/>
  <c r="V153" i="1"/>
  <c r="I312" i="5"/>
  <c r="W303" i="5" s="1"/>
  <c r="S302" i="5"/>
  <c r="I320" i="5" s="1"/>
  <c r="Q302" i="5"/>
  <c r="CQ149" i="1"/>
  <c r="I305" i="5"/>
  <c r="X296" i="5" s="1"/>
  <c r="Q148" i="1"/>
  <c r="K302" i="5" s="1"/>
  <c r="U291" i="5"/>
  <c r="I303" i="5"/>
  <c r="W294" i="5" s="1"/>
  <c r="I302" i="5"/>
  <c r="V291" i="5"/>
  <c r="AB146" i="1"/>
  <c r="R144" i="1"/>
  <c r="V269" i="5"/>
  <c r="I281" i="5"/>
  <c r="W272" i="5" s="1"/>
  <c r="I280" i="5"/>
  <c r="U269" i="5"/>
  <c r="AD143" i="1"/>
  <c r="AB143" i="1" s="1"/>
  <c r="CT141" i="1"/>
  <c r="Q257" i="5"/>
  <c r="I268" i="5" s="1"/>
  <c r="I267" i="5"/>
  <c r="W258" i="5" s="1"/>
  <c r="S257" i="5"/>
  <c r="I269" i="5" s="1"/>
  <c r="CS139" i="1"/>
  <c r="S139" i="1"/>
  <c r="K252" i="5" s="1"/>
  <c r="S242" i="5"/>
  <c r="I256" i="5" s="1"/>
  <c r="Q242" i="5"/>
  <c r="I255" i="5" s="1"/>
  <c r="I252" i="5"/>
  <c r="W243" i="5" s="1"/>
  <c r="BB105" i="1"/>
  <c r="BB78" i="1" s="1"/>
  <c r="GX102" i="1"/>
  <c r="U102" i="1"/>
  <c r="R102" i="1"/>
  <c r="GK102" i="1" s="1"/>
  <c r="BZ105" i="1"/>
  <c r="CX112" i="3"/>
  <c r="E233" i="5"/>
  <c r="I235" i="5"/>
  <c r="W99" i="1"/>
  <c r="CS98" i="1"/>
  <c r="U206" i="5"/>
  <c r="V206" i="5"/>
  <c r="W95" i="1"/>
  <c r="AB95" i="1"/>
  <c r="CT93" i="1"/>
  <c r="S189" i="5"/>
  <c r="I199" i="5"/>
  <c r="W190" i="5" s="1"/>
  <c r="Q189" i="5"/>
  <c r="CX88" i="3"/>
  <c r="E198" i="5"/>
  <c r="I200" i="5"/>
  <c r="V183" i="5"/>
  <c r="U183" i="5"/>
  <c r="S91" i="1"/>
  <c r="K188" i="5" s="1"/>
  <c r="I188" i="5"/>
  <c r="S178" i="5"/>
  <c r="I194" i="5" s="1"/>
  <c r="Q178" i="5"/>
  <c r="W90" i="1"/>
  <c r="AB90" i="1"/>
  <c r="R89" i="1"/>
  <c r="I179" i="5"/>
  <c r="W170" i="5" s="1"/>
  <c r="V167" i="5"/>
  <c r="K184" i="5" s="1"/>
  <c r="U167" i="5"/>
  <c r="AB88" i="1"/>
  <c r="R87" i="1"/>
  <c r="GK87" i="1" s="1"/>
  <c r="W86" i="1"/>
  <c r="V85" i="1"/>
  <c r="CX64" i="3"/>
  <c r="I151" i="5"/>
  <c r="H157" i="5" s="1"/>
  <c r="E149" i="5"/>
  <c r="V134" i="5"/>
  <c r="U134" i="5"/>
  <c r="CX57" i="3"/>
  <c r="I140" i="5"/>
  <c r="E138" i="5"/>
  <c r="AD80" i="1"/>
  <c r="V114" i="5"/>
  <c r="U114" i="5"/>
  <c r="P44" i="1"/>
  <c r="I111" i="5"/>
  <c r="X102" i="5" s="1"/>
  <c r="U43" i="1"/>
  <c r="I115" i="5" s="1"/>
  <c r="P43" i="1"/>
  <c r="K110" i="5" s="1"/>
  <c r="CT42" i="1"/>
  <c r="Q91" i="5"/>
  <c r="S90" i="5"/>
  <c r="Q90" i="5"/>
  <c r="AB39" i="1"/>
  <c r="Q38" i="1"/>
  <c r="E87" i="5"/>
  <c r="CX16" i="3"/>
  <c r="E71" i="5"/>
  <c r="I73" i="5"/>
  <c r="V56" i="5"/>
  <c r="U56" i="5"/>
  <c r="U33" i="1"/>
  <c r="I69" i="5" s="1"/>
  <c r="P33" i="1"/>
  <c r="K64" i="5" s="1"/>
  <c r="R32" i="1"/>
  <c r="GK32" i="1" s="1"/>
  <c r="I58" i="5"/>
  <c r="H59" i="5" s="1"/>
  <c r="U48" i="5"/>
  <c r="V48" i="5"/>
  <c r="P31" i="1"/>
  <c r="GX29" i="1"/>
  <c r="I43" i="5"/>
  <c r="W34" i="5" s="1"/>
  <c r="S33" i="5"/>
  <c r="I45" i="5" s="1"/>
  <c r="Q33" i="5"/>
  <c r="I44" i="5" s="1"/>
  <c r="AB156" i="1"/>
  <c r="S152" i="1"/>
  <c r="S308" i="5"/>
  <c r="Q308" i="5"/>
  <c r="Q152" i="1"/>
  <c r="E317" i="5"/>
  <c r="V151" i="1"/>
  <c r="GK150" i="1"/>
  <c r="Q150" i="1"/>
  <c r="K313" i="5" s="1"/>
  <c r="I314" i="5"/>
  <c r="W305" i="5" s="1"/>
  <c r="I313" i="5"/>
  <c r="U302" i="5"/>
  <c r="V302" i="5"/>
  <c r="K321" i="5" s="1"/>
  <c r="S149" i="1"/>
  <c r="P148" i="1"/>
  <c r="K304" i="5" s="1"/>
  <c r="I304" i="5"/>
  <c r="CT147" i="1"/>
  <c r="S285" i="5"/>
  <c r="I296" i="5" s="1"/>
  <c r="Q285" i="5"/>
  <c r="Q141" i="1"/>
  <c r="V257" i="5"/>
  <c r="U257" i="5"/>
  <c r="S140" i="1"/>
  <c r="Q139" i="1"/>
  <c r="K253" i="5" s="1"/>
  <c r="U242" i="5"/>
  <c r="I257" i="5" s="1"/>
  <c r="V242" i="5"/>
  <c r="K257" i="5" s="1"/>
  <c r="I254" i="5"/>
  <c r="W245" i="5" s="1"/>
  <c r="I253" i="5"/>
  <c r="P139" i="1"/>
  <c r="G78" i="1"/>
  <c r="A246" i="5"/>
  <c r="S103" i="1"/>
  <c r="S230" i="5"/>
  <c r="I241" i="5" s="1"/>
  <c r="Q230" i="5"/>
  <c r="CS102" i="1"/>
  <c r="CQ100" i="1"/>
  <c r="V99" i="1"/>
  <c r="I226" i="5"/>
  <c r="W97" i="1"/>
  <c r="AB97" i="1"/>
  <c r="AB96" i="1"/>
  <c r="I214" i="5"/>
  <c r="X205" i="5" s="1"/>
  <c r="V95" i="1"/>
  <c r="I213" i="5"/>
  <c r="CQ93" i="1"/>
  <c r="V189" i="5"/>
  <c r="I201" i="5"/>
  <c r="W192" i="5" s="1"/>
  <c r="U189" i="5"/>
  <c r="U178" i="5"/>
  <c r="V178" i="5"/>
  <c r="K195" i="5" s="1"/>
  <c r="I190" i="5"/>
  <c r="W181" i="5" s="1"/>
  <c r="V90" i="1"/>
  <c r="I181" i="5"/>
  <c r="X172" i="5" s="1"/>
  <c r="P86" i="1"/>
  <c r="U85" i="1"/>
  <c r="I162" i="5" s="1"/>
  <c r="CT82" i="1"/>
  <c r="I139" i="5"/>
  <c r="W130" i="5" s="1"/>
  <c r="S129" i="5"/>
  <c r="I145" i="5" s="1"/>
  <c r="Q129" i="5"/>
  <c r="I144" i="5" s="1"/>
  <c r="W80" i="1"/>
  <c r="P80" i="1"/>
  <c r="CX40" i="3"/>
  <c r="E106" i="5"/>
  <c r="I108" i="5"/>
  <c r="CQ42" i="1"/>
  <c r="V90" i="5"/>
  <c r="U90" i="5"/>
  <c r="S38" i="1"/>
  <c r="CY38" i="1" s="1"/>
  <c r="X38" i="1" s="1"/>
  <c r="R78" i="5" s="1"/>
  <c r="S78" i="5"/>
  <c r="I89" i="5" s="1"/>
  <c r="Q78" i="5"/>
  <c r="W34" i="1"/>
  <c r="CX9" i="3"/>
  <c r="I62" i="5"/>
  <c r="E60" i="5"/>
  <c r="S45" i="5"/>
  <c r="Q45" i="5"/>
  <c r="P30" i="1"/>
  <c r="CP30" i="1" s="1"/>
  <c r="O30" i="1" s="1"/>
  <c r="V33" i="5"/>
  <c r="U33" i="5"/>
  <c r="E33" i="5"/>
  <c r="V24" i="5"/>
  <c r="K39" i="5" s="1"/>
  <c r="Q24" i="5"/>
  <c r="I37" i="5" s="1"/>
  <c r="S24" i="5"/>
  <c r="I38" i="5" s="1"/>
  <c r="V39" i="5"/>
  <c r="R28" i="1"/>
  <c r="U24" i="5"/>
  <c r="I39" i="5" s="1"/>
  <c r="I34" i="5"/>
  <c r="W25" i="5" s="1"/>
  <c r="I35" i="5"/>
  <c r="I36" i="5"/>
  <c r="W27" i="5" s="1"/>
  <c r="AB30" i="1"/>
  <c r="U29" i="1"/>
  <c r="I46" i="5" s="1"/>
  <c r="U39" i="5"/>
  <c r="K146" i="5"/>
  <c r="J172" i="5"/>
  <c r="I78" i="5"/>
  <c r="I193" i="5"/>
  <c r="I458" i="5"/>
  <c r="I306" i="5"/>
  <c r="H377" i="5"/>
  <c r="I88" i="5"/>
  <c r="I114" i="5"/>
  <c r="X154" i="5"/>
  <c r="P166" i="5"/>
  <c r="I319" i="5"/>
  <c r="X365" i="5"/>
  <c r="X386" i="5"/>
  <c r="O395" i="5"/>
  <c r="O398" i="5"/>
  <c r="I438" i="5"/>
  <c r="I112" i="5"/>
  <c r="I183" i="5"/>
  <c r="I489" i="5"/>
  <c r="H274" i="5"/>
  <c r="O368" i="5"/>
  <c r="H395" i="5"/>
  <c r="K68" i="5"/>
  <c r="H374" i="5"/>
  <c r="H277" i="5"/>
  <c r="I308" i="5"/>
  <c r="O301" i="5" s="1"/>
  <c r="O371" i="5"/>
  <c r="H380" i="5"/>
  <c r="P532" i="5"/>
  <c r="I67" i="5"/>
  <c r="O148" i="5"/>
  <c r="O163" i="5"/>
  <c r="O166" i="5"/>
  <c r="K242" i="5"/>
  <c r="AA265" i="5"/>
  <c r="O32" i="5"/>
  <c r="H47" i="5"/>
  <c r="W121" i="5"/>
  <c r="W141" i="5"/>
  <c r="X148" i="5"/>
  <c r="O154" i="5"/>
  <c r="H172" i="5"/>
  <c r="H175" i="5"/>
  <c r="P368" i="5"/>
  <c r="W115" i="5"/>
  <c r="H163" i="5"/>
  <c r="W433" i="5"/>
  <c r="W465" i="5"/>
  <c r="W475" i="5"/>
  <c r="W74" i="5"/>
  <c r="W98" i="5"/>
  <c r="P268" i="5"/>
  <c r="W349" i="5"/>
  <c r="W373" i="5"/>
  <c r="X380" i="5"/>
  <c r="O386" i="5"/>
  <c r="W509" i="5"/>
  <c r="AA50" i="5"/>
  <c r="X119" i="5"/>
  <c r="W270" i="5"/>
  <c r="O119" i="5"/>
  <c r="W63" i="5"/>
  <c r="W85" i="5"/>
  <c r="O47" i="5"/>
  <c r="O50" i="5"/>
  <c r="W179" i="5"/>
  <c r="W201" i="5"/>
  <c r="O365" i="5"/>
  <c r="T299" i="1"/>
  <c r="AG293" i="1"/>
  <c r="W257" i="1"/>
  <c r="CD252" i="1"/>
  <c r="AU261" i="1"/>
  <c r="CC190" i="1"/>
  <c r="AT220" i="1"/>
  <c r="CZ196" i="1"/>
  <c r="Y196" i="1" s="1"/>
  <c r="CY196" i="1"/>
  <c r="X196" i="1" s="1"/>
  <c r="R366" i="5" s="1"/>
  <c r="CZ258" i="1"/>
  <c r="Y258" i="1" s="1"/>
  <c r="T508" i="5" s="1"/>
  <c r="CY258" i="1"/>
  <c r="X258" i="1" s="1"/>
  <c r="R508" i="5" s="1"/>
  <c r="CP254" i="1"/>
  <c r="O254" i="1" s="1"/>
  <c r="CZ296" i="1"/>
  <c r="Y296" i="1" s="1"/>
  <c r="T527" i="5" s="1"/>
  <c r="CY296" i="1"/>
  <c r="X296" i="1" s="1"/>
  <c r="CZ195" i="1"/>
  <c r="Y195" i="1" s="1"/>
  <c r="T357" i="5" s="1"/>
  <c r="K371" i="5" s="1"/>
  <c r="CY195" i="1"/>
  <c r="X195" i="1" s="1"/>
  <c r="R357" i="5" s="1"/>
  <c r="K370" i="5" s="1"/>
  <c r="CZ254" i="1"/>
  <c r="Y254" i="1" s="1"/>
  <c r="T491" i="5" s="1"/>
  <c r="CY254" i="1"/>
  <c r="X254" i="1" s="1"/>
  <c r="R491" i="5" s="1"/>
  <c r="BZ190" i="1"/>
  <c r="AQ220" i="1"/>
  <c r="CG220" i="1"/>
  <c r="CZ207" i="1"/>
  <c r="Y207" i="1" s="1"/>
  <c r="T421" i="5" s="1"/>
  <c r="CY207" i="1"/>
  <c r="X207" i="1" s="1"/>
  <c r="R421" i="5" s="1"/>
  <c r="CZ200" i="1"/>
  <c r="Y200" i="1" s="1"/>
  <c r="T387" i="5" s="1"/>
  <c r="K399" i="5" s="1"/>
  <c r="CY200" i="1"/>
  <c r="X200" i="1" s="1"/>
  <c r="W299" i="1"/>
  <c r="AJ293" i="1"/>
  <c r="R257" i="1"/>
  <c r="GK257" i="1" s="1"/>
  <c r="GX257" i="1"/>
  <c r="Q257" i="1"/>
  <c r="P257" i="1"/>
  <c r="BY190" i="1"/>
  <c r="CI220" i="1"/>
  <c r="AP220" i="1"/>
  <c r="AP299" i="1"/>
  <c r="CI299" i="1"/>
  <c r="BY293" i="1"/>
  <c r="BZ293" i="1"/>
  <c r="AQ299" i="1"/>
  <c r="U216" i="1"/>
  <c r="S216" i="1"/>
  <c r="Q216" i="1"/>
  <c r="P216" i="1"/>
  <c r="R156" i="1"/>
  <c r="GK156" i="1" s="1"/>
  <c r="Q156" i="1"/>
  <c r="GX156" i="1"/>
  <c r="P156" i="1"/>
  <c r="CP197" i="1"/>
  <c r="O197" i="1" s="1"/>
  <c r="F315" i="1"/>
  <c r="BC293" i="1"/>
  <c r="CZ213" i="1"/>
  <c r="Y213" i="1" s="1"/>
  <c r="T453" i="5" s="1"/>
  <c r="CY213" i="1"/>
  <c r="X213" i="1" s="1"/>
  <c r="R453" i="5" s="1"/>
  <c r="T257" i="1"/>
  <c r="P255" i="1"/>
  <c r="T156" i="1"/>
  <c r="V299" i="1"/>
  <c r="AI293" i="1"/>
  <c r="BZ252" i="1"/>
  <c r="AQ261" i="1"/>
  <c r="CG261" i="1"/>
  <c r="CP201" i="1"/>
  <c r="O201" i="1" s="1"/>
  <c r="CP192" i="1"/>
  <c r="O192" i="1" s="1"/>
  <c r="CZ297" i="1"/>
  <c r="Y297" i="1" s="1"/>
  <c r="CY297" i="1"/>
  <c r="X297" i="1" s="1"/>
  <c r="R530" i="5" s="1"/>
  <c r="F236" i="1"/>
  <c r="BC190" i="1"/>
  <c r="CJ299" i="1"/>
  <c r="CX177" i="3"/>
  <c r="CX175" i="3"/>
  <c r="CX176" i="3"/>
  <c r="CX174" i="3"/>
  <c r="CS193" i="1"/>
  <c r="R193" i="1"/>
  <c r="K351" i="5" s="1"/>
  <c r="AD193" i="1"/>
  <c r="F56" i="1"/>
  <c r="AQ26" i="1"/>
  <c r="CZ30" i="1"/>
  <c r="Y30" i="1" s="1"/>
  <c r="T39" i="5" s="1"/>
  <c r="K51" i="5" s="1"/>
  <c r="P44" i="5" s="1"/>
  <c r="CY30" i="1"/>
  <c r="X30" i="1" s="1"/>
  <c r="R39" i="5" s="1"/>
  <c r="K50" i="5" s="1"/>
  <c r="S257" i="1"/>
  <c r="CT254" i="1"/>
  <c r="AC299" i="1"/>
  <c r="CR297" i="1"/>
  <c r="AO293" i="1"/>
  <c r="CR258" i="1"/>
  <c r="Q254" i="1"/>
  <c r="K502" i="5" s="1"/>
  <c r="BD252" i="1"/>
  <c r="AD217" i="1"/>
  <c r="AB217" i="1" s="1"/>
  <c r="P217" i="1"/>
  <c r="K487" i="5" s="1"/>
  <c r="Q215" i="1"/>
  <c r="K475" i="5" s="1"/>
  <c r="AB213" i="1"/>
  <c r="R212" i="1"/>
  <c r="GK212" i="1" s="1"/>
  <c r="AD210" i="1"/>
  <c r="AB210" i="1" s="1"/>
  <c r="S209" i="1"/>
  <c r="K442" i="5" s="1"/>
  <c r="AB208" i="1"/>
  <c r="P207" i="1"/>
  <c r="CS205" i="1"/>
  <c r="AD202" i="1"/>
  <c r="AB202" i="1" s="1"/>
  <c r="CQ200" i="1"/>
  <c r="P199" i="1"/>
  <c r="AD197" i="1"/>
  <c r="AB197" i="1" s="1"/>
  <c r="CT195" i="1"/>
  <c r="AB195" i="1"/>
  <c r="CL190" i="1"/>
  <c r="CT152" i="1"/>
  <c r="GX147" i="1"/>
  <c r="CX225" i="3"/>
  <c r="CX223" i="3"/>
  <c r="CX226" i="3"/>
  <c r="CX224" i="3"/>
  <c r="CX222" i="3"/>
  <c r="Q213" i="1"/>
  <c r="K464" i="5" s="1"/>
  <c r="CX227" i="3"/>
  <c r="CZ92" i="1"/>
  <c r="Y92" i="1" s="1"/>
  <c r="T183" i="5" s="1"/>
  <c r="CY92" i="1"/>
  <c r="X92" i="1" s="1"/>
  <c r="R183" i="5" s="1"/>
  <c r="CZ86" i="1"/>
  <c r="Y86" i="1" s="1"/>
  <c r="T155" i="5" s="1"/>
  <c r="K167" i="5" s="1"/>
  <c r="CY86" i="1"/>
  <c r="X86" i="1" s="1"/>
  <c r="R155" i="5" s="1"/>
  <c r="K166" i="5" s="1"/>
  <c r="J169" i="5" s="1"/>
  <c r="AT26" i="1"/>
  <c r="F64" i="1"/>
  <c r="CY44" i="1"/>
  <c r="X44" i="1" s="1"/>
  <c r="R102" i="5" s="1"/>
  <c r="GX254" i="1"/>
  <c r="R254" i="1"/>
  <c r="K503" i="5" s="1"/>
  <c r="Q217" i="1"/>
  <c r="K485" i="5" s="1"/>
  <c r="CX196" i="3"/>
  <c r="CX201" i="3"/>
  <c r="CX199" i="3"/>
  <c r="CX197" i="3"/>
  <c r="CX202" i="3"/>
  <c r="CX195" i="3"/>
  <c r="CX200" i="3"/>
  <c r="CX198" i="3"/>
  <c r="CX180" i="3"/>
  <c r="CX178" i="3"/>
  <c r="CX179" i="3"/>
  <c r="AB155" i="1"/>
  <c r="CQ155" i="1"/>
  <c r="AD151" i="1"/>
  <c r="AB151" i="1" s="1"/>
  <c r="CS151" i="1"/>
  <c r="CR151" i="1"/>
  <c r="S147" i="1"/>
  <c r="R147" i="1"/>
  <c r="GK147" i="1" s="1"/>
  <c r="Q147" i="1"/>
  <c r="P147" i="1"/>
  <c r="F59" i="1"/>
  <c r="BB26" i="1"/>
  <c r="Q256" i="1"/>
  <c r="CP256" i="1" s="1"/>
  <c r="O256" i="1" s="1"/>
  <c r="AT252" i="1"/>
  <c r="R217" i="1"/>
  <c r="S215" i="1"/>
  <c r="K474" i="5" s="1"/>
  <c r="CR214" i="1"/>
  <c r="Q202" i="1"/>
  <c r="Q197" i="1"/>
  <c r="K379" i="5" s="1"/>
  <c r="J380" i="5" s="1"/>
  <c r="CZ194" i="1"/>
  <c r="Y194" i="1" s="1"/>
  <c r="T348" i="5" s="1"/>
  <c r="K362" i="5" s="1"/>
  <c r="P194" i="1"/>
  <c r="CP194" i="1" s="1"/>
  <c r="O194" i="1" s="1"/>
  <c r="CR148" i="1"/>
  <c r="CZ152" i="1"/>
  <c r="Y152" i="1" s="1"/>
  <c r="T308" i="5" s="1"/>
  <c r="CY152" i="1"/>
  <c r="X152" i="1" s="1"/>
  <c r="S151" i="1"/>
  <c r="CT151" i="1"/>
  <c r="CZ149" i="1"/>
  <c r="Y149" i="1" s="1"/>
  <c r="T296" i="5" s="1"/>
  <c r="CY149" i="1"/>
  <c r="X149" i="1" s="1"/>
  <c r="R296" i="5" s="1"/>
  <c r="CZ84" i="1"/>
  <c r="Y84" i="1" s="1"/>
  <c r="T140" i="5" s="1"/>
  <c r="K154" i="5" s="1"/>
  <c r="F62" i="1"/>
  <c r="BC26" i="1"/>
  <c r="Q295" i="1"/>
  <c r="AT299" i="1"/>
  <c r="AF299" i="1"/>
  <c r="AD297" i="1"/>
  <c r="AB297" i="1" s="1"/>
  <c r="P297" i="1"/>
  <c r="CP297" i="1" s="1"/>
  <c r="O297" i="1" s="1"/>
  <c r="R295" i="1"/>
  <c r="K533" i="5" s="1"/>
  <c r="BD293" i="1"/>
  <c r="AD258" i="1"/>
  <c r="AB258" i="1" s="1"/>
  <c r="P258" i="1"/>
  <c r="R256" i="1"/>
  <c r="GK256" i="1" s="1"/>
  <c r="AB255" i="1"/>
  <c r="CR218" i="1"/>
  <c r="S217" i="1"/>
  <c r="K484" i="5" s="1"/>
  <c r="CS214" i="1"/>
  <c r="P213" i="1"/>
  <c r="CR211" i="1"/>
  <c r="P208" i="1"/>
  <c r="CR206" i="1"/>
  <c r="AD205" i="1"/>
  <c r="AB205" i="1" s="1"/>
  <c r="R202" i="1"/>
  <c r="GK202" i="1" s="1"/>
  <c r="S199" i="1"/>
  <c r="K391" i="5" s="1"/>
  <c r="CR198" i="1"/>
  <c r="R197" i="1"/>
  <c r="GK197" i="1" s="1"/>
  <c r="W156" i="1"/>
  <c r="CP146" i="1"/>
  <c r="O146" i="1" s="1"/>
  <c r="BZ158" i="1"/>
  <c r="CI158" i="1" s="1"/>
  <c r="CX194" i="3"/>
  <c r="CX192" i="3"/>
  <c r="CX190" i="3"/>
  <c r="CX193" i="3"/>
  <c r="CX191" i="3"/>
  <c r="CX160" i="3"/>
  <c r="CX165" i="3"/>
  <c r="CX163" i="3"/>
  <c r="CX168" i="3"/>
  <c r="CX161" i="3"/>
  <c r="CX166" i="3"/>
  <c r="CX159" i="3"/>
  <c r="I155" i="1"/>
  <c r="E329" i="5" s="1"/>
  <c r="CX164" i="3"/>
  <c r="R154" i="1"/>
  <c r="GX154" i="1"/>
  <c r="CX162" i="3"/>
  <c r="Q154" i="1"/>
  <c r="K326" i="5" s="1"/>
  <c r="CX167" i="3"/>
  <c r="CZ148" i="1"/>
  <c r="Y148" i="1" s="1"/>
  <c r="T291" i="5" s="1"/>
  <c r="CY148" i="1"/>
  <c r="X148" i="1" s="1"/>
  <c r="R291" i="5" s="1"/>
  <c r="F71" i="1"/>
  <c r="BD26" i="1"/>
  <c r="CZ38" i="1"/>
  <c r="Y38" i="1" s="1"/>
  <c r="T78" i="5" s="1"/>
  <c r="R213" i="1"/>
  <c r="R208" i="1"/>
  <c r="GK208" i="1" s="1"/>
  <c r="P195" i="1"/>
  <c r="BB190" i="1"/>
  <c r="W147" i="1"/>
  <c r="CX220" i="3"/>
  <c r="CX218" i="3"/>
  <c r="CX221" i="3"/>
  <c r="CX219" i="3"/>
  <c r="CZ139" i="1"/>
  <c r="Y139" i="1" s="1"/>
  <c r="T242" i="5" s="1"/>
  <c r="K256" i="5" s="1"/>
  <c r="CY139" i="1"/>
  <c r="X139" i="1" s="1"/>
  <c r="R242" i="5" s="1"/>
  <c r="K255" i="5" s="1"/>
  <c r="J259" i="5" s="1"/>
  <c r="BZ78" i="1"/>
  <c r="AQ105" i="1"/>
  <c r="CG105" i="1"/>
  <c r="CZ28" i="1"/>
  <c r="Y28" i="1" s="1"/>
  <c r="T24" i="5" s="1"/>
  <c r="K38" i="5" s="1"/>
  <c r="CY28" i="1"/>
  <c r="X28" i="1" s="1"/>
  <c r="R24" i="5" s="1"/>
  <c r="K37" i="5" s="1"/>
  <c r="CR296" i="1"/>
  <c r="CY295" i="1"/>
  <c r="X295" i="1" s="1"/>
  <c r="BB261" i="1"/>
  <c r="AP261" i="1"/>
  <c r="CY256" i="1"/>
  <c r="X256" i="1" s="1"/>
  <c r="R501" i="5" s="1"/>
  <c r="I214" i="1"/>
  <c r="V458" i="5" s="1"/>
  <c r="CR209" i="1"/>
  <c r="I206" i="1"/>
  <c r="Q205" i="1"/>
  <c r="P203" i="1"/>
  <c r="K412" i="5" s="1"/>
  <c r="CR201" i="1"/>
  <c r="AB196" i="1"/>
  <c r="Q195" i="1"/>
  <c r="K368" i="5" s="1"/>
  <c r="P154" i="1"/>
  <c r="K328" i="5" s="1"/>
  <c r="U152" i="1"/>
  <c r="AO78" i="1"/>
  <c r="F109" i="1"/>
  <c r="CZ89" i="1"/>
  <c r="Y89" i="1" s="1"/>
  <c r="T167" i="5" s="1"/>
  <c r="CY89" i="1"/>
  <c r="X89" i="1" s="1"/>
  <c r="R167" i="5" s="1"/>
  <c r="CZ32" i="1"/>
  <c r="Y32" i="1" s="1"/>
  <c r="T48" i="5" s="1"/>
  <c r="CY32" i="1"/>
  <c r="X32" i="1" s="1"/>
  <c r="R48" i="5" s="1"/>
  <c r="CS296" i="1"/>
  <c r="BC261" i="1"/>
  <c r="CR259" i="1"/>
  <c r="AD218" i="1"/>
  <c r="AB218" i="1" s="1"/>
  <c r="CS212" i="1"/>
  <c r="CS209" i="1"/>
  <c r="R205" i="1"/>
  <c r="CR204" i="1"/>
  <c r="Q203" i="1"/>
  <c r="K410" i="5" s="1"/>
  <c r="CS201" i="1"/>
  <c r="AD198" i="1"/>
  <c r="AB198" i="1" s="1"/>
  <c r="CT196" i="1"/>
  <c r="R195" i="1"/>
  <c r="CR192" i="1"/>
  <c r="BD190" i="1"/>
  <c r="BD158" i="1"/>
  <c r="W154" i="1"/>
  <c r="CP148" i="1"/>
  <c r="O148" i="1" s="1"/>
  <c r="CP103" i="1"/>
  <c r="O103" i="1" s="1"/>
  <c r="K239" i="5" s="1"/>
  <c r="CX249" i="3"/>
  <c r="CX247" i="3"/>
  <c r="CX248" i="3"/>
  <c r="CX213" i="3"/>
  <c r="CX216" i="3"/>
  <c r="CX214" i="3"/>
  <c r="CX212" i="3"/>
  <c r="CX217" i="3"/>
  <c r="CX215" i="3"/>
  <c r="R148" i="1"/>
  <c r="AD148" i="1"/>
  <c r="AB148" i="1" s="1"/>
  <c r="CS148" i="1"/>
  <c r="F123" i="1"/>
  <c r="AT78" i="1"/>
  <c r="CT296" i="1"/>
  <c r="CI261" i="1"/>
  <c r="I259" i="1"/>
  <c r="E520" i="5" s="1"/>
  <c r="T258" i="1"/>
  <c r="CQ254" i="1"/>
  <c r="U213" i="1"/>
  <c r="I471" i="5" s="1"/>
  <c r="U208" i="1"/>
  <c r="S205" i="1"/>
  <c r="K420" i="5" s="1"/>
  <c r="R203" i="1"/>
  <c r="Q198" i="1"/>
  <c r="U155" i="1"/>
  <c r="CP151" i="1"/>
  <c r="O151" i="1" s="1"/>
  <c r="K316" i="5" s="1"/>
  <c r="CY146" i="1"/>
  <c r="X146" i="1" s="1"/>
  <c r="R280" i="5" s="1"/>
  <c r="AD153" i="1"/>
  <c r="AB153" i="1" s="1"/>
  <c r="CS153" i="1"/>
  <c r="CR153" i="1"/>
  <c r="AB145" i="1"/>
  <c r="CQ145" i="1"/>
  <c r="P145" i="1"/>
  <c r="BY78" i="1"/>
  <c r="CI105" i="1"/>
  <c r="AP105" i="1"/>
  <c r="CZ35" i="1"/>
  <c r="Y35" i="1" s="1"/>
  <c r="T62" i="5" s="1"/>
  <c r="CY35" i="1"/>
  <c r="X35" i="1" s="1"/>
  <c r="R62" i="5" s="1"/>
  <c r="CS259" i="1"/>
  <c r="AD296" i="1"/>
  <c r="AB296" i="1" s="1"/>
  <c r="W214" i="1"/>
  <c r="Q211" i="1"/>
  <c r="AD209" i="1"/>
  <c r="AB209" i="1" s="1"/>
  <c r="I204" i="1"/>
  <c r="Q404" i="5" s="1"/>
  <c r="I414" i="5" s="1"/>
  <c r="S203" i="1"/>
  <c r="K409" i="5" s="1"/>
  <c r="AD201" i="1"/>
  <c r="AB201" i="1" s="1"/>
  <c r="CR194" i="1"/>
  <c r="CR193" i="1"/>
  <c r="R152" i="1"/>
  <c r="GK152" i="1" s="1"/>
  <c r="Q151" i="1"/>
  <c r="CX244" i="3"/>
  <c r="CX242" i="3"/>
  <c r="CX243" i="3"/>
  <c r="CX241" i="3"/>
  <c r="AB192" i="1"/>
  <c r="CQ192" i="1"/>
  <c r="S153" i="1"/>
  <c r="CT153" i="1"/>
  <c r="CZ101" i="1"/>
  <c r="Y101" i="1" s="1"/>
  <c r="T224" i="5" s="1"/>
  <c r="CY101" i="1"/>
  <c r="X101" i="1" s="1"/>
  <c r="R224" i="5" s="1"/>
  <c r="CZ37" i="1"/>
  <c r="Y37" i="1" s="1"/>
  <c r="T73" i="5" s="1"/>
  <c r="CY37" i="1"/>
  <c r="X37" i="1" s="1"/>
  <c r="R73" i="5" s="1"/>
  <c r="CX232" i="3"/>
  <c r="CX237" i="3"/>
  <c r="CX235" i="3"/>
  <c r="CX240" i="3"/>
  <c r="CX233" i="3"/>
  <c r="CX238" i="3"/>
  <c r="CX236" i="3"/>
  <c r="CX234" i="3"/>
  <c r="CX239" i="3"/>
  <c r="CX230" i="3"/>
  <c r="CX228" i="3"/>
  <c r="CX231" i="3"/>
  <c r="CX229" i="3"/>
  <c r="CX208" i="3"/>
  <c r="CX206" i="3"/>
  <c r="CX211" i="3"/>
  <c r="CX204" i="3"/>
  <c r="CX209" i="3"/>
  <c r="CX207" i="3"/>
  <c r="CX205" i="3"/>
  <c r="CX210" i="3"/>
  <c r="CX203" i="3"/>
  <c r="P144" i="1"/>
  <c r="K282" i="5" s="1"/>
  <c r="CQ144" i="1"/>
  <c r="R142" i="1"/>
  <c r="GK142" i="1" s="1"/>
  <c r="AD142" i="1"/>
  <c r="AB142" i="1" s="1"/>
  <c r="CS142" i="1"/>
  <c r="CR142" i="1"/>
  <c r="CZ103" i="1"/>
  <c r="Y103" i="1" s="1"/>
  <c r="T230" i="5" s="1"/>
  <c r="CY103" i="1"/>
  <c r="X103" i="1" s="1"/>
  <c r="R230" i="5" s="1"/>
  <c r="GN30" i="1"/>
  <c r="GM30" i="1"/>
  <c r="CY218" i="1"/>
  <c r="X218" i="1" s="1"/>
  <c r="R479" i="5" s="1"/>
  <c r="Q209" i="1"/>
  <c r="Q201" i="1"/>
  <c r="K403" i="5" s="1"/>
  <c r="CP86" i="1"/>
  <c r="O86" i="1" s="1"/>
  <c r="CX245" i="3"/>
  <c r="CX246" i="3"/>
  <c r="AB193" i="1"/>
  <c r="P193" i="1"/>
  <c r="CP193" i="1" s="1"/>
  <c r="O193" i="1" s="1"/>
  <c r="CT156" i="1"/>
  <c r="S156" i="1"/>
  <c r="CT150" i="1"/>
  <c r="S150" i="1"/>
  <c r="CI26" i="1"/>
  <c r="AZ46" i="1"/>
  <c r="CG299" i="1"/>
  <c r="F224" i="1"/>
  <c r="P215" i="1"/>
  <c r="CP215" i="1" s="1"/>
  <c r="O215" i="1" s="1"/>
  <c r="Q212" i="1"/>
  <c r="CP212" i="1" s="1"/>
  <c r="O212" i="1" s="1"/>
  <c r="K456" i="5" s="1"/>
  <c r="I210" i="1"/>
  <c r="V437" i="5" s="1"/>
  <c r="V147" i="1"/>
  <c r="T91" i="1"/>
  <c r="Q80" i="1"/>
  <c r="AD43" i="1"/>
  <c r="AB43" i="1" s="1"/>
  <c r="R41" i="1"/>
  <c r="GK41" i="1" s="1"/>
  <c r="R39" i="1"/>
  <c r="AB38" i="1"/>
  <c r="AD36" i="1"/>
  <c r="AB36" i="1" s="1"/>
  <c r="R34" i="1"/>
  <c r="GK34" i="1" s="1"/>
  <c r="R29" i="1"/>
  <c r="AB28" i="1"/>
  <c r="CK26" i="1"/>
  <c r="BY26" i="1"/>
  <c r="CX119" i="3"/>
  <c r="CX107" i="3"/>
  <c r="CX95" i="3"/>
  <c r="CX83" i="3"/>
  <c r="CX71" i="3"/>
  <c r="CX59" i="3"/>
  <c r="CX47" i="3"/>
  <c r="CX35" i="3"/>
  <c r="CX23" i="3"/>
  <c r="CX11" i="3"/>
  <c r="CS149" i="1"/>
  <c r="AD145" i="1"/>
  <c r="CQ142" i="1"/>
  <c r="S141" i="1"/>
  <c r="K267" i="5" s="1"/>
  <c r="CS140" i="1"/>
  <c r="BC105" i="1"/>
  <c r="CR103" i="1"/>
  <c r="S102" i="1"/>
  <c r="CP102" i="1" s="1"/>
  <c r="O102" i="1" s="1"/>
  <c r="K238" i="5" s="1"/>
  <c r="CR101" i="1"/>
  <c r="Q97" i="1"/>
  <c r="Q95" i="1"/>
  <c r="K211" i="5" s="1"/>
  <c r="CR94" i="1"/>
  <c r="S93" i="1"/>
  <c r="K199" i="5" s="1"/>
  <c r="Q90" i="1"/>
  <c r="S88" i="1"/>
  <c r="CP88" i="1" s="1"/>
  <c r="O88" i="1" s="1"/>
  <c r="CS87" i="1"/>
  <c r="Q85" i="1"/>
  <c r="CR84" i="1"/>
  <c r="R80" i="1"/>
  <c r="CC78" i="1"/>
  <c r="AO46" i="1"/>
  <c r="W44" i="1"/>
  <c r="Q43" i="1"/>
  <c r="K108" i="5" s="1"/>
  <c r="S41" i="1"/>
  <c r="S39" i="1"/>
  <c r="K94" i="5" s="1"/>
  <c r="CT38" i="1"/>
  <c r="W35" i="1"/>
  <c r="W30" i="1"/>
  <c r="S29" i="1"/>
  <c r="K43" i="5" s="1"/>
  <c r="CT28" i="1"/>
  <c r="CL26" i="1"/>
  <c r="BZ26" i="1"/>
  <c r="CX114" i="3"/>
  <c r="CX102" i="3"/>
  <c r="CX90" i="3"/>
  <c r="CX78" i="3"/>
  <c r="CX66" i="3"/>
  <c r="CX54" i="3"/>
  <c r="CX42" i="3"/>
  <c r="CX30" i="3"/>
  <c r="CX18" i="3"/>
  <c r="Q145" i="1"/>
  <c r="BD105" i="1"/>
  <c r="CS103" i="1"/>
  <c r="CS101" i="1"/>
  <c r="P99" i="1"/>
  <c r="K226" i="5" s="1"/>
  <c r="CQ98" i="1"/>
  <c r="GX97" i="1"/>
  <c r="CQ96" i="1"/>
  <c r="GX95" i="1"/>
  <c r="R95" i="1"/>
  <c r="CS94" i="1"/>
  <c r="I94" i="1"/>
  <c r="P92" i="1"/>
  <c r="GX90" i="1"/>
  <c r="CQ89" i="1"/>
  <c r="GX85" i="1"/>
  <c r="CS84" i="1"/>
  <c r="P82" i="1"/>
  <c r="K142" i="5" s="1"/>
  <c r="CQ81" i="1"/>
  <c r="S80" i="1"/>
  <c r="K124" i="5" s="1"/>
  <c r="CG46" i="1"/>
  <c r="AP46" i="1"/>
  <c r="CQ44" i="1"/>
  <c r="R43" i="1"/>
  <c r="CS42" i="1"/>
  <c r="I42" i="1"/>
  <c r="CS40" i="1"/>
  <c r="I40" i="1"/>
  <c r="U89" i="5" s="1"/>
  <c r="P38" i="1"/>
  <c r="CQ35" i="1"/>
  <c r="CY34" i="1"/>
  <c r="X34" i="1" s="1"/>
  <c r="CS33" i="1"/>
  <c r="Q31" i="1"/>
  <c r="CQ30" i="1"/>
  <c r="P28" i="1"/>
  <c r="CM26" i="1"/>
  <c r="CX109" i="3"/>
  <c r="CX97" i="3"/>
  <c r="CX85" i="3"/>
  <c r="CX73" i="3"/>
  <c r="CX61" i="3"/>
  <c r="CX37" i="3"/>
  <c r="CX25" i="3"/>
  <c r="CX13" i="3"/>
  <c r="CX1" i="3"/>
  <c r="S154" i="1"/>
  <c r="K325" i="5" s="1"/>
  <c r="AD149" i="1"/>
  <c r="AB149" i="1" s="1"/>
  <c r="P149" i="1"/>
  <c r="CP149" i="1" s="1"/>
  <c r="O149" i="1" s="1"/>
  <c r="K305" i="5" s="1"/>
  <c r="R145" i="1"/>
  <c r="GK145" i="1" s="1"/>
  <c r="S143" i="1"/>
  <c r="CP143" i="1" s="1"/>
  <c r="O143" i="1" s="1"/>
  <c r="AD140" i="1"/>
  <c r="AB140" i="1" s="1"/>
  <c r="P140" i="1"/>
  <c r="CT103" i="1"/>
  <c r="CT101" i="1"/>
  <c r="Q99" i="1"/>
  <c r="K224" i="5" s="1"/>
  <c r="CR98" i="1"/>
  <c r="S97" i="1"/>
  <c r="CR96" i="1"/>
  <c r="S95" i="1"/>
  <c r="K210" i="5" s="1"/>
  <c r="CT94" i="1"/>
  <c r="Q92" i="1"/>
  <c r="S90" i="1"/>
  <c r="CR89" i="1"/>
  <c r="AD87" i="1"/>
  <c r="AB87" i="1" s="1"/>
  <c r="P87" i="1"/>
  <c r="CP87" i="1" s="1"/>
  <c r="O87" i="1" s="1"/>
  <c r="S85" i="1"/>
  <c r="K159" i="5" s="1"/>
  <c r="CT84" i="1"/>
  <c r="Q82" i="1"/>
  <c r="K140" i="5" s="1"/>
  <c r="CR81" i="1"/>
  <c r="CR44" i="1"/>
  <c r="S43" i="1"/>
  <c r="K107" i="5" s="1"/>
  <c r="S36" i="1"/>
  <c r="CR35" i="1"/>
  <c r="R31" i="1"/>
  <c r="GK31" i="1" s="1"/>
  <c r="CR30" i="1"/>
  <c r="Q28" i="1"/>
  <c r="K35" i="5" s="1"/>
  <c r="CX116" i="3"/>
  <c r="CX104" i="3"/>
  <c r="CX92" i="3"/>
  <c r="CX80" i="3"/>
  <c r="CX56" i="3"/>
  <c r="CX44" i="3"/>
  <c r="CX32" i="3"/>
  <c r="CX20" i="3"/>
  <c r="CX8" i="3"/>
  <c r="CR144" i="1"/>
  <c r="AD103" i="1"/>
  <c r="AB103" i="1" s="1"/>
  <c r="AD101" i="1"/>
  <c r="AB101" i="1" s="1"/>
  <c r="P101" i="1"/>
  <c r="R99" i="1"/>
  <c r="I98" i="1"/>
  <c r="CS96" i="1"/>
  <c r="I96" i="1"/>
  <c r="S205" i="5" s="1"/>
  <c r="R92" i="1"/>
  <c r="GK92" i="1" s="1"/>
  <c r="CQ91" i="1"/>
  <c r="CS89" i="1"/>
  <c r="CQ86" i="1"/>
  <c r="AD84" i="1"/>
  <c r="AB84" i="1" s="1"/>
  <c r="P84" i="1"/>
  <c r="CQ83" i="1"/>
  <c r="R82" i="1"/>
  <c r="CS81" i="1"/>
  <c r="V41" i="1"/>
  <c r="CC26" i="1"/>
  <c r="CX171" i="3"/>
  <c r="CX111" i="3"/>
  <c r="CX99" i="3"/>
  <c r="CX87" i="3"/>
  <c r="CX75" i="3"/>
  <c r="CX63" i="3"/>
  <c r="CX39" i="3"/>
  <c r="CX27" i="3"/>
  <c r="CX15" i="3"/>
  <c r="CX3" i="3"/>
  <c r="GK141" i="1"/>
  <c r="S99" i="1"/>
  <c r="K223" i="5" s="1"/>
  <c r="CT98" i="1"/>
  <c r="CT96" i="1"/>
  <c r="S82" i="1"/>
  <c r="K139" i="5" s="1"/>
  <c r="CT44" i="1"/>
  <c r="CR37" i="1"/>
  <c r="CT35" i="1"/>
  <c r="Q33" i="1"/>
  <c r="CR32" i="1"/>
  <c r="CY31" i="1"/>
  <c r="X31" i="1" s="1"/>
  <c r="R45" i="5" s="1"/>
  <c r="CT30" i="1"/>
  <c r="CX118" i="3"/>
  <c r="CX106" i="3"/>
  <c r="CX94" i="3"/>
  <c r="CX82" i="3"/>
  <c r="CX70" i="3"/>
  <c r="CX58" i="3"/>
  <c r="CX46" i="3"/>
  <c r="CX34" i="3"/>
  <c r="CX22" i="3"/>
  <c r="CX10" i="3"/>
  <c r="F118" i="1"/>
  <c r="I100" i="1"/>
  <c r="E227" i="5" s="1"/>
  <c r="AB83" i="1"/>
  <c r="AD81" i="1"/>
  <c r="AB81" i="1" s="1"/>
  <c r="CQ41" i="1"/>
  <c r="CQ39" i="1"/>
  <c r="CS37" i="1"/>
  <c r="CQ34" i="1"/>
  <c r="CS32" i="1"/>
  <c r="CQ29" i="1"/>
  <c r="CX173" i="3"/>
  <c r="CX113" i="3"/>
  <c r="CX101" i="3"/>
  <c r="CX89" i="3"/>
  <c r="CX77" i="3"/>
  <c r="CX65" i="3"/>
  <c r="CX41" i="3"/>
  <c r="CX29" i="3"/>
  <c r="CX17" i="3"/>
  <c r="CX5" i="3"/>
  <c r="CT146" i="1"/>
  <c r="AD144" i="1"/>
  <c r="AB144" i="1" s="1"/>
  <c r="CY140" i="1"/>
  <c r="X140" i="1" s="1"/>
  <c r="R251" i="5" s="1"/>
  <c r="K262" i="5" s="1"/>
  <c r="CT139" i="1"/>
  <c r="CT100" i="1"/>
  <c r="CT91" i="1"/>
  <c r="Q89" i="1"/>
  <c r="CY87" i="1"/>
  <c r="X87" i="1" s="1"/>
  <c r="R161" i="5" s="1"/>
  <c r="CT86" i="1"/>
  <c r="Q81" i="1"/>
  <c r="Q35" i="1"/>
  <c r="S33" i="1"/>
  <c r="K61" i="5" s="1"/>
  <c r="CX108" i="3"/>
  <c r="CX96" i="3"/>
  <c r="CX84" i="3"/>
  <c r="CX72" i="3"/>
  <c r="CX60" i="3"/>
  <c r="CX48" i="3"/>
  <c r="CX36" i="3"/>
  <c r="CX24" i="3"/>
  <c r="CX12" i="3"/>
  <c r="Q144" i="1"/>
  <c r="K280" i="5" s="1"/>
  <c r="CR80" i="1"/>
  <c r="BX78" i="1"/>
  <c r="GX35" i="1"/>
  <c r="R35" i="1"/>
  <c r="CX115" i="3"/>
  <c r="CX103" i="3"/>
  <c r="CX91" i="3"/>
  <c r="CX79" i="3"/>
  <c r="CX67" i="3"/>
  <c r="CX55" i="3"/>
  <c r="CX43" i="3"/>
  <c r="CX31" i="3"/>
  <c r="CX19" i="3"/>
  <c r="Q91" i="1"/>
  <c r="Q86" i="1"/>
  <c r="CS80" i="1"/>
  <c r="AB80" i="1"/>
  <c r="CR43" i="1"/>
  <c r="Q37" i="1"/>
  <c r="CR36" i="1"/>
  <c r="Q32" i="1"/>
  <c r="CX170" i="3"/>
  <c r="CX110" i="3"/>
  <c r="CX98" i="3"/>
  <c r="CX86" i="3"/>
  <c r="CX62" i="3"/>
  <c r="CX38" i="3"/>
  <c r="CX26" i="3"/>
  <c r="CX14" i="3"/>
  <c r="R91" i="1"/>
  <c r="I36" i="1"/>
  <c r="V67" i="5" s="1"/>
  <c r="CR31" i="1"/>
  <c r="CX117" i="3"/>
  <c r="CX93" i="3"/>
  <c r="CX81" i="3"/>
  <c r="CX45" i="3"/>
  <c r="CX33" i="3"/>
  <c r="CX21" i="3"/>
  <c r="Q93" i="1"/>
  <c r="Q29" i="1"/>
  <c r="X83" i="5" l="1"/>
  <c r="K307" i="5"/>
  <c r="I286" i="5"/>
  <c r="X279" i="5" s="1"/>
  <c r="K308" i="5"/>
  <c r="K114" i="5"/>
  <c r="I284" i="5"/>
  <c r="H288" i="5" s="1"/>
  <c r="I68" i="5"/>
  <c r="I240" i="5"/>
  <c r="H92" i="5"/>
  <c r="H41" i="5"/>
  <c r="O250" i="5"/>
  <c r="X256" i="5"/>
  <c r="K459" i="5"/>
  <c r="J356" i="5"/>
  <c r="H389" i="5"/>
  <c r="X44" i="5"/>
  <c r="I90" i="5"/>
  <c r="J374" i="5"/>
  <c r="X32" i="5"/>
  <c r="K88" i="5"/>
  <c r="X262" i="5"/>
  <c r="X128" i="5"/>
  <c r="O128" i="5"/>
  <c r="I195" i="5"/>
  <c r="X188" i="5" s="1"/>
  <c r="X250" i="5"/>
  <c r="I217" i="5"/>
  <c r="H347" i="5"/>
  <c r="J41" i="5"/>
  <c r="K306" i="5"/>
  <c r="P301" i="5" s="1"/>
  <c r="J53" i="5"/>
  <c r="O262" i="5"/>
  <c r="H271" i="5"/>
  <c r="H197" i="5"/>
  <c r="I295" i="5"/>
  <c r="I321" i="5"/>
  <c r="I522" i="5"/>
  <c r="I513" i="5"/>
  <c r="I425" i="5"/>
  <c r="I457" i="5"/>
  <c r="H461" i="5" s="1"/>
  <c r="I437" i="5"/>
  <c r="R134" i="5"/>
  <c r="X452" i="5"/>
  <c r="CZ208" i="1"/>
  <c r="Y208" i="1" s="1"/>
  <c r="T426" i="5" s="1"/>
  <c r="K437" i="5" s="1"/>
  <c r="CY208" i="1"/>
  <c r="X208" i="1" s="1"/>
  <c r="R426" i="5" s="1"/>
  <c r="K436" i="5" s="1"/>
  <c r="W94" i="1"/>
  <c r="E203" i="5"/>
  <c r="AL299" i="1"/>
  <c r="T530" i="5"/>
  <c r="GP196" i="1"/>
  <c r="T366" i="5"/>
  <c r="V42" i="1"/>
  <c r="E100" i="5"/>
  <c r="CP93" i="1"/>
  <c r="O93" i="1" s="1"/>
  <c r="K200" i="5"/>
  <c r="CP32" i="1"/>
  <c r="O32" i="1" s="1"/>
  <c r="GM32" i="1" s="1"/>
  <c r="K58" i="5"/>
  <c r="CP89" i="1"/>
  <c r="O89" i="1" s="1"/>
  <c r="GN89" i="1" s="1"/>
  <c r="K178" i="5"/>
  <c r="S98" i="1"/>
  <c r="E216" i="5"/>
  <c r="GM34" i="1"/>
  <c r="R56" i="5"/>
  <c r="CP92" i="1"/>
  <c r="O92" i="1" s="1"/>
  <c r="K192" i="5" s="1"/>
  <c r="R42" i="1"/>
  <c r="GK42" i="1" s="1"/>
  <c r="CP211" i="1"/>
  <c r="O211" i="1" s="1"/>
  <c r="K454" i="5"/>
  <c r="CZ83" i="1"/>
  <c r="Y83" i="1" s="1"/>
  <c r="T134" i="5" s="1"/>
  <c r="U206" i="1"/>
  <c r="E424" i="5"/>
  <c r="AK299" i="1"/>
  <c r="AK293" i="1" s="1"/>
  <c r="R522" i="5"/>
  <c r="CP213" i="1"/>
  <c r="O213" i="1" s="1"/>
  <c r="K466" i="5"/>
  <c r="CP258" i="1"/>
  <c r="O258" i="1" s="1"/>
  <c r="K519" i="5"/>
  <c r="CY84" i="1"/>
  <c r="X84" i="1" s="1"/>
  <c r="R140" i="5" s="1"/>
  <c r="K153" i="5" s="1"/>
  <c r="P148" i="5" s="1"/>
  <c r="R308" i="5"/>
  <c r="CP202" i="1"/>
  <c r="O202" i="1" s="1"/>
  <c r="K406" i="5"/>
  <c r="CZ81" i="1"/>
  <c r="Y81" i="1" s="1"/>
  <c r="T120" i="5" s="1"/>
  <c r="K134" i="5" s="1"/>
  <c r="CP216" i="1"/>
  <c r="O216" i="1" s="1"/>
  <c r="K477" i="5" s="1"/>
  <c r="CP257" i="1"/>
  <c r="O257" i="1" s="1"/>
  <c r="K512" i="5" s="1"/>
  <c r="GN200" i="1"/>
  <c r="R387" i="5"/>
  <c r="K398" i="5" s="1"/>
  <c r="O338" i="5"/>
  <c r="H169" i="5"/>
  <c r="P32" i="5"/>
  <c r="O380" i="5"/>
  <c r="O347" i="5"/>
  <c r="H53" i="5"/>
  <c r="O256" i="5"/>
  <c r="I76" i="5"/>
  <c r="X67" i="5" s="1"/>
  <c r="S91" i="5"/>
  <c r="U321" i="5"/>
  <c r="GK81" i="1"/>
  <c r="K132" i="5"/>
  <c r="S207" i="5"/>
  <c r="I218" i="5" s="1"/>
  <c r="V218" i="5"/>
  <c r="K230" i="5" s="1"/>
  <c r="Q321" i="5"/>
  <c r="Q67" i="5"/>
  <c r="I77" i="5" s="1"/>
  <c r="K90" i="5"/>
  <c r="I242" i="5"/>
  <c r="O235" i="5" s="1"/>
  <c r="I146" i="5"/>
  <c r="H148" i="5" s="1"/>
  <c r="I329" i="5"/>
  <c r="X320" i="5" s="1"/>
  <c r="U194" i="5"/>
  <c r="I206" i="5" s="1"/>
  <c r="K360" i="5"/>
  <c r="GK194" i="1"/>
  <c r="GK209" i="1"/>
  <c r="K444" i="5"/>
  <c r="BC137" i="1"/>
  <c r="F174" i="1"/>
  <c r="V415" i="5"/>
  <c r="K427" i="5" s="1"/>
  <c r="S495" i="5"/>
  <c r="I506" i="5" s="1"/>
  <c r="H509" i="5" s="1"/>
  <c r="U404" i="5"/>
  <c r="I416" i="5" s="1"/>
  <c r="S415" i="5"/>
  <c r="CY212" i="1"/>
  <c r="X212" i="1" s="1"/>
  <c r="R447" i="5" s="1"/>
  <c r="CZ212" i="1"/>
  <c r="Y212" i="1" s="1"/>
  <c r="T447" i="5" s="1"/>
  <c r="W216" i="1"/>
  <c r="U503" i="5"/>
  <c r="S503" i="5"/>
  <c r="I514" i="5" s="1"/>
  <c r="O507" i="5" s="1"/>
  <c r="Q426" i="5"/>
  <c r="T208" i="1"/>
  <c r="GK99" i="1"/>
  <c r="K225" i="5"/>
  <c r="CP198" i="1"/>
  <c r="O198" i="1" s="1"/>
  <c r="GM198" i="1" s="1"/>
  <c r="K383" i="5"/>
  <c r="K453" i="5"/>
  <c r="CZ211" i="1"/>
  <c r="Y211" i="1" s="1"/>
  <c r="T443" i="5" s="1"/>
  <c r="CY211" i="1"/>
  <c r="X211" i="1" s="1"/>
  <c r="R443" i="5" s="1"/>
  <c r="GK146" i="1"/>
  <c r="GN146" i="1" s="1"/>
  <c r="K292" i="5"/>
  <c r="GK43" i="1"/>
  <c r="K109" i="5"/>
  <c r="CP85" i="1"/>
  <c r="O85" i="1" s="1"/>
  <c r="S437" i="5"/>
  <c r="I448" i="5" s="1"/>
  <c r="CP35" i="1"/>
  <c r="O35" i="1" s="1"/>
  <c r="K73" i="5"/>
  <c r="CP101" i="1"/>
  <c r="O101" i="1" s="1"/>
  <c r="GN101" i="1" s="1"/>
  <c r="K237" i="5"/>
  <c r="CP38" i="1"/>
  <c r="O38" i="1" s="1"/>
  <c r="K87" i="5" s="1"/>
  <c r="CP97" i="1"/>
  <c r="O97" i="1" s="1"/>
  <c r="K215" i="5" s="1"/>
  <c r="CY91" i="1"/>
  <c r="X91" i="1" s="1"/>
  <c r="R178" i="5" s="1"/>
  <c r="K193" i="5" s="1"/>
  <c r="AT158" i="1"/>
  <c r="GK203" i="1"/>
  <c r="K411" i="5"/>
  <c r="CP141" i="1"/>
  <c r="O141" i="1" s="1"/>
  <c r="GN141" i="1" s="1"/>
  <c r="GK195" i="1"/>
  <c r="K369" i="5"/>
  <c r="GK205" i="1"/>
  <c r="K422" i="5"/>
  <c r="GX214" i="1"/>
  <c r="E467" i="5"/>
  <c r="AD299" i="1"/>
  <c r="K532" i="5"/>
  <c r="CP147" i="1"/>
  <c r="O147" i="1" s="1"/>
  <c r="K294" i="5" s="1"/>
  <c r="AP158" i="1"/>
  <c r="X235" i="5"/>
  <c r="O356" i="5"/>
  <c r="O392" i="5"/>
  <c r="GK28" i="1"/>
  <c r="K36" i="5"/>
  <c r="GK84" i="1"/>
  <c r="K152" i="5"/>
  <c r="U205" i="5"/>
  <c r="I79" i="5"/>
  <c r="S218" i="5"/>
  <c r="I229" i="5" s="1"/>
  <c r="I203" i="5"/>
  <c r="X194" i="5" s="1"/>
  <c r="T97" i="1"/>
  <c r="Q511" i="5"/>
  <c r="I521" i="5" s="1"/>
  <c r="Q437" i="5"/>
  <c r="I447" i="5" s="1"/>
  <c r="I477" i="5"/>
  <c r="X468" i="5" s="1"/>
  <c r="I505" i="5"/>
  <c r="S255" i="1"/>
  <c r="K480" i="5"/>
  <c r="T255" i="1"/>
  <c r="I520" i="5"/>
  <c r="X511" i="5" s="1"/>
  <c r="U468" i="5"/>
  <c r="I480" i="5" s="1"/>
  <c r="I216" i="5"/>
  <c r="X207" i="5" s="1"/>
  <c r="K297" i="5"/>
  <c r="U156" i="1"/>
  <c r="AH158" i="1" s="1"/>
  <c r="I426" i="5"/>
  <c r="U495" i="5"/>
  <c r="I507" i="5" s="1"/>
  <c r="GK198" i="1"/>
  <c r="K384" i="5"/>
  <c r="GX216" i="1"/>
  <c r="I227" i="5"/>
  <c r="X218" i="5" s="1"/>
  <c r="GK89" i="1"/>
  <c r="K179" i="5"/>
  <c r="R36" i="1"/>
  <c r="GK36" i="1" s="1"/>
  <c r="E76" i="5"/>
  <c r="CP37" i="1"/>
  <c r="O37" i="1" s="1"/>
  <c r="GN37" i="1" s="1"/>
  <c r="K84" i="5"/>
  <c r="GK82" i="1"/>
  <c r="K141" i="5"/>
  <c r="GK91" i="1"/>
  <c r="K190" i="5"/>
  <c r="CP81" i="1"/>
  <c r="O81" i="1" s="1"/>
  <c r="GN81" i="1" s="1"/>
  <c r="K131" i="5"/>
  <c r="GX40" i="1"/>
  <c r="E98" i="5"/>
  <c r="GK95" i="1"/>
  <c r="K212" i="5"/>
  <c r="CZ91" i="1"/>
  <c r="Y91" i="1" s="1"/>
  <c r="T178" i="5" s="1"/>
  <c r="K194" i="5" s="1"/>
  <c r="P395" i="5"/>
  <c r="J404" i="5"/>
  <c r="W42" i="1"/>
  <c r="GK148" i="1"/>
  <c r="GM148" i="1" s="1"/>
  <c r="K303" i="5"/>
  <c r="GK217" i="1"/>
  <c r="K486" i="5"/>
  <c r="AH293" i="1"/>
  <c r="Q255" i="1"/>
  <c r="AD261" i="1" s="1"/>
  <c r="X356" i="5"/>
  <c r="H265" i="5"/>
  <c r="W411" i="5"/>
  <c r="H259" i="5"/>
  <c r="O44" i="5"/>
  <c r="X526" i="5"/>
  <c r="P347" i="5"/>
  <c r="X160" i="5"/>
  <c r="X38" i="5"/>
  <c r="P365" i="5"/>
  <c r="O38" i="5"/>
  <c r="Q194" i="5"/>
  <c r="I204" i="5" s="1"/>
  <c r="CP139" i="1"/>
  <c r="O139" i="1" s="1"/>
  <c r="CZ140" i="1"/>
  <c r="Y140" i="1" s="1"/>
  <c r="T251" i="5" s="1"/>
  <c r="K263" i="5" s="1"/>
  <c r="K261" i="5"/>
  <c r="U207" i="5"/>
  <c r="U320" i="5"/>
  <c r="I333" i="5" s="1"/>
  <c r="U67" i="5"/>
  <c r="I98" i="5"/>
  <c r="X89" i="5" s="1"/>
  <c r="R97" i="1"/>
  <c r="GK97" i="1" s="1"/>
  <c r="E215" i="5"/>
  <c r="Q218" i="5"/>
  <c r="GK33" i="1"/>
  <c r="K63" i="5"/>
  <c r="I100" i="5"/>
  <c r="X91" i="5" s="1"/>
  <c r="Q89" i="5"/>
  <c r="I101" i="5" s="1"/>
  <c r="CY145" i="1"/>
  <c r="X145" i="1" s="1"/>
  <c r="R274" i="5" s="1"/>
  <c r="K284" i="5" s="1"/>
  <c r="CZ145" i="1"/>
  <c r="Y145" i="1" s="1"/>
  <c r="T274" i="5" s="1"/>
  <c r="K285" i="5" s="1"/>
  <c r="CZ146" i="1"/>
  <c r="Y146" i="1" s="1"/>
  <c r="T280" i="5" s="1"/>
  <c r="K290" i="5"/>
  <c r="I330" i="5"/>
  <c r="X321" i="5" s="1"/>
  <c r="K491" i="5"/>
  <c r="CY194" i="1"/>
  <c r="X194" i="1" s="1"/>
  <c r="R348" i="5" s="1"/>
  <c r="K361" i="5" s="1"/>
  <c r="K358" i="5"/>
  <c r="I436" i="5"/>
  <c r="X431" i="5" s="1"/>
  <c r="I470" i="5"/>
  <c r="H472" i="5" s="1"/>
  <c r="CY142" i="1"/>
  <c r="X142" i="1" s="1"/>
  <c r="R263" i="5" s="1"/>
  <c r="CZ142" i="1"/>
  <c r="Y142" i="1" s="1"/>
  <c r="T263" i="5" s="1"/>
  <c r="R216" i="1"/>
  <c r="GK216" i="1" s="1"/>
  <c r="I297" i="5"/>
  <c r="H299" i="5" s="1"/>
  <c r="BB137" i="1"/>
  <c r="F171" i="1"/>
  <c r="Q208" i="1"/>
  <c r="CP208" i="1" s="1"/>
  <c r="O208" i="1" s="1"/>
  <c r="E435" i="5"/>
  <c r="U511" i="5"/>
  <c r="I435" i="5"/>
  <c r="X426" i="5" s="1"/>
  <c r="V495" i="5"/>
  <c r="K507" i="5" s="1"/>
  <c r="CP91" i="1"/>
  <c r="O91" i="1" s="1"/>
  <c r="GN91" i="1" s="1"/>
  <c r="K189" i="5"/>
  <c r="J197" i="5" s="1"/>
  <c r="U210" i="1"/>
  <c r="E446" i="5"/>
  <c r="GK101" i="1"/>
  <c r="K236" i="5"/>
  <c r="GK37" i="1"/>
  <c r="K85" i="5"/>
  <c r="AA532" i="5"/>
  <c r="O532" i="5"/>
  <c r="CP33" i="1"/>
  <c r="O33" i="1" s="1"/>
  <c r="K62" i="5"/>
  <c r="CP84" i="1"/>
  <c r="O84" i="1" s="1"/>
  <c r="R96" i="1"/>
  <c r="GK96" i="1" s="1"/>
  <c r="E214" i="5"/>
  <c r="CP31" i="1"/>
  <c r="O31" i="1" s="1"/>
  <c r="K55" i="5"/>
  <c r="CP90" i="1"/>
  <c r="O90" i="1" s="1"/>
  <c r="K181" i="5" s="1"/>
  <c r="CP150" i="1"/>
  <c r="O150" i="1" s="1"/>
  <c r="K312" i="5"/>
  <c r="CP209" i="1"/>
  <c r="O209" i="1" s="1"/>
  <c r="K443" i="5"/>
  <c r="U204" i="1"/>
  <c r="E413" i="5"/>
  <c r="GK154" i="1"/>
  <c r="K327" i="5"/>
  <c r="CP207" i="1"/>
  <c r="O207" i="1" s="1"/>
  <c r="K434" i="5"/>
  <c r="S259" i="1"/>
  <c r="AF261" i="1" s="1"/>
  <c r="AF252" i="1" s="1"/>
  <c r="GX255" i="1"/>
  <c r="O529" i="5"/>
  <c r="H543" i="5" s="1"/>
  <c r="X392" i="5"/>
  <c r="P371" i="5"/>
  <c r="P250" i="5"/>
  <c r="X347" i="5"/>
  <c r="O526" i="5"/>
  <c r="O160" i="5"/>
  <c r="O83" i="5"/>
  <c r="H538" i="5"/>
  <c r="P160" i="5"/>
  <c r="U91" i="5"/>
  <c r="I103" i="5" s="1"/>
  <c r="S194" i="5"/>
  <c r="I205" i="5" s="1"/>
  <c r="I184" i="5"/>
  <c r="O177" i="5" s="1"/>
  <c r="V207" i="5"/>
  <c r="K219" i="5" s="1"/>
  <c r="K286" i="5"/>
  <c r="V320" i="5"/>
  <c r="K333" i="5" s="1"/>
  <c r="S320" i="5"/>
  <c r="I332" i="5" s="1"/>
  <c r="K79" i="5"/>
  <c r="I228" i="5"/>
  <c r="H232" i="5" s="1"/>
  <c r="CP142" i="1"/>
  <c r="O142" i="1" s="1"/>
  <c r="GM142" i="1" s="1"/>
  <c r="K273" i="5"/>
  <c r="CP34" i="1"/>
  <c r="O34" i="1" s="1"/>
  <c r="K65" i="5" s="1"/>
  <c r="S89" i="5"/>
  <c r="I102" i="5" s="1"/>
  <c r="I113" i="5"/>
  <c r="X107" i="5" s="1"/>
  <c r="V156" i="1"/>
  <c r="CY202" i="1"/>
  <c r="X202" i="1" s="1"/>
  <c r="R396" i="5" s="1"/>
  <c r="CZ202" i="1"/>
  <c r="Y202" i="1" s="1"/>
  <c r="T396" i="5" s="1"/>
  <c r="U437" i="5"/>
  <c r="I449" i="5" s="1"/>
  <c r="W255" i="1"/>
  <c r="I215" i="5"/>
  <c r="X206" i="5" s="1"/>
  <c r="I413" i="5"/>
  <c r="X404" i="5" s="1"/>
  <c r="GK207" i="1"/>
  <c r="GM207" i="1" s="1"/>
  <c r="K433" i="5"/>
  <c r="I491" i="5"/>
  <c r="X484" i="5" s="1"/>
  <c r="Q458" i="5"/>
  <c r="I468" i="5" s="1"/>
  <c r="V216" i="1"/>
  <c r="H404" i="5"/>
  <c r="AA395" i="5"/>
  <c r="CP152" i="1"/>
  <c r="O152" i="1" s="1"/>
  <c r="K317" i="5" s="1"/>
  <c r="H407" i="5"/>
  <c r="AA398" i="5"/>
  <c r="K470" i="5"/>
  <c r="U255" i="1"/>
  <c r="S468" i="5"/>
  <c r="I479" i="5" s="1"/>
  <c r="I504" i="5"/>
  <c r="X495" i="5" s="1"/>
  <c r="V511" i="5"/>
  <c r="S404" i="5"/>
  <c r="I415" i="5" s="1"/>
  <c r="X409" i="5" s="1"/>
  <c r="CP29" i="1"/>
  <c r="O29" i="1" s="1"/>
  <c r="GK35" i="1"/>
  <c r="GM35" i="1" s="1"/>
  <c r="K74" i="5"/>
  <c r="GK39" i="1"/>
  <c r="K96" i="5"/>
  <c r="K89" i="5"/>
  <c r="J92" i="5" s="1"/>
  <c r="CP205" i="1"/>
  <c r="O205" i="1" s="1"/>
  <c r="K421" i="5"/>
  <c r="GK213" i="1"/>
  <c r="K465" i="5"/>
  <c r="CY81" i="1"/>
  <c r="X81" i="1" s="1"/>
  <c r="R120" i="5" s="1"/>
  <c r="K133" i="5" s="1"/>
  <c r="J137" i="5" s="1"/>
  <c r="GM296" i="1"/>
  <c r="R527" i="5"/>
  <c r="R255" i="1"/>
  <c r="GK255" i="1" s="1"/>
  <c r="AA47" i="5"/>
  <c r="H401" i="5"/>
  <c r="X338" i="5"/>
  <c r="X314" i="5"/>
  <c r="O431" i="5"/>
  <c r="V91" i="5"/>
  <c r="GK144" i="1"/>
  <c r="K281" i="5"/>
  <c r="U218" i="5"/>
  <c r="I230" i="5" s="1"/>
  <c r="O268" i="5"/>
  <c r="AA268" i="5"/>
  <c r="Q320" i="5"/>
  <c r="I331" i="5" s="1"/>
  <c r="V89" i="5"/>
  <c r="I66" i="5"/>
  <c r="H70" i="5" s="1"/>
  <c r="CY192" i="1"/>
  <c r="X192" i="1" s="1"/>
  <c r="R333" i="5" s="1"/>
  <c r="K344" i="5" s="1"/>
  <c r="K343" i="5"/>
  <c r="CZ192" i="1"/>
  <c r="Y192" i="1" s="1"/>
  <c r="T333" i="5" s="1"/>
  <c r="K345" i="5" s="1"/>
  <c r="V194" i="5"/>
  <c r="K206" i="5" s="1"/>
  <c r="K449" i="5"/>
  <c r="S458" i="5"/>
  <c r="I469" i="5" s="1"/>
  <c r="CP83" i="1"/>
  <c r="O83" i="1" s="1"/>
  <c r="GN83" i="1" s="1"/>
  <c r="K416" i="5"/>
  <c r="U415" i="5"/>
  <c r="I427" i="5" s="1"/>
  <c r="H429" i="5" s="1"/>
  <c r="GK211" i="1"/>
  <c r="GM211" i="1" s="1"/>
  <c r="K455" i="5"/>
  <c r="I446" i="5"/>
  <c r="X437" i="5" s="1"/>
  <c r="Q468" i="5"/>
  <c r="I478" i="5" s="1"/>
  <c r="V255" i="1"/>
  <c r="V257" i="1"/>
  <c r="H516" i="5"/>
  <c r="O188" i="5"/>
  <c r="O107" i="5"/>
  <c r="H323" i="5"/>
  <c r="X301" i="5"/>
  <c r="H524" i="5"/>
  <c r="J310" i="5"/>
  <c r="O139" i="5"/>
  <c r="H310" i="5"/>
  <c r="H116" i="5"/>
  <c r="O314" i="5"/>
  <c r="X290" i="5"/>
  <c r="Y299" i="1"/>
  <c r="AL293" i="1"/>
  <c r="CZ98" i="1"/>
  <c r="Y98" i="1" s="1"/>
  <c r="T207" i="5" s="1"/>
  <c r="CY98" i="1"/>
  <c r="X98" i="1" s="1"/>
  <c r="R207" i="5" s="1"/>
  <c r="CI137" i="1"/>
  <c r="AZ158" i="1"/>
  <c r="GN256" i="1"/>
  <c r="GM256" i="1"/>
  <c r="GP32" i="1"/>
  <c r="GM81" i="1"/>
  <c r="GM89" i="1"/>
  <c r="GN35" i="1"/>
  <c r="GM202" i="1"/>
  <c r="S261" i="1"/>
  <c r="CP28" i="1"/>
  <c r="O28" i="1" s="1"/>
  <c r="GM101" i="1"/>
  <c r="GP87" i="1"/>
  <c r="GM87" i="1"/>
  <c r="CZ153" i="1"/>
  <c r="Y153" i="1" s="1"/>
  <c r="T309" i="5" s="1"/>
  <c r="CY153" i="1"/>
  <c r="X153" i="1" s="1"/>
  <c r="R309" i="5" s="1"/>
  <c r="AP78" i="1"/>
  <c r="F114" i="1"/>
  <c r="CI252" i="1"/>
  <c r="AZ261" i="1"/>
  <c r="Q155" i="1"/>
  <c r="AD158" i="1" s="1"/>
  <c r="S155" i="1"/>
  <c r="R155" i="1"/>
  <c r="GK155" i="1" s="1"/>
  <c r="GX155" i="1"/>
  <c r="CJ158" i="1" s="1"/>
  <c r="P155" i="1"/>
  <c r="AQ252" i="1"/>
  <c r="F271" i="1"/>
  <c r="AZ299" i="1"/>
  <c r="CI293" i="1"/>
  <c r="F320" i="1"/>
  <c r="T293" i="1"/>
  <c r="CP82" i="1"/>
  <c r="O82" i="1" s="1"/>
  <c r="CP43" i="1"/>
  <c r="O43" i="1" s="1"/>
  <c r="CP144" i="1"/>
  <c r="O144" i="1" s="1"/>
  <c r="AE158" i="1"/>
  <c r="R204" i="1"/>
  <c r="GK204" i="1" s="1"/>
  <c r="GN152" i="1"/>
  <c r="GM196" i="1"/>
  <c r="W210" i="1"/>
  <c r="CZ36" i="1"/>
  <c r="Y36" i="1" s="1"/>
  <c r="T67" i="5" s="1"/>
  <c r="K78" i="5" s="1"/>
  <c r="CY36" i="1"/>
  <c r="X36" i="1" s="1"/>
  <c r="R67" i="5" s="1"/>
  <c r="K77" i="5" s="1"/>
  <c r="T36" i="1"/>
  <c r="Q36" i="1"/>
  <c r="AD46" i="1" s="1"/>
  <c r="P36" i="1"/>
  <c r="R100" i="1"/>
  <c r="GK100" i="1" s="1"/>
  <c r="Q100" i="1"/>
  <c r="P100" i="1"/>
  <c r="T100" i="1"/>
  <c r="CZ85" i="1"/>
  <c r="Y85" i="1" s="1"/>
  <c r="T149" i="5" s="1"/>
  <c r="K161" i="5" s="1"/>
  <c r="CY85" i="1"/>
  <c r="X85" i="1" s="1"/>
  <c r="CZ41" i="1"/>
  <c r="Y41" i="1" s="1"/>
  <c r="T90" i="5" s="1"/>
  <c r="CY41" i="1"/>
  <c r="X41" i="1" s="1"/>
  <c r="R90" i="5" s="1"/>
  <c r="CZ93" i="1"/>
  <c r="Y93" i="1" s="1"/>
  <c r="T189" i="5" s="1"/>
  <c r="CY93" i="1"/>
  <c r="X93" i="1" s="1"/>
  <c r="P259" i="1"/>
  <c r="AC261" i="1" s="1"/>
  <c r="Q259" i="1"/>
  <c r="GN258" i="1"/>
  <c r="GM258" i="1"/>
  <c r="CZ215" i="1"/>
  <c r="Y215" i="1" s="1"/>
  <c r="T464" i="5" s="1"/>
  <c r="CY215" i="1"/>
  <c r="X215" i="1" s="1"/>
  <c r="CJ293" i="1"/>
  <c r="BA299" i="1"/>
  <c r="GN192" i="1"/>
  <c r="GM192" i="1"/>
  <c r="CG252" i="1"/>
  <c r="AX261" i="1"/>
  <c r="AP137" i="1"/>
  <c r="F167" i="1"/>
  <c r="CP154" i="1"/>
  <c r="O154" i="1" s="1"/>
  <c r="CJ261" i="1"/>
  <c r="GX96" i="1"/>
  <c r="T204" i="1"/>
  <c r="R98" i="1"/>
  <c r="GK98" i="1" s="1"/>
  <c r="Q98" i="1"/>
  <c r="P98" i="1"/>
  <c r="V98" i="1"/>
  <c r="F274" i="1"/>
  <c r="BB252" i="1"/>
  <c r="BB329" i="1"/>
  <c r="CY199" i="1"/>
  <c r="X199" i="1" s="1"/>
  <c r="R381" i="5" s="1"/>
  <c r="K392" i="5" s="1"/>
  <c r="J395" i="5" s="1"/>
  <c r="CZ199" i="1"/>
  <c r="Y199" i="1" s="1"/>
  <c r="T381" i="5" s="1"/>
  <c r="K393" i="5" s="1"/>
  <c r="GK254" i="1"/>
  <c r="GM197" i="1"/>
  <c r="GP197" i="1"/>
  <c r="W293" i="1"/>
  <c r="F323" i="1"/>
  <c r="F280" i="1"/>
  <c r="AU252" i="1"/>
  <c r="U259" i="1"/>
  <c r="AH261" i="1" s="1"/>
  <c r="GX259" i="1"/>
  <c r="R259" i="1"/>
  <c r="GK259" i="1" s="1"/>
  <c r="T155" i="1"/>
  <c r="AG158" i="1" s="1"/>
  <c r="CZ80" i="1"/>
  <c r="Y80" i="1" s="1"/>
  <c r="T114" i="5" s="1"/>
  <c r="K126" i="5" s="1"/>
  <c r="P119" i="5" s="1"/>
  <c r="CY80" i="1"/>
  <c r="X80" i="1" s="1"/>
  <c r="R114" i="5" s="1"/>
  <c r="K125" i="5" s="1"/>
  <c r="J128" i="5" s="1"/>
  <c r="CZ99" i="1"/>
  <c r="Y99" i="1" s="1"/>
  <c r="T213" i="5" s="1"/>
  <c r="CY99" i="1"/>
  <c r="X99" i="1" s="1"/>
  <c r="R213" i="5" s="1"/>
  <c r="AX46" i="1"/>
  <c r="CG26" i="1"/>
  <c r="CZ88" i="1"/>
  <c r="Y88" i="1" s="1"/>
  <c r="T164" i="5" s="1"/>
  <c r="CY88" i="1"/>
  <c r="X88" i="1" s="1"/>
  <c r="CZ141" i="1"/>
  <c r="Y141" i="1" s="1"/>
  <c r="T257" i="5" s="1"/>
  <c r="K269" i="5" s="1"/>
  <c r="CY141" i="1"/>
  <c r="X141" i="1" s="1"/>
  <c r="AF158" i="1"/>
  <c r="T210" i="1"/>
  <c r="Q210" i="1"/>
  <c r="GX210" i="1"/>
  <c r="P210" i="1"/>
  <c r="CP210" i="1" s="1"/>
  <c r="O210" i="1" s="1"/>
  <c r="K446" i="5" s="1"/>
  <c r="AP252" i="1"/>
  <c r="F270" i="1"/>
  <c r="GN218" i="1"/>
  <c r="GM218" i="1"/>
  <c r="AQ293" i="1"/>
  <c r="F309" i="1"/>
  <c r="CP41" i="1"/>
  <c r="O41" i="1" s="1"/>
  <c r="K99" i="5" s="1"/>
  <c r="R210" i="1"/>
  <c r="GK210" i="1" s="1"/>
  <c r="CP199" i="1"/>
  <c r="O199" i="1" s="1"/>
  <c r="CP217" i="1"/>
  <c r="O217" i="1" s="1"/>
  <c r="GX204" i="1"/>
  <c r="T214" i="1"/>
  <c r="CZ82" i="1"/>
  <c r="Y82" i="1" s="1"/>
  <c r="T129" i="5" s="1"/>
  <c r="K145" i="5" s="1"/>
  <c r="CY82" i="1"/>
  <c r="X82" i="1" s="1"/>
  <c r="R129" i="5" s="1"/>
  <c r="K144" i="5" s="1"/>
  <c r="CZ39" i="1"/>
  <c r="Y39" i="1" s="1"/>
  <c r="T84" i="5" s="1"/>
  <c r="CY39" i="1"/>
  <c r="X39" i="1" s="1"/>
  <c r="R84" i="5" s="1"/>
  <c r="Q96" i="1"/>
  <c r="P96" i="1"/>
  <c r="AC105" i="1" s="1"/>
  <c r="V96" i="1"/>
  <c r="GM31" i="1"/>
  <c r="GP31" i="1"/>
  <c r="CD46" i="1" s="1"/>
  <c r="F55" i="1"/>
  <c r="AP26" i="1"/>
  <c r="AP329" i="1"/>
  <c r="CZ156" i="1"/>
  <c r="Y156" i="1" s="1"/>
  <c r="T321" i="5" s="1"/>
  <c r="CY156" i="1"/>
  <c r="X156" i="1" s="1"/>
  <c r="R321" i="5" s="1"/>
  <c r="AT137" i="1"/>
  <c r="F176" i="1"/>
  <c r="AT329" i="1"/>
  <c r="GN103" i="1"/>
  <c r="GM103" i="1"/>
  <c r="CZ147" i="1"/>
  <c r="Y147" i="1" s="1"/>
  <c r="CY147" i="1"/>
  <c r="X147" i="1" s="1"/>
  <c r="R285" i="5" s="1"/>
  <c r="K295" i="5" s="1"/>
  <c r="AT190" i="1"/>
  <c r="F238" i="1"/>
  <c r="W100" i="1"/>
  <c r="V40" i="1"/>
  <c r="W204" i="1"/>
  <c r="AJ220" i="1" s="1"/>
  <c r="W155" i="1"/>
  <c r="AJ158" i="1" s="1"/>
  <c r="GM200" i="1"/>
  <c r="GM212" i="1"/>
  <c r="GN212" i="1"/>
  <c r="CZ97" i="1"/>
  <c r="Y97" i="1" s="1"/>
  <c r="T206" i="5" s="1"/>
  <c r="CY97" i="1"/>
  <c r="X97" i="1" s="1"/>
  <c r="CY154" i="1"/>
  <c r="X154" i="1" s="1"/>
  <c r="R315" i="5" s="1"/>
  <c r="CZ154" i="1"/>
  <c r="Y154" i="1" s="1"/>
  <c r="T315" i="5" s="1"/>
  <c r="S214" i="1"/>
  <c r="AF220" i="1" s="1"/>
  <c r="R214" i="1"/>
  <c r="GK214" i="1" s="1"/>
  <c r="Q214" i="1"/>
  <c r="P214" i="1"/>
  <c r="V214" i="1"/>
  <c r="CZ217" i="1"/>
  <c r="Y217" i="1" s="1"/>
  <c r="T474" i="5" s="1"/>
  <c r="K490" i="5" s="1"/>
  <c r="J493" i="5" s="1"/>
  <c r="CY217" i="1"/>
  <c r="X217" i="1" s="1"/>
  <c r="R474" i="5" s="1"/>
  <c r="K489" i="5" s="1"/>
  <c r="Q299" i="1"/>
  <c r="AD293" i="1"/>
  <c r="CY257" i="1"/>
  <c r="X257" i="1" s="1"/>
  <c r="CZ257" i="1"/>
  <c r="Y257" i="1" s="1"/>
  <c r="T503" i="5" s="1"/>
  <c r="K514" i="5" s="1"/>
  <c r="CZ216" i="1"/>
  <c r="Y216" i="1" s="1"/>
  <c r="T468" i="5" s="1"/>
  <c r="CY216" i="1"/>
  <c r="X216" i="1" s="1"/>
  <c r="AQ190" i="1"/>
  <c r="F230" i="1"/>
  <c r="GX98" i="1"/>
  <c r="R40" i="1"/>
  <c r="GK40" i="1" s="1"/>
  <c r="T96" i="1"/>
  <c r="T98" i="1"/>
  <c r="CP195" i="1"/>
  <c r="O195" i="1" s="1"/>
  <c r="CP39" i="1"/>
  <c r="O39" i="1" s="1"/>
  <c r="V206" i="1"/>
  <c r="U214" i="1"/>
  <c r="CZ95" i="1"/>
  <c r="Y95" i="1" s="1"/>
  <c r="T200" i="5" s="1"/>
  <c r="CY95" i="1"/>
  <c r="X95" i="1" s="1"/>
  <c r="R200" i="5" s="1"/>
  <c r="R94" i="1"/>
  <c r="GK94" i="1" s="1"/>
  <c r="GX94" i="1"/>
  <c r="Q94" i="1"/>
  <c r="AD105" i="1" s="1"/>
  <c r="P94" i="1"/>
  <c r="CZ29" i="1"/>
  <c r="Y29" i="1" s="1"/>
  <c r="T33" i="5" s="1"/>
  <c r="K45" i="5" s="1"/>
  <c r="CY29" i="1"/>
  <c r="X29" i="1" s="1"/>
  <c r="R33" i="5" s="1"/>
  <c r="K44" i="5" s="1"/>
  <c r="BC78" i="1"/>
  <c r="F121" i="1"/>
  <c r="BC329" i="1"/>
  <c r="CZ150" i="1"/>
  <c r="Y150" i="1" s="1"/>
  <c r="T302" i="5" s="1"/>
  <c r="CY150" i="1"/>
  <c r="X150" i="1" s="1"/>
  <c r="GN211" i="1"/>
  <c r="CZ205" i="1"/>
  <c r="Y205" i="1" s="1"/>
  <c r="T410" i="5" s="1"/>
  <c r="CY205" i="1"/>
  <c r="X205" i="1" s="1"/>
  <c r="F317" i="1"/>
  <c r="AT293" i="1"/>
  <c r="CG190" i="1"/>
  <c r="AX220" i="1"/>
  <c r="GM254" i="1"/>
  <c r="GN254" i="1"/>
  <c r="T94" i="1"/>
  <c r="S94" i="1"/>
  <c r="GN34" i="1"/>
  <c r="W96" i="1"/>
  <c r="S100" i="1"/>
  <c r="GX36" i="1"/>
  <c r="CJ46" i="1" s="1"/>
  <c r="GM92" i="1"/>
  <c r="GN92" i="1"/>
  <c r="T206" i="1"/>
  <c r="R206" i="1"/>
  <c r="GK206" i="1" s="1"/>
  <c r="Q206" i="1"/>
  <c r="P206" i="1"/>
  <c r="GX206" i="1"/>
  <c r="W206" i="1"/>
  <c r="AQ78" i="1"/>
  <c r="F115" i="1"/>
  <c r="BZ137" i="1"/>
  <c r="AQ158" i="1"/>
  <c r="AQ329" i="1" s="1"/>
  <c r="CG158" i="1"/>
  <c r="GN213" i="1"/>
  <c r="GM213" i="1"/>
  <c r="S299" i="1"/>
  <c r="AF293" i="1"/>
  <c r="CZ151" i="1"/>
  <c r="Y151" i="1" s="1"/>
  <c r="CY151" i="1"/>
  <c r="X151" i="1" s="1"/>
  <c r="R307" i="5" s="1"/>
  <c r="GN194" i="1"/>
  <c r="GM194" i="1"/>
  <c r="CF299" i="1"/>
  <c r="CE299" i="1"/>
  <c r="P299" i="1"/>
  <c r="AC293" i="1"/>
  <c r="CH299" i="1"/>
  <c r="GP201" i="1"/>
  <c r="GM201" i="1"/>
  <c r="S96" i="1"/>
  <c r="V155" i="1"/>
  <c r="AI158" i="1" s="1"/>
  <c r="GN149" i="1"/>
  <c r="GM149" i="1"/>
  <c r="GN86" i="1"/>
  <c r="GM86" i="1"/>
  <c r="CZ33" i="1"/>
  <c r="Y33" i="1" s="1"/>
  <c r="T51" i="5" s="1"/>
  <c r="K67" i="5" s="1"/>
  <c r="CY33" i="1"/>
  <c r="X33" i="1" s="1"/>
  <c r="T42" i="1"/>
  <c r="S42" i="1"/>
  <c r="Q42" i="1"/>
  <c r="P42" i="1"/>
  <c r="F130" i="1"/>
  <c r="BD78" i="1"/>
  <c r="BD329" i="1"/>
  <c r="GK80" i="1"/>
  <c r="CZ102" i="1"/>
  <c r="Y102" i="1" s="1"/>
  <c r="T229" i="5" s="1"/>
  <c r="K241" i="5" s="1"/>
  <c r="CY102" i="1"/>
  <c r="X102" i="1" s="1"/>
  <c r="GN44" i="1"/>
  <c r="GM44" i="1"/>
  <c r="AX105" i="1"/>
  <c r="CG78" i="1"/>
  <c r="CZ209" i="1"/>
  <c r="Y209" i="1" s="1"/>
  <c r="T432" i="5" s="1"/>
  <c r="CY209" i="1"/>
  <c r="X209" i="1" s="1"/>
  <c r="V94" i="1"/>
  <c r="S206" i="1"/>
  <c r="W40" i="1"/>
  <c r="W98" i="1"/>
  <c r="U100" i="1"/>
  <c r="CP153" i="1"/>
  <c r="O153" i="1" s="1"/>
  <c r="K318" i="5" s="1"/>
  <c r="GP296" i="1"/>
  <c r="CP295" i="1"/>
  <c r="O295" i="1" s="1"/>
  <c r="CZ43" i="1"/>
  <c r="Y43" i="1" s="1"/>
  <c r="T97" i="5" s="1"/>
  <c r="K113" i="5" s="1"/>
  <c r="CY43" i="1"/>
  <c r="X43" i="1" s="1"/>
  <c r="R97" i="5" s="1"/>
  <c r="K112" i="5" s="1"/>
  <c r="P107" i="5" s="1"/>
  <c r="CZ90" i="1"/>
  <c r="Y90" i="1" s="1"/>
  <c r="T172" i="5" s="1"/>
  <c r="K183" i="5" s="1"/>
  <c r="CY90" i="1"/>
  <c r="X90" i="1" s="1"/>
  <c r="CZ143" i="1"/>
  <c r="Y143" i="1" s="1"/>
  <c r="T266" i="5" s="1"/>
  <c r="CY143" i="1"/>
  <c r="X143" i="1" s="1"/>
  <c r="R266" i="5" s="1"/>
  <c r="GK29" i="1"/>
  <c r="Q204" i="1"/>
  <c r="P204" i="1"/>
  <c r="V204" i="1"/>
  <c r="S204" i="1"/>
  <c r="BC252" i="1"/>
  <c r="F277" i="1"/>
  <c r="GP297" i="1"/>
  <c r="GM297" i="1"/>
  <c r="U293" i="1"/>
  <c r="F321" i="1"/>
  <c r="V293" i="1"/>
  <c r="F322" i="1"/>
  <c r="CI190" i="1"/>
  <c r="AZ220" i="1"/>
  <c r="V100" i="1"/>
  <c r="CP145" i="1"/>
  <c r="O145" i="1" s="1"/>
  <c r="K283" i="5" s="1"/>
  <c r="W36" i="1"/>
  <c r="AJ46" i="1" s="1"/>
  <c r="CP203" i="1"/>
  <c r="O203" i="1" s="1"/>
  <c r="U94" i="1"/>
  <c r="AH105" i="1" s="1"/>
  <c r="CP80" i="1"/>
  <c r="O80" i="1" s="1"/>
  <c r="U96" i="1"/>
  <c r="S210" i="1"/>
  <c r="GX100" i="1"/>
  <c r="V259" i="1"/>
  <c r="T40" i="1"/>
  <c r="S40" i="1"/>
  <c r="Q40" i="1"/>
  <c r="P40" i="1"/>
  <c r="F50" i="1"/>
  <c r="AO26" i="1"/>
  <c r="AO329" i="1"/>
  <c r="CZ203" i="1"/>
  <c r="Y203" i="1" s="1"/>
  <c r="T399" i="5" s="1"/>
  <c r="CY203" i="1"/>
  <c r="X203" i="1" s="1"/>
  <c r="R399" i="5" s="1"/>
  <c r="GK295" i="1"/>
  <c r="AE299" i="1"/>
  <c r="AP190" i="1"/>
  <c r="F229" i="1"/>
  <c r="CP95" i="1"/>
  <c r="O95" i="1" s="1"/>
  <c r="U98" i="1"/>
  <c r="GX42" i="1"/>
  <c r="W259" i="1"/>
  <c r="AJ261" i="1" s="1"/>
  <c r="AZ26" i="1"/>
  <c r="F57" i="1"/>
  <c r="CP140" i="1"/>
  <c r="O140" i="1" s="1"/>
  <c r="AC158" i="1"/>
  <c r="GM38" i="1"/>
  <c r="GN38" i="1"/>
  <c r="CG293" i="1"/>
  <c r="AX299" i="1"/>
  <c r="AZ105" i="1"/>
  <c r="CI78" i="1"/>
  <c r="BD137" i="1"/>
  <c r="F183" i="1"/>
  <c r="GK193" i="1"/>
  <c r="GM193" i="1" s="1"/>
  <c r="AP293" i="1"/>
  <c r="F308" i="1"/>
  <c r="U40" i="1"/>
  <c r="CP99" i="1"/>
  <c r="O99" i="1" s="1"/>
  <c r="V36" i="1"/>
  <c r="AI46" i="1" s="1"/>
  <c r="U36" i="1"/>
  <c r="U42" i="1"/>
  <c r="CP156" i="1"/>
  <c r="O156" i="1" s="1"/>
  <c r="K330" i="5" s="1"/>
  <c r="T259" i="1"/>
  <c r="AG261" i="1" s="1"/>
  <c r="V210" i="1"/>
  <c r="J47" i="5" l="1"/>
  <c r="O452" i="5"/>
  <c r="K103" i="5"/>
  <c r="O279" i="5"/>
  <c r="P386" i="5"/>
  <c r="O484" i="5"/>
  <c r="X61" i="5"/>
  <c r="X463" i="5"/>
  <c r="X420" i="5"/>
  <c r="O442" i="5"/>
  <c r="K457" i="5"/>
  <c r="P279" i="5"/>
  <c r="P128" i="5"/>
  <c r="P83" i="5"/>
  <c r="U158" i="1"/>
  <c r="AH137" i="1"/>
  <c r="O72" i="5"/>
  <c r="H118" i="5" s="1"/>
  <c r="X72" i="5"/>
  <c r="H81" i="5"/>
  <c r="H105" i="5"/>
  <c r="O96" i="5"/>
  <c r="O326" i="5"/>
  <c r="X326" i="5"/>
  <c r="K435" i="5"/>
  <c r="GN208" i="1"/>
  <c r="GM208" i="1"/>
  <c r="X473" i="5"/>
  <c r="O473" i="5"/>
  <c r="H482" i="5"/>
  <c r="P431" i="5"/>
  <c r="GM209" i="1"/>
  <c r="R432" i="5"/>
  <c r="GN205" i="1"/>
  <c r="R410" i="5"/>
  <c r="AZ329" i="1"/>
  <c r="AZ22" i="1" s="1"/>
  <c r="CZ259" i="1"/>
  <c r="Y259" i="1" s="1"/>
  <c r="GN151" i="1"/>
  <c r="T307" i="5"/>
  <c r="K320" i="5" s="1"/>
  <c r="GN84" i="1"/>
  <c r="GN207" i="1"/>
  <c r="AI220" i="1"/>
  <c r="AI105" i="1"/>
  <c r="AI78" i="1" s="1"/>
  <c r="GN198" i="1"/>
  <c r="GN147" i="1"/>
  <c r="GM146" i="1"/>
  <c r="CP94" i="1"/>
  <c r="O94" i="1" s="1"/>
  <c r="K203" i="5" s="1"/>
  <c r="AH220" i="1"/>
  <c r="U220" i="1" s="1"/>
  <c r="CP255" i="1"/>
  <c r="O255" i="1" s="1"/>
  <c r="K504" i="5" s="1"/>
  <c r="AE261" i="1"/>
  <c r="K479" i="5"/>
  <c r="GN148" i="1"/>
  <c r="O290" i="5"/>
  <c r="O409" i="5"/>
  <c r="H418" i="5"/>
  <c r="P265" i="5"/>
  <c r="J274" i="5"/>
  <c r="X223" i="5"/>
  <c r="O515" i="5"/>
  <c r="X515" i="5"/>
  <c r="O61" i="5"/>
  <c r="J389" i="5"/>
  <c r="P380" i="5"/>
  <c r="GM152" i="1"/>
  <c r="H493" i="5"/>
  <c r="X139" i="5"/>
  <c r="GM90" i="1"/>
  <c r="R172" i="5"/>
  <c r="K182" i="5" s="1"/>
  <c r="J186" i="5" s="1"/>
  <c r="GN257" i="1"/>
  <c r="R503" i="5"/>
  <c r="K513" i="5" s="1"/>
  <c r="J516" i="5" s="1"/>
  <c r="GN85" i="1"/>
  <c r="R149" i="5"/>
  <c r="K160" i="5" s="1"/>
  <c r="GP142" i="1"/>
  <c r="CJ105" i="1"/>
  <c r="J440" i="5"/>
  <c r="J265" i="5"/>
  <c r="P256" i="5"/>
  <c r="CZ255" i="1"/>
  <c r="Y255" i="1" s="1"/>
  <c r="T495" i="5" s="1"/>
  <c r="K506" i="5" s="1"/>
  <c r="CY255" i="1"/>
  <c r="X255" i="1" s="1"/>
  <c r="R495" i="5" s="1"/>
  <c r="K505" i="5" s="1"/>
  <c r="J509" i="5" s="1"/>
  <c r="X199" i="5"/>
  <c r="H208" i="5"/>
  <c r="X177" i="5"/>
  <c r="H451" i="5"/>
  <c r="O420" i="5"/>
  <c r="H244" i="5"/>
  <c r="AD220" i="1"/>
  <c r="GM33" i="1"/>
  <c r="R51" i="5"/>
  <c r="K66" i="5" s="1"/>
  <c r="GM147" i="1"/>
  <c r="T285" i="5"/>
  <c r="GP202" i="1"/>
  <c r="CY259" i="1"/>
  <c r="X259" i="1" s="1"/>
  <c r="R511" i="5" s="1"/>
  <c r="K521" i="5" s="1"/>
  <c r="AI261" i="1"/>
  <c r="V261" i="1" s="1"/>
  <c r="AE46" i="1"/>
  <c r="J116" i="5"/>
  <c r="GN102" i="1"/>
  <c r="R229" i="5"/>
  <c r="K240" i="5" s="1"/>
  <c r="GM141" i="1"/>
  <c r="R257" i="5"/>
  <c r="K268" i="5" s="1"/>
  <c r="CD220" i="1"/>
  <c r="X299" i="1"/>
  <c r="F325" i="1" s="1"/>
  <c r="GM93" i="1"/>
  <c r="R189" i="5"/>
  <c r="AG46" i="1"/>
  <c r="AG26" i="1" s="1"/>
  <c r="GM102" i="1"/>
  <c r="O199" i="5"/>
  <c r="P188" i="5"/>
  <c r="O500" i="5"/>
  <c r="H526" i="5" s="1"/>
  <c r="X500" i="5"/>
  <c r="O223" i="5"/>
  <c r="K458" i="5"/>
  <c r="J461" i="5" s="1"/>
  <c r="X507" i="5"/>
  <c r="J407" i="5"/>
  <c r="P398" i="5"/>
  <c r="J59" i="5"/>
  <c r="P50" i="5"/>
  <c r="J157" i="5"/>
  <c r="AG105" i="1"/>
  <c r="GM216" i="1"/>
  <c r="R468" i="5"/>
  <c r="GM37" i="1"/>
  <c r="J148" i="5"/>
  <c r="X96" i="5"/>
  <c r="J56" i="5"/>
  <c r="P47" i="5"/>
  <c r="J365" i="5"/>
  <c r="P356" i="5"/>
  <c r="K296" i="5"/>
  <c r="J299" i="5" s="1"/>
  <c r="GN139" i="1"/>
  <c r="GM139" i="1"/>
  <c r="P392" i="5"/>
  <c r="J401" i="5"/>
  <c r="GM97" i="1"/>
  <c r="R206" i="5"/>
  <c r="H335" i="5"/>
  <c r="AJ105" i="1"/>
  <c r="CP96" i="1"/>
  <c r="O96" i="1" s="1"/>
  <c r="K214" i="5" s="1"/>
  <c r="GM91" i="1"/>
  <c r="GM84" i="1"/>
  <c r="GM151" i="1"/>
  <c r="CP40" i="1"/>
  <c r="O40" i="1" s="1"/>
  <c r="K98" i="5" s="1"/>
  <c r="AE105" i="1"/>
  <c r="AE78" i="1" s="1"/>
  <c r="AC220" i="1"/>
  <c r="GN150" i="1"/>
  <c r="R302" i="5"/>
  <c r="K319" i="5" s="1"/>
  <c r="P484" i="5"/>
  <c r="CJ220" i="1"/>
  <c r="GM88" i="1"/>
  <c r="R164" i="5"/>
  <c r="GM215" i="1"/>
  <c r="R464" i="5"/>
  <c r="O463" i="5"/>
  <c r="H440" i="5"/>
  <c r="K143" i="5"/>
  <c r="P139" i="5" s="1"/>
  <c r="GM83" i="1"/>
  <c r="J347" i="5"/>
  <c r="P338" i="5"/>
  <c r="J288" i="5"/>
  <c r="X442" i="5"/>
  <c r="I219" i="5"/>
  <c r="O212" i="5" s="1"/>
  <c r="P38" i="5"/>
  <c r="J535" i="5"/>
  <c r="P526" i="5"/>
  <c r="J543" i="5" s="1"/>
  <c r="H186" i="5"/>
  <c r="T261" i="1"/>
  <c r="AG252" i="1"/>
  <c r="AJ252" i="1"/>
  <c r="W261" i="1"/>
  <c r="AC190" i="1"/>
  <c r="P220" i="1"/>
  <c r="CH220" i="1"/>
  <c r="CF220" i="1"/>
  <c r="CE220" i="1"/>
  <c r="W105" i="1"/>
  <c r="AJ78" i="1"/>
  <c r="W46" i="1"/>
  <c r="AJ26" i="1"/>
  <c r="AF190" i="1"/>
  <c r="S220" i="1"/>
  <c r="CD190" i="1"/>
  <c r="AU220" i="1"/>
  <c r="BA105" i="1"/>
  <c r="CJ78" i="1"/>
  <c r="F340" i="1"/>
  <c r="T105" i="1"/>
  <c r="AG78" i="1"/>
  <c r="AD78" i="1"/>
  <c r="Q105" i="1"/>
  <c r="CJ26" i="1"/>
  <c r="BA46" i="1"/>
  <c r="AK158" i="1"/>
  <c r="AD190" i="1"/>
  <c r="Q220" i="1"/>
  <c r="V46" i="1"/>
  <c r="AI26" i="1"/>
  <c r="AC252" i="1"/>
  <c r="P261" i="1"/>
  <c r="CH261" i="1"/>
  <c r="CF261" i="1"/>
  <c r="CE261" i="1"/>
  <c r="CE293" i="1"/>
  <c r="AV299" i="1"/>
  <c r="CG137" i="1"/>
  <c r="AX158" i="1"/>
  <c r="AX329" i="1" s="1"/>
  <c r="CJ190" i="1"/>
  <c r="BA220" i="1"/>
  <c r="X293" i="1"/>
  <c r="AZ293" i="1"/>
  <c r="F310" i="1"/>
  <c r="GN203" i="1"/>
  <c r="GM203" i="1"/>
  <c r="P293" i="1"/>
  <c r="F302" i="1"/>
  <c r="AX190" i="1"/>
  <c r="F227" i="1"/>
  <c r="BC22" i="1"/>
  <c r="F345" i="1"/>
  <c r="BC359" i="1"/>
  <c r="GM85" i="1"/>
  <c r="AH46" i="1"/>
  <c r="AK261" i="1"/>
  <c r="GN209" i="1"/>
  <c r="GN29" i="1"/>
  <c r="AP22" i="1"/>
  <c r="AP359" i="1"/>
  <c r="F338" i="1"/>
  <c r="G16" i="2" s="1"/>
  <c r="G18" i="2" s="1"/>
  <c r="AX26" i="1"/>
  <c r="F53" i="1"/>
  <c r="GN154" i="1"/>
  <c r="GM154" i="1"/>
  <c r="GM29" i="1"/>
  <c r="AH252" i="1"/>
  <c r="U261" i="1"/>
  <c r="CJ252" i="1"/>
  <c r="BA261" i="1"/>
  <c r="AI137" i="1"/>
  <c r="V158" i="1"/>
  <c r="GM143" i="1"/>
  <c r="GN156" i="1"/>
  <c r="GM156" i="1"/>
  <c r="BB22" i="1"/>
  <c r="F342" i="1"/>
  <c r="BB359" i="1"/>
  <c r="T46" i="1"/>
  <c r="GM82" i="1"/>
  <c r="GN82" i="1"/>
  <c r="F272" i="1"/>
  <c r="AZ252" i="1"/>
  <c r="S252" i="1"/>
  <c r="F276" i="1"/>
  <c r="AZ137" i="1"/>
  <c r="F169" i="1"/>
  <c r="GN97" i="1"/>
  <c r="GP143" i="1"/>
  <c r="V105" i="1"/>
  <c r="W220" i="1"/>
  <c r="AJ190" i="1"/>
  <c r="GN43" i="1"/>
  <c r="GM43" i="1"/>
  <c r="GM28" i="1"/>
  <c r="GN28" i="1"/>
  <c r="AJ137" i="1"/>
  <c r="W158" i="1"/>
  <c r="AG220" i="1"/>
  <c r="GN215" i="1"/>
  <c r="GM205" i="1"/>
  <c r="GN33" i="1"/>
  <c r="R105" i="1"/>
  <c r="CZ206" i="1"/>
  <c r="Y206" i="1" s="1"/>
  <c r="T415" i="5" s="1"/>
  <c r="K426" i="5" s="1"/>
  <c r="CY206" i="1"/>
  <c r="X206" i="1" s="1"/>
  <c r="R415" i="5" s="1"/>
  <c r="GN140" i="1"/>
  <c r="GM140" i="1"/>
  <c r="CZ210" i="1"/>
  <c r="Y210" i="1" s="1"/>
  <c r="T437" i="5" s="1"/>
  <c r="K448" i="5" s="1"/>
  <c r="CY210" i="1"/>
  <c r="X210" i="1" s="1"/>
  <c r="CZ94" i="1"/>
  <c r="Y94" i="1" s="1"/>
  <c r="T194" i="5" s="1"/>
  <c r="K205" i="5" s="1"/>
  <c r="CY94" i="1"/>
  <c r="X94" i="1" s="1"/>
  <c r="BA293" i="1"/>
  <c r="F319" i="1"/>
  <c r="GN144" i="1"/>
  <c r="GM144" i="1"/>
  <c r="CZ155" i="1"/>
  <c r="Y155" i="1" s="1"/>
  <c r="CY155" i="1"/>
  <c r="X155" i="1" s="1"/>
  <c r="R320" i="5" s="1"/>
  <c r="K331" i="5" s="1"/>
  <c r="GN216" i="1"/>
  <c r="CP214" i="1"/>
  <c r="O214" i="1" s="1"/>
  <c r="K467" i="5" s="1"/>
  <c r="CP36" i="1"/>
  <c r="O36" i="1" s="1"/>
  <c r="K76" i="5" s="1"/>
  <c r="J81" i="5" s="1"/>
  <c r="AC46" i="1"/>
  <c r="GN93" i="1"/>
  <c r="CF105" i="1"/>
  <c r="CE105" i="1"/>
  <c r="AC78" i="1"/>
  <c r="P105" i="1"/>
  <c r="CH105" i="1"/>
  <c r="R46" i="1"/>
  <c r="AE26" i="1"/>
  <c r="GN255" i="1"/>
  <c r="AT22" i="1"/>
  <c r="AT359" i="1"/>
  <c r="F347" i="1"/>
  <c r="F16" i="2" s="1"/>
  <c r="F18" i="2" s="1"/>
  <c r="AE252" i="1"/>
  <c r="R261" i="1"/>
  <c r="AE137" i="1"/>
  <c r="R158" i="1"/>
  <c r="CP259" i="1"/>
  <c r="O259" i="1" s="1"/>
  <c r="K520" i="5" s="1"/>
  <c r="AI252" i="1"/>
  <c r="GN94" i="1"/>
  <c r="GN41" i="1"/>
  <c r="GM41" i="1"/>
  <c r="AF137" i="1"/>
  <c r="S158" i="1"/>
  <c r="AG137" i="1"/>
  <c r="T158" i="1"/>
  <c r="GM257" i="1"/>
  <c r="CP98" i="1"/>
  <c r="O98" i="1" s="1"/>
  <c r="K216" i="5" s="1"/>
  <c r="U105" i="1"/>
  <c r="AH78" i="1"/>
  <c r="CH293" i="1"/>
  <c r="AY299" i="1"/>
  <c r="GN95" i="1"/>
  <c r="GM95" i="1"/>
  <c r="Q46" i="1"/>
  <c r="AD26" i="1"/>
  <c r="F231" i="1"/>
  <c r="AZ190" i="1"/>
  <c r="GN153" i="1"/>
  <c r="GM153" i="1"/>
  <c r="CZ42" i="1"/>
  <c r="Y42" i="1" s="1"/>
  <c r="T91" i="5" s="1"/>
  <c r="CY42" i="1"/>
  <c r="X42" i="1" s="1"/>
  <c r="AQ22" i="1"/>
  <c r="F339" i="1"/>
  <c r="AQ359" i="1"/>
  <c r="CZ100" i="1"/>
  <c r="Y100" i="1" s="1"/>
  <c r="T218" i="5" s="1"/>
  <c r="K229" i="5" s="1"/>
  <c r="CY100" i="1"/>
  <c r="X100" i="1" s="1"/>
  <c r="R218" i="5" s="1"/>
  <c r="K228" i="5" s="1"/>
  <c r="CP206" i="1"/>
  <c r="O206" i="1" s="1"/>
  <c r="K424" i="5" s="1"/>
  <c r="CP204" i="1"/>
  <c r="O204" i="1" s="1"/>
  <c r="K413" i="5" s="1"/>
  <c r="CP100" i="1"/>
  <c r="O100" i="1" s="1"/>
  <c r="K227" i="5" s="1"/>
  <c r="CP155" i="1"/>
  <c r="O155" i="1" s="1"/>
  <c r="K329" i="5" s="1"/>
  <c r="GN90" i="1"/>
  <c r="BD22" i="1"/>
  <c r="F354" i="1"/>
  <c r="BD359" i="1"/>
  <c r="CZ214" i="1"/>
  <c r="Y214" i="1" s="1"/>
  <c r="CY214" i="1"/>
  <c r="X214" i="1" s="1"/>
  <c r="R458" i="5" s="1"/>
  <c r="K468" i="5" s="1"/>
  <c r="GN80" i="1"/>
  <c r="GM80" i="1"/>
  <c r="AB105" i="1"/>
  <c r="V220" i="1"/>
  <c r="AI190" i="1"/>
  <c r="F311" i="1"/>
  <c r="Q293" i="1"/>
  <c r="GN199" i="1"/>
  <c r="GM199" i="1"/>
  <c r="AD252" i="1"/>
  <c r="Q261" i="1"/>
  <c r="CJ137" i="1"/>
  <c r="BA158" i="1"/>
  <c r="AF105" i="1"/>
  <c r="GN193" i="1"/>
  <c r="GP88" i="1"/>
  <c r="CD105" i="1" s="1"/>
  <c r="AO22" i="1"/>
  <c r="F333" i="1"/>
  <c r="AO359" i="1"/>
  <c r="F314" i="1"/>
  <c r="S293" i="1"/>
  <c r="AC137" i="1"/>
  <c r="P158" i="1"/>
  <c r="CH158" i="1"/>
  <c r="CF158" i="1"/>
  <c r="CE158" i="1"/>
  <c r="GM99" i="1"/>
  <c r="GN99" i="1"/>
  <c r="CZ40" i="1"/>
  <c r="Y40" i="1" s="1"/>
  <c r="CY40" i="1"/>
  <c r="X40" i="1" s="1"/>
  <c r="GN40" i="1" s="1"/>
  <c r="F306" i="1"/>
  <c r="AX293" i="1"/>
  <c r="R299" i="1"/>
  <c r="AE293" i="1"/>
  <c r="GN145" i="1"/>
  <c r="GM145" i="1"/>
  <c r="CZ204" i="1"/>
  <c r="Y204" i="1" s="1"/>
  <c r="T404" i="5" s="1"/>
  <c r="K415" i="5" s="1"/>
  <c r="CY204" i="1"/>
  <c r="X204" i="1" s="1"/>
  <c r="GN295" i="1"/>
  <c r="CB299" i="1" s="1"/>
  <c r="GM295" i="1"/>
  <c r="CA299" i="1" s="1"/>
  <c r="AB299" i="1"/>
  <c r="AX78" i="1"/>
  <c r="F112" i="1"/>
  <c r="CZ96" i="1"/>
  <c r="Y96" i="1" s="1"/>
  <c r="CY96" i="1"/>
  <c r="X96" i="1" s="1"/>
  <c r="R205" i="5" s="1"/>
  <c r="K217" i="5" s="1"/>
  <c r="CF293" i="1"/>
  <c r="AW299" i="1"/>
  <c r="F168" i="1"/>
  <c r="AQ137" i="1"/>
  <c r="GN195" i="1"/>
  <c r="GM195" i="1"/>
  <c r="AU46" i="1"/>
  <c r="CD26" i="1"/>
  <c r="GN217" i="1"/>
  <c r="GM217" i="1"/>
  <c r="AX252" i="1"/>
  <c r="F268" i="1"/>
  <c r="U137" i="1"/>
  <c r="F180" i="1"/>
  <c r="Y293" i="1"/>
  <c r="F326" i="1"/>
  <c r="AE220" i="1"/>
  <c r="CD299" i="1"/>
  <c r="AF46" i="1"/>
  <c r="CD158" i="1"/>
  <c r="CP42" i="1"/>
  <c r="O42" i="1" s="1"/>
  <c r="GM150" i="1"/>
  <c r="AZ78" i="1"/>
  <c r="F116" i="1"/>
  <c r="GN39" i="1"/>
  <c r="GM39" i="1"/>
  <c r="GN210" i="1"/>
  <c r="Q158" i="1"/>
  <c r="AD137" i="1"/>
  <c r="H246" i="5" l="1"/>
  <c r="P72" i="5"/>
  <c r="P177" i="5"/>
  <c r="P212" i="5"/>
  <c r="J232" i="5"/>
  <c r="P223" i="5"/>
  <c r="J323" i="5"/>
  <c r="AB46" i="1"/>
  <c r="O46" i="1" s="1"/>
  <c r="K100" i="5"/>
  <c r="GM210" i="1"/>
  <c r="R437" i="5"/>
  <c r="K447" i="5" s="1"/>
  <c r="AL46" i="1"/>
  <c r="T89" i="5"/>
  <c r="K102" i="5" s="1"/>
  <c r="AL220" i="1"/>
  <c r="T458" i="5"/>
  <c r="K469" i="5" s="1"/>
  <c r="P463" i="5" s="1"/>
  <c r="P290" i="5"/>
  <c r="P500" i="5"/>
  <c r="AL105" i="1"/>
  <c r="GN96" i="1"/>
  <c r="GM255" i="1"/>
  <c r="CA261" i="1" s="1"/>
  <c r="AZ359" i="1"/>
  <c r="AZ18" i="1" s="1"/>
  <c r="H221" i="5"/>
  <c r="P235" i="5"/>
  <c r="J244" i="5"/>
  <c r="P154" i="5"/>
  <c r="J163" i="5"/>
  <c r="AL261" i="1"/>
  <c r="T511" i="5"/>
  <c r="K522" i="5" s="1"/>
  <c r="P515" i="5" s="1"/>
  <c r="H495" i="5"/>
  <c r="GM96" i="1"/>
  <c r="T205" i="5"/>
  <c r="K218" i="5" s="1"/>
  <c r="J221" i="5" s="1"/>
  <c r="AK220" i="1"/>
  <c r="AK190" i="1" s="1"/>
  <c r="R404" i="5"/>
  <c r="K414" i="5" s="1"/>
  <c r="P409" i="5" s="1"/>
  <c r="AK46" i="1"/>
  <c r="R91" i="5"/>
  <c r="GM94" i="1"/>
  <c r="R194" i="5"/>
  <c r="K204" i="5" s="1"/>
  <c r="AH190" i="1"/>
  <c r="K478" i="5"/>
  <c r="K425" i="5"/>
  <c r="X212" i="5"/>
  <c r="H337" i="5"/>
  <c r="AK105" i="1"/>
  <c r="X105" i="1" s="1"/>
  <c r="AL158" i="1"/>
  <c r="T320" i="5"/>
  <c r="K332" i="5" s="1"/>
  <c r="J335" i="5" s="1"/>
  <c r="H547" i="5"/>
  <c r="P452" i="5"/>
  <c r="P507" i="5"/>
  <c r="GM40" i="1"/>
  <c r="R89" i="5"/>
  <c r="P314" i="5"/>
  <c r="J271" i="5"/>
  <c r="P262" i="5"/>
  <c r="P61" i="5"/>
  <c r="J70" i="5"/>
  <c r="I25" i="5"/>
  <c r="AL190" i="1"/>
  <c r="Y220" i="1"/>
  <c r="CB261" i="1"/>
  <c r="X220" i="1"/>
  <c r="AU105" i="1"/>
  <c r="CD78" i="1"/>
  <c r="AB26" i="1"/>
  <c r="AK26" i="1"/>
  <c r="X46" i="1"/>
  <c r="T220" i="1"/>
  <c r="AG190" i="1"/>
  <c r="F283" i="1"/>
  <c r="U252" i="1"/>
  <c r="F313" i="1"/>
  <c r="R293" i="1"/>
  <c r="AY293" i="1"/>
  <c r="F307" i="1"/>
  <c r="AW105" i="1"/>
  <c r="CF78" i="1"/>
  <c r="BA252" i="1"/>
  <c r="F281" i="1"/>
  <c r="AP18" i="1"/>
  <c r="F368" i="1"/>
  <c r="AV293" i="1"/>
  <c r="F304" i="1"/>
  <c r="CE190" i="1"/>
  <c r="AV220" i="1"/>
  <c r="F282" i="1"/>
  <c r="T252" i="1"/>
  <c r="BD18" i="1"/>
  <c r="F384" i="1"/>
  <c r="AQ18" i="1"/>
  <c r="F369" i="1"/>
  <c r="R252" i="1"/>
  <c r="F275" i="1"/>
  <c r="AV105" i="1"/>
  <c r="CE78" i="1"/>
  <c r="Q190" i="1"/>
  <c r="F232" i="1"/>
  <c r="F370" i="1"/>
  <c r="F129" i="1"/>
  <c r="W78" i="1"/>
  <c r="P46" i="1"/>
  <c r="CH46" i="1"/>
  <c r="CF46" i="1"/>
  <c r="AC26" i="1"/>
  <c r="CE46" i="1"/>
  <c r="F128" i="1"/>
  <c r="V78" i="1"/>
  <c r="AV261" i="1"/>
  <c r="CE252" i="1"/>
  <c r="F244" i="1"/>
  <c r="W190" i="1"/>
  <c r="F305" i="1"/>
  <c r="AW293" i="1"/>
  <c r="P137" i="1"/>
  <c r="F161" i="1"/>
  <c r="F273" i="1"/>
  <c r="Q252" i="1"/>
  <c r="V137" i="1"/>
  <c r="F181" i="1"/>
  <c r="AX137" i="1"/>
  <c r="F165" i="1"/>
  <c r="F69" i="1"/>
  <c r="V26" i="1"/>
  <c r="V329" i="1"/>
  <c r="F126" i="1"/>
  <c r="T78" i="1"/>
  <c r="F242" i="1"/>
  <c r="U190" i="1"/>
  <c r="AK78" i="1"/>
  <c r="AO18" i="1"/>
  <c r="F363" i="1"/>
  <c r="AT18" i="1"/>
  <c r="F377" i="1"/>
  <c r="CH137" i="1"/>
  <c r="AY158" i="1"/>
  <c r="F58" i="1"/>
  <c r="Q26" i="1"/>
  <c r="Q329" i="1"/>
  <c r="S137" i="1"/>
  <c r="F173" i="1"/>
  <c r="R137" i="1"/>
  <c r="F172" i="1"/>
  <c r="P78" i="1"/>
  <c r="F108" i="1"/>
  <c r="R78" i="1"/>
  <c r="F119" i="1"/>
  <c r="F70" i="1"/>
  <c r="W26" i="1"/>
  <c r="W329" i="1"/>
  <c r="GN206" i="1"/>
  <c r="GM206" i="1"/>
  <c r="CA220" i="1" s="1"/>
  <c r="AY105" i="1"/>
  <c r="CH78" i="1"/>
  <c r="AB220" i="1"/>
  <c r="AX22" i="1"/>
  <c r="F336" i="1"/>
  <c r="AX359" i="1"/>
  <c r="BA190" i="1"/>
  <c r="F240" i="1"/>
  <c r="AE190" i="1"/>
  <c r="R220" i="1"/>
  <c r="CE137" i="1"/>
  <c r="AV158" i="1"/>
  <c r="S105" i="1"/>
  <c r="AF78" i="1"/>
  <c r="GN204" i="1"/>
  <c r="CB220" i="1" s="1"/>
  <c r="GM204" i="1"/>
  <c r="T137" i="1"/>
  <c r="F179" i="1"/>
  <c r="GN259" i="1"/>
  <c r="GM259" i="1"/>
  <c r="AB261" i="1"/>
  <c r="F60" i="1"/>
  <c r="R26" i="1"/>
  <c r="R329" i="1"/>
  <c r="AL137" i="1"/>
  <c r="Y158" i="1"/>
  <c r="BC18" i="1"/>
  <c r="F375" i="1"/>
  <c r="Q78" i="1"/>
  <c r="F117" i="1"/>
  <c r="AW158" i="1"/>
  <c r="CF137" i="1"/>
  <c r="AB78" i="1"/>
  <c r="O105" i="1"/>
  <c r="Y105" i="1"/>
  <c r="AL78" i="1"/>
  <c r="S190" i="1"/>
  <c r="F235" i="1"/>
  <c r="S46" i="1"/>
  <c r="AF26" i="1"/>
  <c r="AU26" i="1"/>
  <c r="F65" i="1"/>
  <c r="CA293" i="1"/>
  <c r="AR299" i="1"/>
  <c r="F243" i="1"/>
  <c r="V190" i="1"/>
  <c r="GN100" i="1"/>
  <c r="GM100" i="1"/>
  <c r="CA105" i="1" s="1"/>
  <c r="GN98" i="1"/>
  <c r="CB105" i="1" s="1"/>
  <c r="GM98" i="1"/>
  <c r="V252" i="1"/>
  <c r="F284" i="1"/>
  <c r="U46" i="1"/>
  <c r="AH26" i="1"/>
  <c r="P252" i="1"/>
  <c r="F264" i="1"/>
  <c r="W252" i="1"/>
  <c r="F285" i="1"/>
  <c r="CB46" i="1"/>
  <c r="Q137" i="1"/>
  <c r="F170" i="1"/>
  <c r="CB293" i="1"/>
  <c r="AS299" i="1"/>
  <c r="AU158" i="1"/>
  <c r="AU329" i="1" s="1"/>
  <c r="CD137" i="1"/>
  <c r="AB293" i="1"/>
  <c r="O299" i="1"/>
  <c r="AL26" i="1"/>
  <c r="Y46" i="1"/>
  <c r="GM155" i="1"/>
  <c r="CA158" i="1" s="1"/>
  <c r="GN155" i="1"/>
  <c r="CB158" i="1" s="1"/>
  <c r="GN214" i="1"/>
  <c r="GM214" i="1"/>
  <c r="W137" i="1"/>
  <c r="F182" i="1"/>
  <c r="BB18" i="1"/>
  <c r="F372" i="1"/>
  <c r="AK252" i="1"/>
  <c r="X261" i="1"/>
  <c r="CH252" i="1"/>
  <c r="AY261" i="1"/>
  <c r="F239" i="1"/>
  <c r="AU190" i="1"/>
  <c r="GN42" i="1"/>
  <c r="GM42" i="1"/>
  <c r="F127" i="1"/>
  <c r="U78" i="1"/>
  <c r="GN36" i="1"/>
  <c r="GM36" i="1"/>
  <c r="CA46" i="1" s="1"/>
  <c r="F67" i="1"/>
  <c r="T26" i="1"/>
  <c r="T329" i="1"/>
  <c r="CF252" i="1"/>
  <c r="AW261" i="1"/>
  <c r="F66" i="1"/>
  <c r="BA26" i="1"/>
  <c r="BA329" i="1"/>
  <c r="BA78" i="1"/>
  <c r="F125" i="1"/>
  <c r="F223" i="1"/>
  <c r="P190" i="1"/>
  <c r="AB158" i="1"/>
  <c r="BA137" i="1"/>
  <c r="F178" i="1"/>
  <c r="AK137" i="1"/>
  <c r="X158" i="1"/>
  <c r="AY220" i="1"/>
  <c r="CH190" i="1"/>
  <c r="CD293" i="1"/>
  <c r="AU299" i="1"/>
  <c r="CF190" i="1"/>
  <c r="AW220" i="1"/>
  <c r="J208" i="5" l="1"/>
  <c r="P199" i="5"/>
  <c r="J246" i="5" s="1"/>
  <c r="K101" i="5"/>
  <c r="AL252" i="1"/>
  <c r="Y261" i="1"/>
  <c r="J472" i="5"/>
  <c r="J418" i="5"/>
  <c r="J524" i="5"/>
  <c r="P420" i="5"/>
  <c r="J429" i="5"/>
  <c r="P326" i="5"/>
  <c r="J337" i="5" s="1"/>
  <c r="P442" i="5"/>
  <c r="J451" i="5"/>
  <c r="J482" i="5"/>
  <c r="P473" i="5"/>
  <c r="J526" i="5"/>
  <c r="AR46" i="1"/>
  <c r="CA26" i="1"/>
  <c r="AU22" i="1"/>
  <c r="F348" i="1"/>
  <c r="AU359" i="1"/>
  <c r="CA78" i="1"/>
  <c r="AR105" i="1"/>
  <c r="CA137" i="1"/>
  <c r="AR158" i="1"/>
  <c r="AV46" i="1"/>
  <c r="CE26" i="1"/>
  <c r="F73" i="1"/>
  <c r="Y26" i="1"/>
  <c r="Y329" i="1"/>
  <c r="BA22" i="1"/>
  <c r="F349" i="1"/>
  <c r="BA359" i="1"/>
  <c r="F318" i="1"/>
  <c r="AU293" i="1"/>
  <c r="AS158" i="1"/>
  <c r="CB137" i="1"/>
  <c r="R190" i="1"/>
  <c r="F234" i="1"/>
  <c r="W22" i="1"/>
  <c r="W359" i="1"/>
  <c r="F353" i="1"/>
  <c r="AY46" i="1"/>
  <c r="CH26" i="1"/>
  <c r="CA252" i="1"/>
  <c r="AR261" i="1"/>
  <c r="AY78" i="1"/>
  <c r="F113" i="1"/>
  <c r="O78" i="1"/>
  <c r="F107" i="1"/>
  <c r="AS105" i="1"/>
  <c r="CB78" i="1"/>
  <c r="P26" i="1"/>
  <c r="F49" i="1"/>
  <c r="P329" i="1"/>
  <c r="F72" i="1"/>
  <c r="X26" i="1"/>
  <c r="X329" i="1"/>
  <c r="F68" i="1"/>
  <c r="U26" i="1"/>
  <c r="U329" i="1"/>
  <c r="AS293" i="1"/>
  <c r="F316" i="1"/>
  <c r="AW137" i="1"/>
  <c r="F164" i="1"/>
  <c r="Q22" i="1"/>
  <c r="F341" i="1"/>
  <c r="Q359" i="1"/>
  <c r="AW46" i="1"/>
  <c r="CF26" i="1"/>
  <c r="F241" i="1"/>
  <c r="T190" i="1"/>
  <c r="Y190" i="1"/>
  <c r="F247" i="1"/>
  <c r="Y137" i="1"/>
  <c r="F185" i="1"/>
  <c r="AB252" i="1"/>
  <c r="O261" i="1"/>
  <c r="AW190" i="1"/>
  <c r="F226" i="1"/>
  <c r="AU137" i="1"/>
  <c r="F177" i="1"/>
  <c r="R22" i="1"/>
  <c r="F343" i="1"/>
  <c r="R359" i="1"/>
  <c r="AV137" i="1"/>
  <c r="F163" i="1"/>
  <c r="AS261" i="1"/>
  <c r="CB252" i="1"/>
  <c r="F110" i="1"/>
  <c r="AV78" i="1"/>
  <c r="S78" i="1"/>
  <c r="F120" i="1"/>
  <c r="F246" i="1"/>
  <c r="X190" i="1"/>
  <c r="X252" i="1"/>
  <c r="F287" i="1"/>
  <c r="O293" i="1"/>
  <c r="F301" i="1"/>
  <c r="F132" i="1"/>
  <c r="Y78" i="1"/>
  <c r="CB190" i="1"/>
  <c r="AS220" i="1"/>
  <c r="AB190" i="1"/>
  <c r="O220" i="1"/>
  <c r="AU78" i="1"/>
  <c r="F124" i="1"/>
  <c r="T22" i="1"/>
  <c r="T359" i="1"/>
  <c r="F350" i="1"/>
  <c r="AV252" i="1"/>
  <c r="F266" i="1"/>
  <c r="AV190" i="1"/>
  <c r="F225" i="1"/>
  <c r="AB137" i="1"/>
  <c r="O158" i="1"/>
  <c r="AR220" i="1"/>
  <c r="CA190" i="1"/>
  <c r="F184" i="1"/>
  <c r="X137" i="1"/>
  <c r="AW252" i="1"/>
  <c r="F267" i="1"/>
  <c r="AX18" i="1"/>
  <c r="F366" i="1"/>
  <c r="AY190" i="1"/>
  <c r="F228" i="1"/>
  <c r="F61" i="1"/>
  <c r="S26" i="1"/>
  <c r="S329" i="1"/>
  <c r="F111" i="1"/>
  <c r="AW78" i="1"/>
  <c r="O26" i="1"/>
  <c r="F48" i="1"/>
  <c r="F327" i="1"/>
  <c r="AR293" i="1"/>
  <c r="F131" i="1"/>
  <c r="X78" i="1"/>
  <c r="AY252" i="1"/>
  <c r="F269" i="1"/>
  <c r="AS46" i="1"/>
  <c r="CB26" i="1"/>
  <c r="AY137" i="1"/>
  <c r="F166" i="1"/>
  <c r="V22" i="1"/>
  <c r="V359" i="1"/>
  <c r="F352" i="1"/>
  <c r="J495" i="5" l="1"/>
  <c r="J105" i="5"/>
  <c r="P96" i="5"/>
  <c r="O329" i="1"/>
  <c r="Y252" i="1"/>
  <c r="F288" i="1"/>
  <c r="O22" i="1"/>
  <c r="O359" i="1"/>
  <c r="F331" i="1"/>
  <c r="W18" i="1"/>
  <c r="F383" i="1"/>
  <c r="F74" i="1"/>
  <c r="AR26" i="1"/>
  <c r="AR329" i="1"/>
  <c r="Y22" i="1"/>
  <c r="F356" i="1"/>
  <c r="Y359" i="1"/>
  <c r="AY26" i="1"/>
  <c r="F54" i="1"/>
  <c r="AY329" i="1"/>
  <c r="H16" i="2"/>
  <c r="H18" i="2" s="1"/>
  <c r="Q18" i="1"/>
  <c r="F371" i="1"/>
  <c r="O190" i="1"/>
  <c r="F222" i="1"/>
  <c r="X22" i="1"/>
  <c r="X359" i="1"/>
  <c r="F355" i="1"/>
  <c r="F289" i="1"/>
  <c r="AR252" i="1"/>
  <c r="AS190" i="1"/>
  <c r="F237" i="1"/>
  <c r="S22" i="1"/>
  <c r="F344" i="1"/>
  <c r="J16" i="2" s="1"/>
  <c r="J18" i="2" s="1"/>
  <c r="S359" i="1"/>
  <c r="BA18" i="1"/>
  <c r="F379" i="1"/>
  <c r="F133" i="1"/>
  <c r="AR78" i="1"/>
  <c r="P22" i="1"/>
  <c r="F332" i="1"/>
  <c r="P359" i="1"/>
  <c r="F248" i="1"/>
  <c r="AR190" i="1"/>
  <c r="AW26" i="1"/>
  <c r="F52" i="1"/>
  <c r="AW329" i="1"/>
  <c r="AS137" i="1"/>
  <c r="F175" i="1"/>
  <c r="AS26" i="1"/>
  <c r="F63" i="1"/>
  <c r="AS329" i="1"/>
  <c r="U22" i="1"/>
  <c r="U359" i="1"/>
  <c r="F351" i="1"/>
  <c r="AR137" i="1"/>
  <c r="F186" i="1"/>
  <c r="V18" i="1"/>
  <c r="F382" i="1"/>
  <c r="AV26" i="1"/>
  <c r="F51" i="1"/>
  <c r="AV329" i="1"/>
  <c r="O252" i="1"/>
  <c r="F263" i="1"/>
  <c r="AU18" i="1"/>
  <c r="F378" i="1"/>
  <c r="R18" i="1"/>
  <c r="F373" i="1"/>
  <c r="O137" i="1"/>
  <c r="F160" i="1"/>
  <c r="T18" i="1"/>
  <c r="F380" i="1"/>
  <c r="F122" i="1"/>
  <c r="AS78" i="1"/>
  <c r="F278" i="1"/>
  <c r="AS252" i="1"/>
  <c r="J118" i="5" l="1"/>
  <c r="J547" i="5"/>
  <c r="P18" i="1"/>
  <c r="F362" i="1"/>
  <c r="AY22" i="1"/>
  <c r="F337" i="1"/>
  <c r="AY359" i="1"/>
  <c r="U18" i="1"/>
  <c r="F381" i="1"/>
  <c r="S18" i="1"/>
  <c r="F374" i="1"/>
  <c r="AV22" i="1"/>
  <c r="F334" i="1"/>
  <c r="AV359" i="1"/>
  <c r="AR22" i="1"/>
  <c r="F357" i="1"/>
  <c r="AR359" i="1"/>
  <c r="O18" i="1"/>
  <c r="F361" i="1"/>
  <c r="AW22" i="1"/>
  <c r="AW359" i="1"/>
  <c r="F335" i="1"/>
  <c r="X18" i="1"/>
  <c r="F385" i="1"/>
  <c r="AS22" i="1"/>
  <c r="F346" i="1"/>
  <c r="E16" i="2" s="1"/>
  <c r="AS359" i="1"/>
  <c r="Y18" i="1"/>
  <c r="F386" i="1"/>
  <c r="E18" i="2" l="1"/>
  <c r="I16" i="2"/>
  <c r="I18" i="2" s="1"/>
  <c r="AV18" i="1"/>
  <c r="F364" i="1"/>
  <c r="AS18" i="1"/>
  <c r="F376" i="1"/>
  <c r="AR18" i="1"/>
  <c r="F387" i="1"/>
  <c r="F388" i="1" s="1"/>
  <c r="J550" i="5" s="1"/>
  <c r="AY18" i="1"/>
  <c r="F367" i="1"/>
  <c r="AW18" i="1"/>
  <c r="F365" i="1"/>
  <c r="F389" i="1" l="1"/>
  <c r="J551" i="5" s="1"/>
  <c r="F390" i="1" l="1"/>
  <c r="J552" i="5" l="1"/>
  <c r="J25" i="5"/>
</calcChain>
</file>

<file path=xl/sharedStrings.xml><?xml version="1.0" encoding="utf-8"?>
<sst xmlns="http://schemas.openxmlformats.org/spreadsheetml/2006/main" count="8144" uniqueCount="542">
  <si>
    <t/>
  </si>
  <si>
    <t>Новый объект</t>
  </si>
  <si>
    <t>благоустройство ПНИ5</t>
  </si>
  <si>
    <t>Сметные нормы списания</t>
  </si>
  <si>
    <t>Коды ОКП для ТСН-2001 МГЭ</t>
  </si>
  <si>
    <t>ТСН-2001 (МГЭ) - Ремонт</t>
  </si>
  <si>
    <t>Типовой расчет для ТСН-2001 МГЭ, Новая методика с выпуска доп. 43 (Ремонт), Доп 58</t>
  </si>
  <si>
    <t>Территориальные сметные нормативы для Москвы ТСН-2001 (МГЭ)</t>
  </si>
  <si>
    <t>тсн 1,15</t>
  </si>
  <si>
    <t>Новая локальная смета</t>
  </si>
  <si>
    <t>Новый раздел</t>
  </si>
  <si>
    <t>площадка под сцену (350м2)</t>
  </si>
  <si>
    <t>1</t>
  </si>
  <si>
    <t>3.1-7-2</t>
  </si>
  <si>
    <t>Разработка грунта с погрузкой на автомобили-самосвалы экскаваторами с ковшом вместимостью 0,25 м3 группа грунтов 1-3</t>
  </si>
  <si>
    <t>100 м3 грунта</t>
  </si>
  <si>
    <t>ТСН-2001.3. Доп. 1-42. Сб. 1, т. 7, поз. 2</t>
  </si>
  <si>
    <t>*1,25</t>
  </si>
  <si>
    <t>*1,15</t>
  </si>
  <si>
    <t>Строительные работы</t>
  </si>
  <si>
    <t>ТСН-2001.3-1. 1-1...1-7</t>
  </si>
  <si>
    <t>ТСН-2001.3-1-1</t>
  </si>
  <si>
    <t>2</t>
  </si>
  <si>
    <t>3.1-51-1</t>
  </si>
  <si>
    <t>Разработка грунта вручную в траншеях глубиной до 2 м без креплений с откосами группа грунтов 1-3</t>
  </si>
  <si>
    <t>ТСН-2001.3. Доп. 1-42. Сб. 1, т. 51, поз. 1</t>
  </si>
  <si>
    <t>ТСН-2001.3-1. 1-49...1-55</t>
  </si>
  <si>
    <t>ТСН-2001.3-1-15</t>
  </si>
  <si>
    <t>3</t>
  </si>
  <si>
    <t>6.51-6-1</t>
  </si>
  <si>
    <t>Погрузка грунта вручную в автомобили-самосвалы с выгрузкой</t>
  </si>
  <si>
    <t>ТСН-2001.6. Доп. 1-42. Сб. 51, т. 6, поз. 1</t>
  </si>
  <si>
    <t>Ремонтно-строительные работы</t>
  </si>
  <si>
    <t>ТСН-2001.6-51. 51-6</t>
  </si>
  <si>
    <t>ТСН-2001.6-51-4</t>
  </si>
  <si>
    <t>4</t>
  </si>
  <si>
    <t>15.2-54-1</t>
  </si>
  <si>
    <t>Перевозка грунтов растительного слоя и торфов на расстояние до 54 км автосамосвалами грузоподъемностью до 10 т</t>
  </si>
  <si>
    <t>т</t>
  </si>
  <si>
    <t>ТСН-2001.15 Доп. 54, Сб. 2, т. 54, поз. 1</t>
  </si>
  <si>
    <t>Транспортные затраты</t>
  </si>
  <si>
    <t>ТСН-2001.15-1. Перевозка грунта</t>
  </si>
  <si>
    <t>ТСН-2001.15-1-3</t>
  </si>
  <si>
    <t>5</t>
  </si>
  <si>
    <t>15.1-1102-01</t>
  </si>
  <si>
    <t>Отходы грунта при проведении открытых земляных работ практически неопасные</t>
  </si>
  <si>
    <t>1 Т</t>
  </si>
  <si>
    <t>ТСН-2001.15 Доп. 56, Сб. 1, т. 1102, поз. 1</t>
  </si>
  <si>
    <t>ТСН-2001.15-1. Перевозка строительного мусора</t>
  </si>
  <si>
    <t>ТСН-2001.15-1-5</t>
  </si>
  <si>
    <t>6</t>
  </si>
  <si>
    <t>3.27-69-1</t>
  </si>
  <si>
    <t>Устройство прослойки из нетканого синтетического материала (НСМ) в земляном полотне сплошной</t>
  </si>
  <si>
    <t>1000 м2 поверхности</t>
  </si>
  <si>
    <t>ТСН-2001.3 Доп. 55, Сб. 27, т. 69, поз. 1</t>
  </si>
  <si>
    <t>ТСН-2001.3-27. 27-69</t>
  </si>
  <si>
    <t>ТСН-2001.3-27-21</t>
  </si>
  <si>
    <t>6,1</t>
  </si>
  <si>
    <t>1.1-1-1945</t>
  </si>
  <si>
    <t>Геотекстиль, марка КМ 2</t>
  </si>
  <si>
    <t>м2</t>
  </si>
  <si>
    <t>ТСН-2001.1 Доп. 58, Р. 1, о. 1, поз. 1945</t>
  </si>
  <si>
    <t>7</t>
  </si>
  <si>
    <t>3.27-12-1</t>
  </si>
  <si>
    <t>Устройство подстилающих и выравнивающих слоев оснований из песка</t>
  </si>
  <si>
    <t>100 м3 материала основания (в плотном теле)</t>
  </si>
  <si>
    <t>ТСН-2001.3 Доп. 56, Сб. 27, т. 12, поз. 1</t>
  </si>
  <si>
    <t>ТСН-2001.3-27. 27-1...27-21</t>
  </si>
  <si>
    <t>ТСН-2001.3-27-1</t>
  </si>
  <si>
    <t>7,1</t>
  </si>
  <si>
    <t>1.1-1-766</t>
  </si>
  <si>
    <t>Песок для строительных работ, рядовой</t>
  </si>
  <si>
    <t>м3</t>
  </si>
  <si>
    <t>ТСН-2001.1. Доп. 1-42. Р. 1, о. 1, поз. 766</t>
  </si>
  <si>
    <t>8</t>
  </si>
  <si>
    <t>3.27-12-2</t>
  </si>
  <si>
    <t>Устройство подстилающих и выравнивающих слоев оснований из щебня</t>
  </si>
  <si>
    <t>ТСН-2001.3 Доп. 56, Сб. 27, т. 12, поз. 2</t>
  </si>
  <si>
    <t>8,1</t>
  </si>
  <si>
    <t>1.1-1-1545</t>
  </si>
  <si>
    <t>Щебень из естественного камня для дорожных работ, марка 300 - 200, фракция 20-40 мм</t>
  </si>
  <si>
    <t>ТСН-2001.1. Доп. 1-42. Р. 1, о. 1, поз. 1545</t>
  </si>
  <si>
    <t>9</t>
  </si>
  <si>
    <t>3.47-69-1</t>
  </si>
  <si>
    <t>Устройство покрытий тротуаров из бетонной плитки типа "Брусчатка" рядовым или паркетным мощением</t>
  </si>
  <si>
    <t>100 м2</t>
  </si>
  <si>
    <t>ТСН-2001.3 Доп. 53, Сб. 47, т. 69, поз. 1</t>
  </si>
  <si>
    <t>ТСН-2001.3-47. 47-69</t>
  </si>
  <si>
    <t>ТСН-2001.3-47-14</t>
  </si>
  <si>
    <t>9,1</t>
  </si>
  <si>
    <t>1.7-3-1</t>
  </si>
  <si>
    <t>Диск отрезной сегментированный с алмазным покрытием, для резки бетона, кирпича и минеральных материалов, диаметр 230 мм</t>
  </si>
  <si>
    <t>шт.</t>
  </si>
  <si>
    <t>ТСН-2001.1 Доп. 51, Р. 7, о. 3, поз. 1</t>
  </si>
  <si>
    <t>9,2</t>
  </si>
  <si>
    <t>1.3-2-163</t>
  </si>
  <si>
    <t>Смеси сухие цементно-песчаные, универсальные для общестроительных и штукатурных работ, марка М-150</t>
  </si>
  <si>
    <t>ТСН-2001.1. Доп. 1-42. Р. 3, о. 2, поз. 163</t>
  </si>
  <si>
    <t>9,3</t>
  </si>
  <si>
    <t>1.5-3-418</t>
  </si>
  <si>
    <t>Брусчатка бетонная прямая, марка 1ПБ 20.10.7, цвет светло-серый</t>
  </si>
  <si>
    <t>ТСН-2001.1. Доп. 1-42. Р. 5, о. 3, поз. 418</t>
  </si>
  <si>
    <t>10</t>
  </si>
  <si>
    <t>3.27-26-6</t>
  </si>
  <si>
    <t>Установка бортовых камней бетонных газонных и садовых при других видах покрытий</t>
  </si>
  <si>
    <t>100 м бортового камня</t>
  </si>
  <si>
    <t>ТСН-2001.3 Доп. 53, Сб. 27, т. 26, поз. 6</t>
  </si>
  <si>
    <t>ТСН-2001.3-27. 27-26-5, 27-26-6 (доп. 29)</t>
  </si>
  <si>
    <t>ТСН-2001.3-27-40</t>
  </si>
  <si>
    <t>10,1</t>
  </si>
  <si>
    <t>1.5-3-332</t>
  </si>
  <si>
    <t>Камни бетонные бортовые, марка БР60.20.8</t>
  </si>
  <si>
    <t>ТСН-2001.1. Доп. 1-42. Р. 5, о. 3, поз. 332</t>
  </si>
  <si>
    <t>ПЗ</t>
  </si>
  <si>
    <t>Прямые затраты</t>
  </si>
  <si>
    <t>СтМатОб</t>
  </si>
  <si>
    <t>Стоимость материальных ресурсов (всего)</t>
  </si>
  <si>
    <t>СтМатОбЗак</t>
  </si>
  <si>
    <t>Стоимость материалов и оборудования заказчика</t>
  </si>
  <si>
    <t>СтМатОбПод</t>
  </si>
  <si>
    <t>Стоимость материалов и оборудования подрядчика</t>
  </si>
  <si>
    <t>СтМат</t>
  </si>
  <si>
    <t>Стоимость материалов (всего)</t>
  </si>
  <si>
    <t>СтМатЗак</t>
  </si>
  <si>
    <t>Стоимость материалов заказчика</t>
  </si>
  <si>
    <t>СтМатПод</t>
  </si>
  <si>
    <t>Стоимость материалов подрядчика</t>
  </si>
  <si>
    <t>Оборуд</t>
  </si>
  <si>
    <t>Стоимость оборудования (всего)</t>
  </si>
  <si>
    <t>ОборудЗак</t>
  </si>
  <si>
    <t>Стоимость оборудования заказчика</t>
  </si>
  <si>
    <t>ОборудПод</t>
  </si>
  <si>
    <t>Стоимость оборудования подрядчика</t>
  </si>
  <si>
    <t>ЭММ</t>
  </si>
  <si>
    <t>Эксплуатация машин</t>
  </si>
  <si>
    <t>ЭММсНРиСП</t>
  </si>
  <si>
    <t>Эксплуатация машин по ТСН-2001.16</t>
  </si>
  <si>
    <t>ЗПМ</t>
  </si>
  <si>
    <t>ЗП машинистов</t>
  </si>
  <si>
    <t>ОЗП</t>
  </si>
  <si>
    <t>Основная ЗП рабочих</t>
  </si>
  <si>
    <t>ОЗПсНРиСП</t>
  </si>
  <si>
    <t>Основная ЗП рабочих по ТСН-2001.16</t>
  </si>
  <si>
    <t>Строит</t>
  </si>
  <si>
    <t>Строительные работы с НР и СП</t>
  </si>
  <si>
    <t>Монтаж</t>
  </si>
  <si>
    <t>Монтажные работы с НР и СП</t>
  </si>
  <si>
    <t>Прочие</t>
  </si>
  <si>
    <t>Прочие работы с НР и СП</t>
  </si>
  <si>
    <t>ПрочиеЗатр</t>
  </si>
  <si>
    <t>Прочие затраты по ТСН-2001.16</t>
  </si>
  <si>
    <t>ВозврМат</t>
  </si>
  <si>
    <t>Возврат материалов</t>
  </si>
  <si>
    <t>ТрудСтр</t>
  </si>
  <si>
    <t>Трудозатраты строителей</t>
  </si>
  <si>
    <t>ТрудМаш</t>
  </si>
  <si>
    <t>Трудозатраты машинистов</t>
  </si>
  <si>
    <t>ТранспМат</t>
  </si>
  <si>
    <t>Транспорт материалов</t>
  </si>
  <si>
    <t>Перевозка</t>
  </si>
  <si>
    <t>Перевозка грузов</t>
  </si>
  <si>
    <t>НР</t>
  </si>
  <si>
    <t>Накладные расходы</t>
  </si>
  <si>
    <t>СмПриб</t>
  </si>
  <si>
    <t>Сметная прибыль</t>
  </si>
  <si>
    <t>Всего</t>
  </si>
  <si>
    <t>Всего с НР и СП</t>
  </si>
  <si>
    <t>демонтаж и устройство площадок</t>
  </si>
  <si>
    <t>11</t>
  </si>
  <si>
    <t>6.68-53-1</t>
  </si>
  <si>
    <t>Разборка бортовых камней на бетонном основании</t>
  </si>
  <si>
    <t>100 м</t>
  </si>
  <si>
    <t>ТСН-2001.6. Доп. 1-42. Сб. 68, т. 53, поз. 1</t>
  </si>
  <si>
    <t>ТСН-2001.6-68. 68-51...68-53</t>
  </si>
  <si>
    <t>ТСН-2001.6-68-21</t>
  </si>
  <si>
    <t>12</t>
  </si>
  <si>
    <t>3.9-35-3</t>
  </si>
  <si>
    <t>(демонтаж) Монтаж мелких конструкций из стали различного профиля массой до 100 кг</t>
  </si>
  <si>
    <t>ТСН-2001.3. Доп. 1-42. Сб. 9, т. 35, поз. 3</t>
  </si>
  <si>
    <t>*0</t>
  </si>
  <si>
    <t>*0,6</t>
  </si>
  <si>
    <t>ТСН-2001.3-9. 9-1...9-72</t>
  </si>
  <si>
    <t>ТСН-2001.3-9-1</t>
  </si>
  <si>
    <t>13</t>
  </si>
  <si>
    <t>13,1</t>
  </si>
  <si>
    <t>14</t>
  </si>
  <si>
    <t>15</t>
  </si>
  <si>
    <t>16</t>
  </si>
  <si>
    <t>17</t>
  </si>
  <si>
    <t>18</t>
  </si>
  <si>
    <t>19</t>
  </si>
  <si>
    <t>19,1</t>
  </si>
  <si>
    <t>20</t>
  </si>
  <si>
    <t>20,1</t>
  </si>
  <si>
    <t>21</t>
  </si>
  <si>
    <t>21,1</t>
  </si>
  <si>
    <t>22</t>
  </si>
  <si>
    <t>22,1</t>
  </si>
  <si>
    <t>22,2</t>
  </si>
  <si>
    <t>22,3</t>
  </si>
  <si>
    <t>23</t>
  </si>
  <si>
    <t>3.27-46-1</t>
  </si>
  <si>
    <t>Устройство покрытий из асфальтобетонных смесей вручную, толщина 4 см</t>
  </si>
  <si>
    <t>ТСН-2001.3. Доп. 1-42. Сб. 27, т. 46, поз. 1</t>
  </si>
  <si>
    <t>ТСН-2001.3-27. 27-42...27-46</t>
  </si>
  <si>
    <t>ТСН-2001.3-27-13</t>
  </si>
  <si>
    <t>23,1</t>
  </si>
  <si>
    <t>1.3-3-4</t>
  </si>
  <si>
    <t>Смеси асфальтобетонные дорожные горячие крупнозернистые, тип II</t>
  </si>
  <si>
    <t>ТСН-2001.1. Доп. 1-42. Р. 3, о. 3, поз. 4</t>
  </si>
  <si>
    <t>24</t>
  </si>
  <si>
    <t>3.47-75-1</t>
  </si>
  <si>
    <t>Устройство наливного полиуретанового покрытия спортивных площадок и беговых дорожек толщиной 10 мм</t>
  </si>
  <si>
    <t>ТСН-2001.3 Доп. 47, Сб. 47, т. 75, поз. 1</t>
  </si>
  <si>
    <t>ТСН-2001.3-47. 47-74, 47-75 (доп. 20)</t>
  </si>
  <si>
    <t>ТСН-2001.3-47-18</t>
  </si>
  <si>
    <t>24,1</t>
  </si>
  <si>
    <t>1.1-1-3465</t>
  </si>
  <si>
    <t>Пигменты сухие зеленого цвета, железоокисные</t>
  </si>
  <si>
    <t>кг</t>
  </si>
  <si>
    <t>ТСН-2001.1. Доп. 1-42. Р. 1, о. 1, поз. 3465</t>
  </si>
  <si>
    <t>24,2</t>
  </si>
  <si>
    <t>1.1-1-3462</t>
  </si>
  <si>
    <t>Крошка резиновая гранулированная, фракция 2-3 мм</t>
  </si>
  <si>
    <t>ТСН-2001.1. Доп. 1-42. Р. 1, о. 1, поз. 3462</t>
  </si>
  <si>
    <t>дорожки (707м2)</t>
  </si>
  <si>
    <t>25</t>
  </si>
  <si>
    <t>26</t>
  </si>
  <si>
    <t>27</t>
  </si>
  <si>
    <t>28</t>
  </si>
  <si>
    <t>29</t>
  </si>
  <si>
    <t>30</t>
  </si>
  <si>
    <t>30,1</t>
  </si>
  <si>
    <t>31</t>
  </si>
  <si>
    <t>31,1</t>
  </si>
  <si>
    <t>32</t>
  </si>
  <si>
    <t>32,1</t>
  </si>
  <si>
    <t>33</t>
  </si>
  <si>
    <t>33,1</t>
  </si>
  <si>
    <t>33,2</t>
  </si>
  <si>
    <t>33,3</t>
  </si>
  <si>
    <t>34</t>
  </si>
  <si>
    <t>34,1</t>
  </si>
  <si>
    <t>34,2</t>
  </si>
  <si>
    <t>1.5-3-40</t>
  </si>
  <si>
    <t>Камни бетонные бортовые, марка БР 100.30.15</t>
  </si>
  <si>
    <t>ТСН-2001.1. Доп. 1-42. Р. 5, о. 3, поз. 40</t>
  </si>
  <si>
    <t>дорога, проезд (45 м2)</t>
  </si>
  <si>
    <t>35</t>
  </si>
  <si>
    <t>36</t>
  </si>
  <si>
    <t>6.68-51-5</t>
  </si>
  <si>
    <t>Разборка покрытий и оснований цементобетонных</t>
  </si>
  <si>
    <t>100 м3 конструкций</t>
  </si>
  <si>
    <t>ТСН-2001.6. Доп. 1-42. Сб. 68, т. 51, поз. 5</t>
  </si>
  <si>
    <t>37</t>
  </si>
  <si>
    <t>6.68-51-2</t>
  </si>
  <si>
    <t>Разборка покрытий и оснований щебеночных</t>
  </si>
  <si>
    <t>ТСН-2001.6. Доп. 1-42. Сб. 68, т. 51, поз. 2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</si>
  <si>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</si>
  <si>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</si>
  <si>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</si>
  <si>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</si>
  <si>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</si>
  <si>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</si>
  <si>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</si>
  <si>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</si>
  <si>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</si>
  <si>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Поправка: тсн мгэ  Наименование: 1,15 и 1,25</t>
  </si>
  <si>
    <t>Поправка: тсн мгэ</t>
  </si>
  <si>
    <t>46,1</t>
  </si>
  <si>
    <t>47</t>
  </si>
  <si>
    <t>)*1,25</t>
  </si>
  <si>
    <t>)*1,15</t>
  </si>
  <si>
    <t>47,1</t>
  </si>
  <si>
    <t>48</t>
  </si>
  <si>
    <t>48,1</t>
  </si>
  <si>
    <t>49</t>
  </si>
  <si>
    <t>49,1</t>
  </si>
  <si>
    <t>50</t>
  </si>
  <si>
    <t>3.27-43-1</t>
  </si>
  <si>
    <t>Добавляется на каждый 1 см изменения толщины слоя сверх 4 см к позиции 3.27-42-1</t>
  </si>
  <si>
    <t>100 м2 покрытия</t>
  </si>
  <si>
    <t>ТСН-2001.3. Доп. 1-42. Сб. 27, т. 43, поз. 1</t>
  </si>
  <si>
    <t>*3</t>
  </si>
  <si>
    <t>*3*1,25</t>
  </si>
  <si>
    <t>*3*1,15</t>
  </si>
  <si>
    <t>50,1</t>
  </si>
  <si>
    <t>51</t>
  </si>
  <si>
    <t>51,1</t>
  </si>
  <si>
    <t>1.3-3-7</t>
  </si>
  <si>
    <t>Смеси асфальтобетонные дорожные горячие мелкозернистые, марка I, тип А</t>
  </si>
  <si>
    <t>ТСН-2001.1. Доп. 1-42. Р. 3, о. 3, поз. 7</t>
  </si>
  <si>
    <t>52</t>
  </si>
  <si>
    <t>52,1</t>
  </si>
  <si>
    <t>53</t>
  </si>
  <si>
    <t>53,1</t>
  </si>
  <si>
    <t>газонное покрытие</t>
  </si>
  <si>
    <t>54</t>
  </si>
  <si>
    <t>3.47-26-3</t>
  </si>
  <si>
    <t>Подготовка почвы для устройства партерного и обыкновенного газонов с внесением растительной земли слоем 15 см механизированным способом</t>
  </si>
  <si>
    <t>ТСН-2001.3 Доп. 56, Сб. 47, т. 26, поз. 3</t>
  </si>
  <si>
    <t>ТСН-2001.3-47. 47-23...47-33</t>
  </si>
  <si>
    <t>ТСН-2001.3-47-4</t>
  </si>
  <si>
    <t>54,1</t>
  </si>
  <si>
    <t>1.4-6-1</t>
  </si>
  <si>
    <t>Земля растительная</t>
  </si>
  <si>
    <t>ТСН-2001.1. Доп. 1-42. Р. 4, о. 6, поз. 1</t>
  </si>
  <si>
    <t>Материалы строительные</t>
  </si>
  <si>
    <t>ТСН-2001.1 Материалы строительные</t>
  </si>
  <si>
    <t>ТСН-2001.1-1</t>
  </si>
  <si>
    <t>55</t>
  </si>
  <si>
    <t>3.47-26-4</t>
  </si>
  <si>
    <t>Подготовка почвы для устройства партерного и обыкновенного газонов с внесением растительной земли слоем 15 см вручную</t>
  </si>
  <si>
    <t>ТСН-2001.3. Доп. 1-42. Сб. 47, т. 26, поз. 4</t>
  </si>
  <si>
    <t>55,1</t>
  </si>
  <si>
    <t>56</t>
  </si>
  <si>
    <t>3.47-26-6</t>
  </si>
  <si>
    <t>Посев газонов партерных, мавританских, и обыкновенных вручную</t>
  </si>
  <si>
    <t>ТСН-2001.3. Доп. 1-42. Сб. 47, т. 26, поз. 6</t>
  </si>
  <si>
    <t>56,1</t>
  </si>
  <si>
    <t>1.4-6-6</t>
  </si>
  <si>
    <t>Семена (смесь универсальная) газонных трав</t>
  </si>
  <si>
    <t>ТСН-2001.1. Доп. 1-42. Р. 4, о. 6, поз. 6</t>
  </si>
  <si>
    <t>вывоз мусора</t>
  </si>
  <si>
    <t>57</t>
  </si>
  <si>
    <t>6.68-13-1</t>
  </si>
  <si>
    <t>Механизированная погрузка строительного мусора в автомобили-самосвалы</t>
  </si>
  <si>
    <t>ТСН-2001.6. Доп. 1-42. Сб. 68, т. 13, поз. 1</t>
  </si>
  <si>
    <t>ТСН-2001.6-68. 68-13</t>
  </si>
  <si>
    <t>ТСН-2001.6-68-5</t>
  </si>
  <si>
    <t>58</t>
  </si>
  <si>
    <t>15.2-52-10</t>
  </si>
  <si>
    <t>Перевозка строительного мусора на расстояние до 52 км автосамосвалами грузоподъемностью до 10 т</t>
  </si>
  <si>
    <t>ТСН-2001.15 Доп. 54, Сб. 2, т. 52, поз. 10</t>
  </si>
  <si>
    <t>59</t>
  </si>
  <si>
    <t>15.1-1500-01</t>
  </si>
  <si>
    <t>Отходы (мусор) от строительных и ремонтных работ малоопасные</t>
  </si>
  <si>
    <t>ТСН-2001.15 Доп. 56, Сб. 1, т. 1500, поз. 1</t>
  </si>
  <si>
    <t>Ит1</t>
  </si>
  <si>
    <t>Итого</t>
  </si>
  <si>
    <t>Ит2</t>
  </si>
  <si>
    <t>НДС 20%</t>
  </si>
  <si>
    <t>Ит3</t>
  </si>
  <si>
    <t>ВСЕГО:</t>
  </si>
  <si>
    <t>Уровень цен</t>
  </si>
  <si>
    <t>Сборник индексов</t>
  </si>
  <si>
    <t>Коэффициенты к ТСН-2001 МГЭ, ремонт</t>
  </si>
  <si>
    <t>172</t>
  </si>
  <si>
    <t>9999990008</t>
  </si>
  <si>
    <t>Трудозатраты рабочих</t>
  </si>
  <si>
    <t>чел.-ч.</t>
  </si>
  <si>
    <t>2.1-1-19</t>
  </si>
  <si>
    <t>ТСН-2001.2. Доп. 1-42, п. 1-1-19 (010302)</t>
  </si>
  <si>
    <t>Экскаваторы на пневмоколесном ходу гидравлические, объем ковша до 0,25 м3</t>
  </si>
  <si>
    <t>маш.-ч.</t>
  </si>
  <si>
    <t>2.1-1-43</t>
  </si>
  <si>
    <t>ТСН-2001.2. Доп. 1-42, п. 1-1-43 (012102)</t>
  </si>
  <si>
    <t>Бульдозеры гусеничные, мощность до 59 кВт (80 л.с.)</t>
  </si>
  <si>
    <t>2.1-18-38</t>
  </si>
  <si>
    <t>ТСН-2001.2. Доп. 43, п. 1-18-38 (184051)</t>
  </si>
  <si>
    <t>Автомобили-самосвалы для перевозки грунта, грузоподъемность до 8 т</t>
  </si>
  <si>
    <t>9999990007</t>
  </si>
  <si>
    <t>Стоимость прочих машин (ЭСН)</t>
  </si>
  <si>
    <t>руб.</t>
  </si>
  <si>
    <t>2.1-1-44</t>
  </si>
  <si>
    <t>ТСН-2001.2. Доп. 1-42, п. 1-1-44 (012103)</t>
  </si>
  <si>
    <t>Бульдозеры гусеничные, мощность до 79 кВт (108 л.с.)</t>
  </si>
  <si>
    <t>2.1-5-10</t>
  </si>
  <si>
    <t>ТСН-2001.2. Доп. 55. п.1-5-10 (050304)</t>
  </si>
  <si>
    <t>Катки дорожные самоходные на пневмоколесном ходу, масса до 30 т</t>
  </si>
  <si>
    <t>9999990006</t>
  </si>
  <si>
    <t>Стоимость прочих материалов (ЭСН)</t>
  </si>
  <si>
    <t>2.1-2-1</t>
  </si>
  <si>
    <t>ТСН-2001.2. Доп. 1-42, п. 1-2-1 (020101)</t>
  </si>
  <si>
    <t>Тракторы на гусеничном ходу, мощность до 60 кВт (81 л.с.)</t>
  </si>
  <si>
    <t>2.1-5-15</t>
  </si>
  <si>
    <t>ТСН-2001.2. Доп. 1-42, п. 1-5-15 (050703)</t>
  </si>
  <si>
    <t>Катки прицепные пневмоколесные, масса до 50 т</t>
  </si>
  <si>
    <t>2.1-5-18</t>
  </si>
  <si>
    <t>ТСН-2001.2. Доп. 56. п.1-5-18 (050902)</t>
  </si>
  <si>
    <t>Машины поливомоечные, емкость цистерны до 8 м3</t>
  </si>
  <si>
    <t>2.1-5-48</t>
  </si>
  <si>
    <t>ТСН-2001.2. Доп. 1-42, п. 1-5-48 (056003)</t>
  </si>
  <si>
    <t>Автогрейдеры, мощность 99-147 кВт (130-200 л.с.)</t>
  </si>
  <si>
    <t>2.1-5-7</t>
  </si>
  <si>
    <t>ТСН-2001.2. Доп. 55. п.1-5-7 (050301)</t>
  </si>
  <si>
    <t>Катки дорожные самоходные на пневмоколесном ходу, масса до 16 т</t>
  </si>
  <si>
    <t>1.1-1-118</t>
  </si>
  <si>
    <t>ТСН-2001.1. Доп. 1-42. Р. 1, о. 1, поз. 118</t>
  </si>
  <si>
    <t>Вода</t>
  </si>
  <si>
    <t>2.1-5-2</t>
  </si>
  <si>
    <t>ТСН-2001.2. Доп. 55. п.1-5-2 (050102)</t>
  </si>
  <si>
    <t>Катки самоходные вибрационные, масса до 8 т</t>
  </si>
  <si>
    <t>2.1-5-3</t>
  </si>
  <si>
    <t>ТСН-2001.2. Доп. 55. п.1-5-3 (050103)</t>
  </si>
  <si>
    <t>Катки самоходные вибрационные, масса до 14 т</t>
  </si>
  <si>
    <t>2.1-17-82</t>
  </si>
  <si>
    <t>ТСН-2001.2. Доп. 1-42, п. 1-17-82 (177201)</t>
  </si>
  <si>
    <t>Виброплиты для уплотнения песка, гравия и бетона</t>
  </si>
  <si>
    <t>2.1-18-7</t>
  </si>
  <si>
    <t>ТСН-2001.2. Доп. 47. п.1-18-7 (183001)</t>
  </si>
  <si>
    <t>Автомобили грузовые бортовые, грузоподъемность до 5 т</t>
  </si>
  <si>
    <t>2.1-30-27</t>
  </si>
  <si>
    <t>ТСН-2001.2. Доп. 1-42, п. 1-30-27 (306101)</t>
  </si>
  <si>
    <t>Пилы дисковые электрические для резки пиломатериалов</t>
  </si>
  <si>
    <t>2.1-3-38</t>
  </si>
  <si>
    <t>ТСН-2001.2. Доп. 53. п.1-3-38 (032009)</t>
  </si>
  <si>
    <t>Краны на автомобильном ходу, грузоподъемность до 16 т</t>
  </si>
  <si>
    <t>2.1-4-12</t>
  </si>
  <si>
    <t>ТСН-2001.2. Доп. 1-42, п. 1-4-12 (040205)</t>
  </si>
  <si>
    <t>Погрузчики на автомобильном ходу, грузоподъемность до 5 т</t>
  </si>
  <si>
    <t>1.1-1-132</t>
  </si>
  <si>
    <t>ТСН-2001.1. Доп. 1-42. Р. 1, о. 1, поз. 132</t>
  </si>
  <si>
    <t>Гвозди строительные</t>
  </si>
  <si>
    <t>1.1-1-230</t>
  </si>
  <si>
    <t>ТСН-2001.1. Доп. 1-42. Р. 1, о. 1, поз. 230</t>
  </si>
  <si>
    <t>Доски хвойных пород, обрезные, длина 2-6,5 м, сорт IV, толщина 19-22 мм</t>
  </si>
  <si>
    <t>1.3-1-38</t>
  </si>
  <si>
    <t>ТСН-2001.1. Доп. 1-42. Р. 3, о. 1, поз. 38</t>
  </si>
  <si>
    <t>Смеси бетонные, БСГ, тяжелого бетона на гранитном щебне, класс прочности В15 (М200); П3, фракция 5-20, F50-100, W0-2</t>
  </si>
  <si>
    <t>1.3-2-5</t>
  </si>
  <si>
    <t>ТСН-2001.1. Доп. 1-42. Р. 3, о. 2, поз. 5</t>
  </si>
  <si>
    <t>Растворы цементные, марка 100</t>
  </si>
  <si>
    <t>2.1-4-31</t>
  </si>
  <si>
    <t>ТСН-2001.2. Доп. 1-42, п. 1-4-31 (042903)</t>
  </si>
  <si>
    <t>Лебедки электрические, грузоподъемность до 1,5 т</t>
  </si>
  <si>
    <t>1.1-1-1566</t>
  </si>
  <si>
    <t>ТСН-2001.1. Доп. 1-42. Р. 1, о. 1, поз. 1566</t>
  </si>
  <si>
    <t>Электроды, тип Э-42, 46, 50, диаметр 4 - 6 мм</t>
  </si>
  <si>
    <t>2.1-5-4</t>
  </si>
  <si>
    <t>ТСН-2001.2. Доп. 1-42, п. 1-5-4 (050201)</t>
  </si>
  <si>
    <t>Катки дорожные самоходные статические, масса до 5 т</t>
  </si>
  <si>
    <t>2.1-5-5</t>
  </si>
  <si>
    <t>ТСН-2001.2. Доп. 1-42, п. 1-5-5 (050202)</t>
  </si>
  <si>
    <t>Катки дорожные самоходные статические, масса до 10 т</t>
  </si>
  <si>
    <t>2.1-17-168</t>
  </si>
  <si>
    <t>ТСН-2001.2. Доп. 1-42, п. 1-17-168 (266501)</t>
  </si>
  <si>
    <t>Укладчики полимерных покрытий на игровых и спортивных площадках, производительность 10-50 м2/ч</t>
  </si>
  <si>
    <t>2.1-30-6</t>
  </si>
  <si>
    <t>ТСН-2001.2. Доп. 1-42, п. 1-30-6 (303701)</t>
  </si>
  <si>
    <t>Дрели электрические</t>
  </si>
  <si>
    <t>2.1-4-8</t>
  </si>
  <si>
    <t>ТСН-2001.2. Доп. 1-42, п. 1-4-8 (040201)</t>
  </si>
  <si>
    <t>Погрузчики на автомобильном ходу, грузоподъемность до 1 т</t>
  </si>
  <si>
    <t>2.1-6-68</t>
  </si>
  <si>
    <t>ТСН-2001.2. Доп. 1-42, п. 1-6-68 (067203)</t>
  </si>
  <si>
    <t>Растворосмесители стационарные, емкость до 250 л</t>
  </si>
  <si>
    <t>1.1-1-1032</t>
  </si>
  <si>
    <t>ТСН-2001.1. Доп. 1-42. Р. 1, о. 1, поз. 1032</t>
  </si>
  <si>
    <t>Скипидар живичный</t>
  </si>
  <si>
    <t>1.1-1-3461</t>
  </si>
  <si>
    <t>ТСН-2001.1. Доп. 1-42. Р. 1, о. 1, поз. 3461</t>
  </si>
  <si>
    <t>Средство связующее универсальное полиуретановое на основе резиновой и каучуковой крошки для устройства высокопрочных эластичных покрытий</t>
  </si>
  <si>
    <t>1.1-1-825</t>
  </si>
  <si>
    <t>ТСН-2001.1. Доп. 1-42. Р. 1, о. 1, поз. 825</t>
  </si>
  <si>
    <t>Пленка полиэтиленовая, толщина 0,12 - 0,15 мм</t>
  </si>
  <si>
    <t>2.1-1-5</t>
  </si>
  <si>
    <t>ТСН-2001.2. Доп. 1-42, п. 1-1-5 (010109)</t>
  </si>
  <si>
    <t>Экскаваторы на гусеничном ходу гидравлические, объем ковша до 0,65 м3</t>
  </si>
  <si>
    <t>2.1-4-3</t>
  </si>
  <si>
    <t>ТСН-2001.2. Доп. 1-42, п. 1-4-3 (040103)</t>
  </si>
  <si>
    <t>Погрузчики универсальные на пневмоколесном ходу, грузоподъемность до 3 т</t>
  </si>
  <si>
    <t>2.1-5-35</t>
  </si>
  <si>
    <t>ТСН-2001.2. Доп. 1-42, п. 1-5-35 (053601)</t>
  </si>
  <si>
    <t>Автогудронаторы битумные, емкость до 3500 л</t>
  </si>
  <si>
    <t>2.1-2-7</t>
  </si>
  <si>
    <t>ТСН-2001.2. Доп. 56. п.1-2-7 (021003)</t>
  </si>
  <si>
    <t>Тракторы колесные, мощность до 63 кВт (85 л.с.)</t>
  </si>
  <si>
    <t>2.1-18-41</t>
  </si>
  <si>
    <t>ТСН-2001.2. Доп. 43, п. 1-18-41 (184061)</t>
  </si>
  <si>
    <t>Автомобили-самосвалы для перевозки строительного мусора, грузоподъемность до 8 т</t>
  </si>
  <si>
    <t>8191010000</t>
  </si>
  <si>
    <t>Полотно иглопробивное для дорожного строительства "Дорнит-2"</t>
  </si>
  <si>
    <t>10 м2</t>
  </si>
  <si>
    <t>5711400000</t>
  </si>
  <si>
    <t>Песок природный для строительных работ</t>
  </si>
  <si>
    <t>5711100000</t>
  </si>
  <si>
    <t>Щебень для дорожных работ</t>
  </si>
  <si>
    <t>3971790000</t>
  </si>
  <si>
    <t>Диски отрезные</t>
  </si>
  <si>
    <t>5745110000</t>
  </si>
  <si>
    <t>Смеси сухие цементно-песчаные</t>
  </si>
  <si>
    <t>5846302000</t>
  </si>
  <si>
    <t>Брусчатка бетонная, марка ПБ</t>
  </si>
  <si>
    <t>5898320000</t>
  </si>
  <si>
    <t>Камни бетонные бортовые садовые и газонные</t>
  </si>
  <si>
    <t>1297020000</t>
  </si>
  <si>
    <t>Болты строительные с гайками и шайбами</t>
  </si>
  <si>
    <t>5290900000</t>
  </si>
  <si>
    <t>Стальные конструкции</t>
  </si>
  <si>
    <t>5718400000</t>
  </si>
  <si>
    <t>Смеси асфальтобетонные</t>
  </si>
  <si>
    <t>2322410000</t>
  </si>
  <si>
    <t>Пигменты сухие</t>
  </si>
  <si>
    <t>2511330000</t>
  </si>
  <si>
    <t>Крошка резиновая и каучуковая, фракция 2-3 мм</t>
  </si>
  <si>
    <t>9797020000</t>
  </si>
  <si>
    <t>9749950000</t>
  </si>
  <si>
    <t>Семена газонных трав</t>
  </si>
  <si>
    <t>(наименование стройки)</t>
  </si>
  <si>
    <t>(локальный сметный расчет)</t>
  </si>
  <si>
    <t>(наименование работ и затрат, наименование объекта)</t>
  </si>
  <si>
    <t>базовая    цена</t>
  </si>
  <si>
    <t>текущая   цена</t>
  </si>
  <si>
    <t>Сметная стоимость</t>
  </si>
  <si>
    <t xml:space="preserve">Кроме того: </t>
  </si>
  <si>
    <t>№№ п/п</t>
  </si>
  <si>
    <t>Шифр расценки и коды ресурсов</t>
  </si>
  <si>
    <t>Наименование работ и затрат</t>
  </si>
  <si>
    <t>Единица измерения</t>
  </si>
  <si>
    <t>Кол-во единиц</t>
  </si>
  <si>
    <t>Цена на ед. изм. руб.</t>
  </si>
  <si>
    <t>Попра-вочные коэфф.</t>
  </si>
  <si>
    <t>Коэфф. зимних удоро-жаний</t>
  </si>
  <si>
    <t>ВСЕГО в базисном уровне цен, руб.</t>
  </si>
  <si>
    <t>Коэфф. пересчета и нормы НР и СП</t>
  </si>
  <si>
    <t>Всего в текущем уровне цен, руб.</t>
  </si>
  <si>
    <t>Форма № 1б</t>
  </si>
  <si>
    <t>Составлен(а) в уровне текущих (прогнозных) цен Коэффициенты к ТСН-2001 МГЭ, ремонт №172 январь 2021 года</t>
  </si>
  <si>
    <t>ЗП</t>
  </si>
  <si>
    <t>ЭМ</t>
  </si>
  <si>
    <t>в т.ч. ЗПМ</t>
  </si>
  <si>
    <t>НР от ЗП</t>
  </si>
  <si>
    <t>%</t>
  </si>
  <si>
    <t>СП от ЗП</t>
  </si>
  <si>
    <t>НР и СП от ЗПМ</t>
  </si>
  <si>
    <t>ЗТР</t>
  </si>
  <si>
    <t>чел-ч</t>
  </si>
  <si>
    <t>МР</t>
  </si>
  <si>
    <t xml:space="preserve">   Итого по ТСН-2001.16</t>
  </si>
  <si>
    <t xml:space="preserve">   Итого возвратных сумм</t>
  </si>
  <si>
    <t>к нр *3</t>
  </si>
  <si>
    <t xml:space="preserve">  тыс.руб</t>
  </si>
  <si>
    <t xml:space="preserve">Составил   </t>
  </si>
  <si>
    <t>[должность,подпись(инициалы,фамилия)]</t>
  </si>
  <si>
    <t xml:space="preserve">Проверил   </t>
  </si>
  <si>
    <t>Форма № 1а (глава 1-5)</t>
  </si>
  <si>
    <t>"СОГЛАСОВАНО"</t>
  </si>
  <si>
    <t>"УТВЕРЖДАЮ"</t>
  </si>
  <si>
    <t>"_____"________________ 2021 г.</t>
  </si>
  <si>
    <t>Директор ГБУ ПНИ №5</t>
  </si>
  <si>
    <t>_________________________/Н.В. Лопаткина/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</si>
</sst>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;[Red]\-\ #,##0.00"/>
    <numFmt numFmtId="165" formatCode="#,##0.00####;[Red]\-\ #,##0.00####"/>
    <numFmt numFmtId="166" formatCode="#,##0.00############;[Red]\-\ #,##0.00############"/>
  </numFmts>
  <fonts count="17" x14ac:knownFonts="1">
    <font>
      <sz val="10"/>
      <name val="Arial"/>
      <charset val="204"/>
    </font>
    <font>
      <b/>
      <sz val="10"/>
      <color indexed="12"/>
      <name val="Arial"/>
      <charset val="204"/>
    </font>
    <font>
      <b/>
      <sz val="10"/>
      <color indexed="16"/>
      <name val="Arial"/>
      <charset val="204"/>
    </font>
    <font>
      <b/>
      <sz val="10"/>
      <color indexed="20"/>
      <name val="Arial"/>
      <charset val="204"/>
    </font>
    <font>
      <b/>
      <sz val="10"/>
      <color indexed="17"/>
      <name val="Arial"/>
      <charset val="204"/>
    </font>
    <font>
      <sz val="10"/>
      <color indexed="17"/>
      <name val="Arial"/>
      <charset val="204"/>
    </font>
    <font>
      <sz val="10"/>
      <color indexed="12"/>
      <name val="Arial"/>
      <charset val="204"/>
    </font>
    <font>
      <sz val="10"/>
      <color indexed="14"/>
      <name val="Arial"/>
      <charset val="204"/>
    </font>
    <font>
      <b/>
      <sz val="10"/>
      <color indexed="14"/>
      <name val="Arial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3"/>
      <name val="Arial"/>
      <family val="2"/>
      <charset val="204"/>
    </font>
    <font>
      <i/>
      <sz val="11"/>
      <name val="Arial"/>
      <family val="2"/>
      <charset val="204"/>
    </font>
    <font>
      <b/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9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 wrapText="1"/>
    </xf>
    <xf numFmtId="164" fontId="11" fillId="0" borderId="0" xfId="0" applyNumberFormat="1" applyFont="1"/>
    <xf numFmtId="0" fontId="11" fillId="0" borderId="0" xfId="0" applyFont="1" applyFill="1" applyAlignment="1">
      <alignment horizontal="left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wrapText="1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right"/>
    </xf>
    <xf numFmtId="0" fontId="15" fillId="0" borderId="0" xfId="0" applyFont="1" applyAlignment="1">
      <alignment horizontal="right" wrapText="1"/>
    </xf>
    <xf numFmtId="0" fontId="11" fillId="0" borderId="0" xfId="0" applyFont="1" applyAlignment="1">
      <alignment horizontal="right" wrapText="1"/>
    </xf>
    <xf numFmtId="165" fontId="11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164" fontId="15" fillId="0" borderId="0" xfId="0" applyNumberFormat="1" applyFont="1" applyAlignment="1">
      <alignment horizontal="right"/>
    </xf>
    <xf numFmtId="164" fontId="0" fillId="0" borderId="0" xfId="0" applyNumberFormat="1"/>
    <xf numFmtId="0" fontId="0" fillId="0" borderId="5" xfId="0" applyBorder="1"/>
    <xf numFmtId="0" fontId="11" fillId="0" borderId="0" xfId="0" quotePrefix="1" applyFont="1" applyAlignment="1">
      <alignment horizontal="right" wrapText="1"/>
    </xf>
    <xf numFmtId="0" fontId="11" fillId="0" borderId="1" xfId="0" applyFont="1" applyBorder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4" fillId="0" borderId="0" xfId="0" applyFont="1" applyAlignment="1"/>
    <xf numFmtId="0" fontId="11" fillId="0" borderId="0" xfId="0" applyFont="1" applyAlignment="1"/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 wrapText="1"/>
    </xf>
    <xf numFmtId="0" fontId="11" fillId="0" borderId="0" xfId="1" applyFont="1" applyFill="1" applyAlignment="1">
      <alignment horizontal="left"/>
    </xf>
    <xf numFmtId="0" fontId="9" fillId="0" borderId="0" xfId="1" applyFont="1" applyFill="1" applyAlignment="1">
      <alignment horizontal="left"/>
    </xf>
    <xf numFmtId="0" fontId="11" fillId="0" borderId="1" xfId="0" applyFont="1" applyBorder="1" applyAlignment="1">
      <alignment horizontal="left" wrapText="1"/>
    </xf>
    <xf numFmtId="0" fontId="14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0" borderId="0" xfId="0" applyAlignment="1"/>
    <xf numFmtId="0" fontId="11" fillId="0" borderId="0" xfId="0" applyFont="1" applyAlignment="1">
      <alignment horizontal="left" wrapText="1"/>
    </xf>
    <xf numFmtId="0" fontId="12" fillId="0" borderId="1" xfId="0" applyFont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164" fontId="16" fillId="0" borderId="5" xfId="0" applyNumberFormat="1" applyFont="1" applyBorder="1" applyAlignment="1">
      <alignment horizontal="right"/>
    </xf>
    <xf numFmtId="164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 wrapText="1"/>
    </xf>
    <xf numFmtId="166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 vertical="center"/>
    </xf>
    <xf numFmtId="0" fontId="10" fillId="0" borderId="2" xfId="0" applyFont="1" applyBorder="1" applyAlignment="1">
      <alignment horizontal="center"/>
    </xf>
    <xf numFmtId="164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center"/>
    </xf>
  </cellXfs>
  <cellStyles count="2">
    <cellStyle name="Обычный" xfId="0" builtinId="0"/>
    <cellStyle name="Обычный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4;&#1084;&#1080;&#1090;&#1088;&#1080;&#1081;/Desktop/&#1058;&#1054;%20&#1087;&#1086;&#1078;&#1072;&#1088;&#1085;&#1086;&#1075;&#1086;%20&#1074;&#1086;&#1076;&#1086;&#1087;&#1088;&#1086;&#1074;&#1086;&#1076;&#1072;/&#1057;&#1084;&#1077;&#1090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 СН-2012 по гл. 1-5"/>
      <sheetName val="Source"/>
      <sheetName val="SourceObSm"/>
      <sheetName val="SmtRes"/>
      <sheetName val="EtalonRes"/>
    </sheetNames>
    <sheetDataSet>
      <sheetData sheetId="0"/>
      <sheetData sheetId="1">
        <row r="12">
          <cell r="AH12" t="str">
            <v/>
          </cell>
          <cell r="AL12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559"/>
  <sheetViews>
    <sheetView tabSelected="1" zoomScaleNormal="100" workbookViewId="0">
      <selection sqref="A1:K8"/>
    </sheetView>
  </sheetViews>
  <sheetFormatPr defaultRowHeight="12.75" x14ac:dyDescent="0.2"/>
  <cols>
    <col min="1" max="1" width="5.7109375" customWidth="1"/>
    <col min="2" max="2" width="14.28515625" customWidth="1"/>
    <col min="3" max="3" width="40.7109375" customWidth="1"/>
    <col min="4" max="4" width="14" customWidth="1"/>
    <col min="5" max="6" width="11.7109375" customWidth="1"/>
    <col min="7" max="7" width="12.7109375" customWidth="1"/>
    <col min="8" max="8" width="10.7109375" customWidth="1"/>
    <col min="9" max="11" width="12.7109375" customWidth="1"/>
    <col min="15" max="36" width="0" hidden="1" customWidth="1"/>
    <col min="37" max="37" width="150.7109375" hidden="1" customWidth="1"/>
    <col min="38" max="42" width="0" hidden="1" customWidth="1"/>
  </cols>
  <sheetData>
    <row r="1" spans="1:11" x14ac:dyDescent="0.2">
      <c r="A1" s="9"/>
    </row>
    <row r="2" spans="1:11" ht="14.25" x14ac:dyDescent="0.2">
      <c r="A2" s="30"/>
      <c r="B2" s="30"/>
      <c r="C2" s="30"/>
      <c r="D2" s="30"/>
      <c r="E2" s="30"/>
      <c r="F2" s="30"/>
      <c r="G2" s="30"/>
      <c r="H2" s="30"/>
      <c r="I2" s="30"/>
      <c r="J2" s="35" t="s">
        <v>536</v>
      </c>
      <c r="K2" s="35"/>
    </row>
    <row r="3" spans="1:11" ht="16.5" x14ac:dyDescent="0.25">
      <c r="A3" s="31"/>
      <c r="B3" s="36" t="s">
        <v>537</v>
      </c>
      <c r="C3" s="36"/>
      <c r="D3" s="36"/>
      <c r="E3" s="36"/>
      <c r="F3" s="10"/>
      <c r="G3" s="36" t="s">
        <v>538</v>
      </c>
      <c r="H3" s="36"/>
      <c r="I3" s="36"/>
      <c r="J3" s="36"/>
      <c r="K3" s="36"/>
    </row>
    <row r="4" spans="1:11" ht="14.25" x14ac:dyDescent="0.2">
      <c r="A4" s="10"/>
      <c r="B4" s="37"/>
      <c r="C4" s="37"/>
      <c r="D4" s="37"/>
      <c r="E4" s="37"/>
      <c r="F4" s="10"/>
      <c r="G4" s="37"/>
      <c r="H4" s="37"/>
      <c r="I4" s="37"/>
      <c r="J4" s="37"/>
      <c r="K4" s="37"/>
    </row>
    <row r="5" spans="1:11" ht="14.25" x14ac:dyDescent="0.2">
      <c r="A5" s="32"/>
      <c r="B5" s="32"/>
      <c r="C5" s="33"/>
      <c r="D5" s="33"/>
      <c r="E5" s="33"/>
      <c r="F5" s="10"/>
      <c r="G5" s="59" t="s">
        <v>540</v>
      </c>
      <c r="H5" s="59"/>
      <c r="I5" s="59"/>
      <c r="J5" s="33"/>
      <c r="K5" s="29"/>
    </row>
    <row r="6" spans="1:11" ht="15.75" customHeight="1" x14ac:dyDescent="0.2">
      <c r="A6" s="29"/>
      <c r="B6" s="37" t="str">
        <f>CONCATENATE("______________________ ", IF([1]Source!AL12&lt;&gt;"", [1]Source!AL12, ""))</f>
        <v xml:space="preserve">______________________ </v>
      </c>
      <c r="C6" s="37"/>
      <c r="D6" s="37"/>
      <c r="E6" s="37"/>
      <c r="F6" s="10"/>
      <c r="G6" s="37" t="s">
        <v>541</v>
      </c>
      <c r="H6" s="37"/>
      <c r="I6" s="37"/>
      <c r="J6" s="37"/>
      <c r="K6" s="37"/>
    </row>
    <row r="7" spans="1:11" ht="12.75" customHeight="1" x14ac:dyDescent="0.2">
      <c r="A7" s="34"/>
      <c r="B7" s="38" t="s">
        <v>539</v>
      </c>
      <c r="C7" s="38"/>
      <c r="D7" s="38"/>
      <c r="E7" s="38"/>
      <c r="F7" s="10"/>
      <c r="G7" s="38" t="s">
        <v>539</v>
      </c>
      <c r="H7" s="38"/>
      <c r="I7" s="38"/>
      <c r="J7" s="38"/>
      <c r="K7" s="38"/>
    </row>
    <row r="9" spans="1:11" ht="18" hidden="1" customHeight="1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hidden="1" x14ac:dyDescent="0.2">
      <c r="A10" s="9"/>
    </row>
    <row r="11" spans="1:11" ht="14.25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 t="s">
        <v>517</v>
      </c>
    </row>
    <row r="12" spans="1:11" ht="15.75" x14ac:dyDescent="0.25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</row>
    <row r="13" spans="1:11" x14ac:dyDescent="0.2">
      <c r="A13" s="47" t="s">
        <v>499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</row>
    <row r="14" spans="1:11" ht="14.25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ht="15.75" x14ac:dyDescent="0.25">
      <c r="A15" s="46" t="str">
        <f>CONCATENATE( "ЛОКАЛЬНАЯ СМЕТА № ",IF(Source!F12&lt;&gt;"Новый объект", Source!F12, ""))</f>
        <v xml:space="preserve">ЛОКАЛЬНАЯ СМЕТА № 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</row>
    <row r="16" spans="1:11" x14ac:dyDescent="0.2">
      <c r="A16" s="48" t="s">
        <v>500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</row>
    <row r="17" spans="1:37" ht="14.25" hidden="1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37" ht="18" hidden="1" x14ac:dyDescent="0.2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</row>
    <row r="19" spans="1:37" ht="14.25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AK19" s="16" t="s">
        <v>518</v>
      </c>
    </row>
    <row r="20" spans="1:37" ht="18" x14ac:dyDescent="0.25">
      <c r="A20" s="50" t="str">
        <f>IF(Source!G12&lt;&gt;"Новый объект", Source!G12, "")</f>
        <v>благоустройство ПНИ5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</row>
    <row r="21" spans="1:37" x14ac:dyDescent="0.2">
      <c r="A21" s="43" t="s">
        <v>501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</row>
    <row r="22" spans="1:37" ht="14.25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7" ht="14.25" x14ac:dyDescent="0.2">
      <c r="A23" s="45" t="str">
        <f>CONCATENATE( "Основание: чертежи № ", Source!J12)</f>
        <v xml:space="preserve">Основание: чертежи № 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</row>
    <row r="24" spans="1:37" ht="28.5" x14ac:dyDescent="0.2">
      <c r="A24" s="10"/>
      <c r="B24" s="10"/>
      <c r="C24" s="10"/>
      <c r="D24" s="10"/>
      <c r="E24" s="10"/>
      <c r="F24" s="10"/>
      <c r="G24" s="10"/>
      <c r="H24" s="10"/>
      <c r="I24" s="11" t="s">
        <v>502</v>
      </c>
      <c r="J24" s="11" t="s">
        <v>503</v>
      </c>
      <c r="K24" s="10"/>
      <c r="Q24">
        <f>ROUND((Source!DN28/100)*ROUND((ROUND((Source!AF28*Source!AV28*Source!I28),2)),2), 2)</f>
        <v>35.68</v>
      </c>
      <c r="R24">
        <f>Source!X28</f>
        <v>831.4</v>
      </c>
      <c r="S24">
        <f>ROUND((Source!DO28/100)*ROUND((ROUND((Source!AF28*Source!AV28*Source!I28),2)),2), 2)</f>
        <v>28.04</v>
      </c>
      <c r="T24">
        <f>Source!Y28</f>
        <v>451.85</v>
      </c>
      <c r="U24">
        <f>ROUND((175/100)*ROUND((ROUND((Source!AE28*Source!AV28*Source!I28),2)),2), 2)</f>
        <v>427.91</v>
      </c>
      <c r="V24">
        <f>ROUND((157/100)*ROUND(ROUND((ROUND((Source!AE28*Source!AV28*Source!I28),2)*Source!BS28),2), 2), 2)</f>
        <v>9528.31</v>
      </c>
    </row>
    <row r="25" spans="1:37" ht="14.25" x14ac:dyDescent="0.2">
      <c r="A25" s="10"/>
      <c r="B25" s="10"/>
      <c r="C25" s="10"/>
      <c r="D25" s="10"/>
      <c r="E25" s="10"/>
      <c r="F25" s="37" t="s">
        <v>504</v>
      </c>
      <c r="G25" s="37"/>
      <c r="H25" s="37"/>
      <c r="I25" s="12">
        <f>SUM(O1:O540)/1000</f>
        <v>987.52578999999992</v>
      </c>
      <c r="J25" s="12">
        <f>(Source!F390/1000)</f>
        <v>8922.5896400000001</v>
      </c>
      <c r="K25" s="10" t="s">
        <v>532</v>
      </c>
      <c r="W25">
        <f>I34</f>
        <v>36.409999999999997</v>
      </c>
    </row>
    <row r="26" spans="1:37" ht="14.25" x14ac:dyDescent="0.2">
      <c r="A26" s="10"/>
      <c r="B26" s="10"/>
      <c r="C26" s="10"/>
      <c r="D26" s="10"/>
      <c r="E26" s="10"/>
      <c r="F26" s="13" t="s">
        <v>505</v>
      </c>
      <c r="G26" s="13"/>
      <c r="H26" s="13"/>
      <c r="I26" s="12"/>
      <c r="J26" s="12"/>
      <c r="K26" s="10"/>
    </row>
    <row r="27" spans="1:37" ht="14.25" x14ac:dyDescent="0.2">
      <c r="A27" s="10"/>
      <c r="B27" s="10"/>
      <c r="C27" s="10"/>
      <c r="D27" s="10"/>
      <c r="E27" s="10"/>
      <c r="F27" s="39" t="s">
        <v>152</v>
      </c>
      <c r="G27" s="40"/>
      <c r="H27" s="40"/>
      <c r="I27" s="12">
        <f>SUM(AE1:AE540)/1000</f>
        <v>0</v>
      </c>
      <c r="J27" s="12">
        <f>SUM(AF1:AF540)/1000</f>
        <v>0</v>
      </c>
      <c r="K27" s="10" t="s">
        <v>532</v>
      </c>
      <c r="W27">
        <f>I36</f>
        <v>244.52</v>
      </c>
    </row>
    <row r="28" spans="1:37" ht="14.25" x14ac:dyDescent="0.2">
      <c r="A28" s="41" t="s">
        <v>518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</row>
    <row r="29" spans="1:37" ht="57" x14ac:dyDescent="0.2">
      <c r="A29" s="14" t="s">
        <v>506</v>
      </c>
      <c r="B29" s="14" t="s">
        <v>507</v>
      </c>
      <c r="C29" s="14" t="s">
        <v>508</v>
      </c>
      <c r="D29" s="14" t="s">
        <v>509</v>
      </c>
      <c r="E29" s="14" t="s">
        <v>510</v>
      </c>
      <c r="F29" s="14" t="s">
        <v>511</v>
      </c>
      <c r="G29" s="15" t="s">
        <v>512</v>
      </c>
      <c r="H29" s="15" t="s">
        <v>513</v>
      </c>
      <c r="I29" s="14" t="s">
        <v>514</v>
      </c>
      <c r="J29" s="14" t="s">
        <v>515</v>
      </c>
      <c r="K29" s="14" t="s">
        <v>516</v>
      </c>
    </row>
    <row r="30" spans="1:37" ht="14.25" x14ac:dyDescent="0.2">
      <c r="A30" s="14">
        <v>1</v>
      </c>
      <c r="B30" s="14">
        <v>2</v>
      </c>
      <c r="C30" s="14">
        <v>3</v>
      </c>
      <c r="D30" s="14">
        <v>4</v>
      </c>
      <c r="E30" s="14">
        <v>5</v>
      </c>
      <c r="F30" s="14">
        <v>6</v>
      </c>
      <c r="G30" s="14">
        <v>7</v>
      </c>
      <c r="H30" s="14">
        <v>8</v>
      </c>
      <c r="I30" s="14">
        <v>9</v>
      </c>
      <c r="J30" s="14">
        <v>10</v>
      </c>
      <c r="K30" s="14">
        <v>11</v>
      </c>
    </row>
    <row r="32" spans="1:37" ht="16.5" x14ac:dyDescent="0.25">
      <c r="A32" s="42" t="str">
        <f>CONCATENATE("Раздел: ",IF(Source!G24&lt;&gt;"Новый раздел", Source!G24, ""))</f>
        <v>Раздел: площадка под сцену (350м2)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O32" s="25">
        <f>I34+I35+I37+I38+I39</f>
        <v>1374.87</v>
      </c>
      <c r="P32" s="25">
        <f>K34+K35+K37+K38+K39</f>
        <v>20268.239999999998</v>
      </c>
      <c r="X32">
        <f>IF(Source!BI28&lt;=1,I34+I35+I37+I38+I39-0, 0)</f>
        <v>1374.87</v>
      </c>
      <c r="Y32">
        <f>IF(Source!BI28=2,I34+I35+I37+I38+I39-0, 0)</f>
        <v>0</v>
      </c>
      <c r="Z32">
        <f>IF(Source!BI28=3,I34+I35+I37+I38+I39-0, 0)</f>
        <v>0</v>
      </c>
      <c r="AA32">
        <f>IF(Source!BI28=4,I34+I35+I37+I38+I39,0)</f>
        <v>0</v>
      </c>
    </row>
    <row r="33" spans="1:27" ht="57" x14ac:dyDescent="0.2">
      <c r="A33" s="17" t="str">
        <f>Source!E28</f>
        <v>1</v>
      </c>
      <c r="B33" s="18" t="str">
        <f>Source!F28</f>
        <v>3.1-7-2</v>
      </c>
      <c r="C33" s="18" t="s">
        <v>14</v>
      </c>
      <c r="D33" s="20" t="str">
        <f>Source!H28</f>
        <v>100 м3 грунта</v>
      </c>
      <c r="E33" s="19">
        <f>Source!I28</f>
        <v>1.05</v>
      </c>
      <c r="F33" s="22"/>
      <c r="G33" s="21"/>
      <c r="H33" s="19"/>
      <c r="I33" s="23"/>
      <c r="J33" s="19"/>
      <c r="K33" s="23"/>
      <c r="Q33">
        <f>ROUND((Source!DN29/100)*ROUND((ROUND((Source!AF29*Source!AV29*Source!I29),2)),2), 2)</f>
        <v>1496.32</v>
      </c>
      <c r="R33">
        <f>Source!X29</f>
        <v>29792.59</v>
      </c>
      <c r="S33">
        <f>ROUND((Source!DO29/100)*ROUND((ROUND((Source!AF29*Source!AV29*Source!I29),2)),2), 2)</f>
        <v>1101.69</v>
      </c>
      <c r="T33">
        <f>Source!Y29</f>
        <v>16732.830000000002</v>
      </c>
      <c r="U33">
        <f>ROUND((175/100)*ROUND((ROUND((Source!AE29*Source!AV29*Source!I29),2)),2), 2)</f>
        <v>0</v>
      </c>
      <c r="V33">
        <f>ROUND((157/100)*ROUND(ROUND((ROUND((Source!AE29*Source!AV29*Source!I29),2)*Source!BS29),2), 2), 2)</f>
        <v>0</v>
      </c>
    </row>
    <row r="34" spans="1:27" ht="14.25" x14ac:dyDescent="0.2">
      <c r="A34" s="17"/>
      <c r="B34" s="18"/>
      <c r="C34" s="18" t="s">
        <v>519</v>
      </c>
      <c r="D34" s="20"/>
      <c r="E34" s="19"/>
      <c r="F34" s="22">
        <f>Source!AO28</f>
        <v>30.15</v>
      </c>
      <c r="G34" s="21" t="str">
        <f>Source!DG28</f>
        <v>*1,15</v>
      </c>
      <c r="H34" s="19">
        <f>Source!AV28</f>
        <v>1</v>
      </c>
      <c r="I34" s="23">
        <f>ROUND((ROUND((Source!AF28*Source!AV28*Source!I28),2)),2)</f>
        <v>36.409999999999997</v>
      </c>
      <c r="J34" s="19">
        <f>IF(Source!BA28&lt;&gt; 0, Source!BA28, 1)</f>
        <v>24.82</v>
      </c>
      <c r="K34" s="23">
        <f>Source!S28</f>
        <v>903.7</v>
      </c>
      <c r="W34">
        <f>I43</f>
        <v>1644.31</v>
      </c>
    </row>
    <row r="35" spans="1:27" ht="14.25" x14ac:dyDescent="0.2">
      <c r="A35" s="17"/>
      <c r="B35" s="18"/>
      <c r="C35" s="18" t="s">
        <v>520</v>
      </c>
      <c r="D35" s="20"/>
      <c r="E35" s="19"/>
      <c r="F35" s="22">
        <f>Source!AM28</f>
        <v>645.20000000000005</v>
      </c>
      <c r="G35" s="21" t="str">
        <f>Source!DE28</f>
        <v>*1,25</v>
      </c>
      <c r="H35" s="19">
        <f>Source!AV28</f>
        <v>1</v>
      </c>
      <c r="I35" s="23">
        <f>(ROUND((ROUND((((Source!ET28*1.25))*Source!AV28*Source!I28),2)),2)+ROUND((ROUND(((Source!AE28-((Source!EU28*1.25)))*Source!AV28*Source!I28),2)),2))</f>
        <v>846.83</v>
      </c>
      <c r="J35" s="19">
        <f>IF(Source!BB28&lt;&gt; 0, Source!BB28, 1)</f>
        <v>10.1</v>
      </c>
      <c r="K35" s="23">
        <f>Source!Q28</f>
        <v>8552.98</v>
      </c>
    </row>
    <row r="36" spans="1:27" ht="14.25" x14ac:dyDescent="0.2">
      <c r="A36" s="17"/>
      <c r="B36" s="18"/>
      <c r="C36" s="18" t="s">
        <v>521</v>
      </c>
      <c r="D36" s="20"/>
      <c r="E36" s="19"/>
      <c r="F36" s="22">
        <f>Source!AN28</f>
        <v>186.3</v>
      </c>
      <c r="G36" s="21" t="str">
        <f>Source!DF28</f>
        <v>*1,25</v>
      </c>
      <c r="H36" s="19">
        <f>Source!AV28</f>
        <v>1</v>
      </c>
      <c r="I36" s="24">
        <f>ROUND((ROUND((Source!AE28*Source!AV28*Source!I28),2)),2)</f>
        <v>244.52</v>
      </c>
      <c r="J36" s="19">
        <f>IF(Source!BS28&lt;&gt; 0, Source!BS28, 1)</f>
        <v>24.82</v>
      </c>
      <c r="K36" s="24">
        <f>Source!R28</f>
        <v>6068.99</v>
      </c>
    </row>
    <row r="37" spans="1:27" ht="14.25" x14ac:dyDescent="0.2">
      <c r="A37" s="17"/>
      <c r="B37" s="18"/>
      <c r="C37" s="18" t="s">
        <v>522</v>
      </c>
      <c r="D37" s="20" t="s">
        <v>523</v>
      </c>
      <c r="E37" s="19">
        <f>Source!DN28</f>
        <v>98</v>
      </c>
      <c r="F37" s="22"/>
      <c r="G37" s="21"/>
      <c r="H37" s="19"/>
      <c r="I37" s="23">
        <f>SUM(Q24:Q27)</f>
        <v>35.68</v>
      </c>
      <c r="J37" s="19">
        <f>Source!BZ28</f>
        <v>92</v>
      </c>
      <c r="K37" s="23">
        <f>SUM(R24:R27)</f>
        <v>831.4</v>
      </c>
    </row>
    <row r="38" spans="1:27" ht="14.25" x14ac:dyDescent="0.2">
      <c r="A38" s="17"/>
      <c r="B38" s="18"/>
      <c r="C38" s="18" t="s">
        <v>524</v>
      </c>
      <c r="D38" s="20" t="s">
        <v>523</v>
      </c>
      <c r="E38" s="19">
        <f>Source!DO28</f>
        <v>77</v>
      </c>
      <c r="F38" s="22"/>
      <c r="G38" s="21"/>
      <c r="H38" s="19"/>
      <c r="I38" s="23">
        <f>SUM(S24:S28)</f>
        <v>28.04</v>
      </c>
      <c r="J38" s="19">
        <f>Source!CA28</f>
        <v>50</v>
      </c>
      <c r="K38" s="23">
        <f>SUM(T24:T28)</f>
        <v>451.85</v>
      </c>
      <c r="O38" s="25">
        <f>I43+I44+I45</f>
        <v>4242.32</v>
      </c>
      <c r="P38" s="25">
        <f>K43+K44+K45</f>
        <v>87337.19</v>
      </c>
      <c r="X38">
        <f>IF(Source!BI29&lt;=1,I43+I44+I45-0, 0)</f>
        <v>4242.32</v>
      </c>
      <c r="Y38">
        <f>IF(Source!BI29=2,I43+I44+I45-0, 0)</f>
        <v>0</v>
      </c>
      <c r="Z38">
        <f>IF(Source!BI29=3,I43+I44+I45-0, 0)</f>
        <v>0</v>
      </c>
      <c r="AA38">
        <f>IF(Source!BI29=4,I43+I44+I45,0)</f>
        <v>0</v>
      </c>
    </row>
    <row r="39" spans="1:27" ht="14.25" x14ac:dyDescent="0.2">
      <c r="A39" s="17"/>
      <c r="B39" s="18"/>
      <c r="C39" s="18" t="s">
        <v>525</v>
      </c>
      <c r="D39" s="20" t="s">
        <v>523</v>
      </c>
      <c r="E39" s="19">
        <f>175</f>
        <v>175</v>
      </c>
      <c r="F39" s="22"/>
      <c r="G39" s="21"/>
      <c r="H39" s="19"/>
      <c r="I39" s="23">
        <f>SUM(U24:U29)</f>
        <v>427.91</v>
      </c>
      <c r="J39" s="19">
        <f>157</f>
        <v>157</v>
      </c>
      <c r="K39" s="23">
        <f>SUM(V24:V29)</f>
        <v>9528.31</v>
      </c>
      <c r="Q39">
        <f>ROUND((Source!DN30/100)*ROUND((ROUND((Source!AF30*Source!AV30*Source!I30),2)),2), 2)</f>
        <v>506.51</v>
      </c>
      <c r="R39">
        <f>Source!X30</f>
        <v>10084.81</v>
      </c>
      <c r="S39">
        <f>ROUND((Source!DO30/100)*ROUND((ROUND((Source!AF30*Source!AV30*Source!I30),2)),2), 2)</f>
        <v>372.92</v>
      </c>
      <c r="T39">
        <f>Source!Y30</f>
        <v>5664.07</v>
      </c>
      <c r="U39">
        <f>ROUND((175/100)*ROUND((ROUND((Source!AE30*Source!AV30*Source!I30),2)),2), 2)</f>
        <v>0</v>
      </c>
      <c r="V39">
        <f>ROUND((157/100)*ROUND(ROUND((ROUND((Source!AE30*Source!AV30*Source!I30),2)*Source!BS30),2), 2), 2)</f>
        <v>0</v>
      </c>
    </row>
    <row r="40" spans="1:27" ht="14.25" x14ac:dyDescent="0.2">
      <c r="A40" s="17"/>
      <c r="B40" s="18"/>
      <c r="C40" s="18" t="s">
        <v>526</v>
      </c>
      <c r="D40" s="20" t="s">
        <v>527</v>
      </c>
      <c r="E40" s="19">
        <f>Source!AQ28</f>
        <v>2.95</v>
      </c>
      <c r="F40" s="22"/>
      <c r="G40" s="21" t="str">
        <f>Source!DI28</f>
        <v>*1,15</v>
      </c>
      <c r="H40" s="19">
        <f>Source!AV28</f>
        <v>1</v>
      </c>
      <c r="I40" s="23">
        <f>Source!U28</f>
        <v>3.5621250000000004</v>
      </c>
      <c r="J40" s="19"/>
      <c r="K40" s="23"/>
      <c r="W40">
        <f>I49</f>
        <v>556.6</v>
      </c>
    </row>
    <row r="41" spans="1:27" ht="15" x14ac:dyDescent="0.25">
      <c r="A41" s="26"/>
      <c r="B41" s="26"/>
      <c r="C41" s="26"/>
      <c r="D41" s="26"/>
      <c r="E41" s="26"/>
      <c r="F41" s="26"/>
      <c r="G41" s="26"/>
      <c r="H41" s="51">
        <f>I34+I35+I37+I38+I39</f>
        <v>1374.87</v>
      </c>
      <c r="I41" s="51"/>
      <c r="J41" s="51">
        <f>K34+K35+K37+K38+K39</f>
        <v>20268.239999999998</v>
      </c>
      <c r="K41" s="51"/>
    </row>
    <row r="42" spans="1:27" ht="42.75" x14ac:dyDescent="0.2">
      <c r="A42" s="17" t="str">
        <f>Source!E29</f>
        <v>2</v>
      </c>
      <c r="B42" s="18" t="str">
        <f>Source!F29</f>
        <v>3.1-51-1</v>
      </c>
      <c r="C42" s="18" t="s">
        <v>24</v>
      </c>
      <c r="D42" s="20" t="str">
        <f>Source!H29</f>
        <v>100 м3 грунта</v>
      </c>
      <c r="E42" s="19">
        <f>Source!I29</f>
        <v>0.7</v>
      </c>
      <c r="F42" s="22"/>
      <c r="G42" s="21"/>
      <c r="H42" s="19"/>
      <c r="I42" s="23"/>
      <c r="J42" s="19"/>
      <c r="K42" s="23"/>
    </row>
    <row r="43" spans="1:27" ht="14.25" x14ac:dyDescent="0.2">
      <c r="A43" s="17"/>
      <c r="B43" s="18"/>
      <c r="C43" s="18" t="s">
        <v>519</v>
      </c>
      <c r="D43" s="20"/>
      <c r="E43" s="19"/>
      <c r="F43" s="22">
        <f>Source!AO29</f>
        <v>2042.62</v>
      </c>
      <c r="G43" s="21" t="str">
        <f>Source!DG29</f>
        <v>*1,15</v>
      </c>
      <c r="H43" s="19">
        <f>Source!AV29</f>
        <v>1</v>
      </c>
      <c r="I43" s="23">
        <f>ROUND((ROUND((Source!AF29*Source!AV29*Source!I29),2)),2)</f>
        <v>1644.31</v>
      </c>
      <c r="J43" s="19">
        <f>IF(Source!BA29&lt;&gt; 0, Source!BA29, 1)</f>
        <v>24.82</v>
      </c>
      <c r="K43" s="23">
        <f>Source!S29</f>
        <v>40811.769999999997</v>
      </c>
    </row>
    <row r="44" spans="1:27" ht="14.25" x14ac:dyDescent="0.2">
      <c r="A44" s="17"/>
      <c r="B44" s="18"/>
      <c r="C44" s="18" t="s">
        <v>522</v>
      </c>
      <c r="D44" s="20" t="s">
        <v>523</v>
      </c>
      <c r="E44" s="19">
        <f>Source!DN29</f>
        <v>91</v>
      </c>
      <c r="F44" s="22"/>
      <c r="G44" s="21"/>
      <c r="H44" s="19"/>
      <c r="I44" s="23">
        <f>SUM(Q33:Q34)</f>
        <v>1496.32</v>
      </c>
      <c r="J44" s="19">
        <f>Source!BZ29</f>
        <v>73</v>
      </c>
      <c r="K44" s="23">
        <f>SUM(R33:R34)</f>
        <v>29792.59</v>
      </c>
      <c r="O44" s="25">
        <f>I49+I50+I51</f>
        <v>1436.0300000000002</v>
      </c>
      <c r="P44" s="25">
        <f>K49+K50+K51</f>
        <v>29563.69</v>
      </c>
      <c r="X44">
        <f>IF(Source!BI30&lt;=1,I49+I50+I51-0, 0)</f>
        <v>1436.0300000000002</v>
      </c>
      <c r="Y44">
        <f>IF(Source!BI30=2,I49+I50+I51-0, 0)</f>
        <v>0</v>
      </c>
      <c r="Z44">
        <f>IF(Source!BI30=3,I49+I50+I51-0, 0)</f>
        <v>0</v>
      </c>
      <c r="AA44">
        <f>IF(Source!BI30=4,I49+I50+I51,0)</f>
        <v>0</v>
      </c>
    </row>
    <row r="45" spans="1:27" ht="14.25" x14ac:dyDescent="0.2">
      <c r="A45" s="17"/>
      <c r="B45" s="18"/>
      <c r="C45" s="18" t="s">
        <v>524</v>
      </c>
      <c r="D45" s="20" t="s">
        <v>523</v>
      </c>
      <c r="E45" s="19">
        <f>Source!DO29</f>
        <v>67</v>
      </c>
      <c r="F45" s="22"/>
      <c r="G45" s="21"/>
      <c r="H45" s="19"/>
      <c r="I45" s="23">
        <f>SUM(S33:S35)</f>
        <v>1101.69</v>
      </c>
      <c r="J45" s="19">
        <f>Source!CA29</f>
        <v>41</v>
      </c>
      <c r="K45" s="23">
        <f>SUM(T33:T35)</f>
        <v>16732.830000000002</v>
      </c>
      <c r="Q45">
        <f>ROUND((Source!DN31/100)*ROUND((ROUND((Source!AF31*Source!AV31*Source!I31),2)),2), 2)</f>
        <v>0</v>
      </c>
      <c r="R45">
        <f>Source!X31</f>
        <v>0</v>
      </c>
      <c r="S45">
        <f>ROUND((Source!DO31/100)*ROUND((ROUND((Source!AF31*Source!AV31*Source!I31),2)),2), 2)</f>
        <v>0</v>
      </c>
      <c r="T45">
        <f>Source!Y31</f>
        <v>0</v>
      </c>
      <c r="U45">
        <f>ROUND((175/100)*ROUND((ROUND((Source!AE31*Source!AV31*Source!I31),2)),2), 2)</f>
        <v>0</v>
      </c>
      <c r="V45">
        <f>ROUND((157/100)*ROUND(ROUND((ROUND((Source!AE31*Source!AV31*Source!I31),2)*Source!BS31),2), 2), 2)</f>
        <v>0</v>
      </c>
    </row>
    <row r="46" spans="1:27" ht="14.25" x14ac:dyDescent="0.2">
      <c r="A46" s="17"/>
      <c r="B46" s="18"/>
      <c r="C46" s="18" t="s">
        <v>526</v>
      </c>
      <c r="D46" s="20" t="s">
        <v>527</v>
      </c>
      <c r="E46" s="19">
        <f>Source!AQ29</f>
        <v>192.7</v>
      </c>
      <c r="F46" s="22"/>
      <c r="G46" s="21" t="str">
        <f>Source!DI29</f>
        <v>*1,15</v>
      </c>
      <c r="H46" s="19">
        <f>Source!AV29</f>
        <v>1</v>
      </c>
      <c r="I46" s="23">
        <f>Source!U29</f>
        <v>155.12349999999995</v>
      </c>
      <c r="J46" s="19"/>
      <c r="K46" s="23"/>
    </row>
    <row r="47" spans="1:27" ht="15" x14ac:dyDescent="0.25">
      <c r="A47" s="26"/>
      <c r="B47" s="26"/>
      <c r="C47" s="26"/>
      <c r="D47" s="26"/>
      <c r="E47" s="26"/>
      <c r="F47" s="26"/>
      <c r="G47" s="26"/>
      <c r="H47" s="51">
        <f>I43+I44+I45</f>
        <v>4242.32</v>
      </c>
      <c r="I47" s="51"/>
      <c r="J47" s="51">
        <f>K43+K44+K45</f>
        <v>87337.19</v>
      </c>
      <c r="K47" s="51"/>
      <c r="O47" s="25">
        <f>I55</f>
        <v>16147.94</v>
      </c>
      <c r="P47" s="25">
        <f>K55</f>
        <v>191999.01</v>
      </c>
      <c r="X47">
        <f>IF(Source!BI31&lt;=1,I55-0, 0)</f>
        <v>0</v>
      </c>
      <c r="Y47">
        <f>IF(Source!BI31=2,I55-0, 0)</f>
        <v>0</v>
      </c>
      <c r="Z47">
        <f>IF(Source!BI31=3,I55-0, 0)</f>
        <v>0</v>
      </c>
      <c r="AA47">
        <f>IF(Source!BI31=4,I55,0)</f>
        <v>16147.94</v>
      </c>
    </row>
    <row r="48" spans="1:27" ht="28.5" x14ac:dyDescent="0.2">
      <c r="A48" s="17" t="str">
        <f>Source!E30</f>
        <v>3</v>
      </c>
      <c r="B48" s="18" t="str">
        <f>Source!F30</f>
        <v>6.51-6-1</v>
      </c>
      <c r="C48" s="18" t="s">
        <v>30</v>
      </c>
      <c r="D48" s="20" t="str">
        <f>Source!H30</f>
        <v>100 м3 грунта</v>
      </c>
      <c r="E48" s="19">
        <f>Source!I30</f>
        <v>0.7</v>
      </c>
      <c r="F48" s="22"/>
      <c r="G48" s="21"/>
      <c r="H48" s="19"/>
      <c r="I48" s="23"/>
      <c r="J48" s="19"/>
      <c r="K48" s="23"/>
      <c r="Q48">
        <f>ROUND((Source!DN32/100)*ROUND((ROUND((Source!AF32*Source!AV32*Source!I32),2)),2), 2)</f>
        <v>0</v>
      </c>
      <c r="R48">
        <f>Source!X32</f>
        <v>0</v>
      </c>
      <c r="S48">
        <f>ROUND((Source!DO32/100)*ROUND((ROUND((Source!AF32*Source!AV32*Source!I32),2)),2), 2)</f>
        <v>0</v>
      </c>
      <c r="T48">
        <f>Source!Y32</f>
        <v>0</v>
      </c>
      <c r="U48">
        <f>ROUND((175/100)*ROUND((ROUND((Source!AE32*Source!AV32*Source!I32),2)),2), 2)</f>
        <v>0</v>
      </c>
      <c r="V48">
        <f>ROUND((157/100)*ROUND(ROUND((ROUND((Source!AE32*Source!AV32*Source!I32),2)*Source!BS32),2), 2), 2)</f>
        <v>0</v>
      </c>
    </row>
    <row r="49" spans="1:27" ht="14.25" x14ac:dyDescent="0.2">
      <c r="A49" s="17"/>
      <c r="B49" s="18"/>
      <c r="C49" s="18" t="s">
        <v>519</v>
      </c>
      <c r="D49" s="20"/>
      <c r="E49" s="19"/>
      <c r="F49" s="22">
        <f>Source!AO30</f>
        <v>795.14</v>
      </c>
      <c r="G49" s="21" t="str">
        <f>Source!DG30</f>
        <v/>
      </c>
      <c r="H49" s="19">
        <f>Source!AV30</f>
        <v>1</v>
      </c>
      <c r="I49" s="23">
        <f>ROUND((ROUND((Source!AF30*Source!AV30*Source!I30),2)),2)</f>
        <v>556.6</v>
      </c>
      <c r="J49" s="19">
        <f>IF(Source!BA30&lt;&gt; 0, Source!BA30, 1)</f>
        <v>24.82</v>
      </c>
      <c r="K49" s="23">
        <f>Source!S30</f>
        <v>13814.81</v>
      </c>
    </row>
    <row r="50" spans="1:27" ht="14.25" x14ac:dyDescent="0.2">
      <c r="A50" s="17"/>
      <c r="B50" s="18"/>
      <c r="C50" s="18" t="s">
        <v>522</v>
      </c>
      <c r="D50" s="20" t="s">
        <v>523</v>
      </c>
      <c r="E50" s="19">
        <f>Source!DN30</f>
        <v>91</v>
      </c>
      <c r="F50" s="22"/>
      <c r="G50" s="21"/>
      <c r="H50" s="19"/>
      <c r="I50" s="23">
        <f>SUM(Q39:Q40)</f>
        <v>506.51</v>
      </c>
      <c r="J50" s="19">
        <f>Source!BZ30</f>
        <v>73</v>
      </c>
      <c r="K50" s="23">
        <f>SUM(R39:R40)</f>
        <v>10084.81</v>
      </c>
      <c r="O50" s="25">
        <f>I58</f>
        <v>3808.22</v>
      </c>
      <c r="P50" s="25">
        <f>K58</f>
        <v>29056.720000000001</v>
      </c>
      <c r="X50">
        <f>IF(Source!BI32&lt;=1,I58-0, 0)</f>
        <v>0</v>
      </c>
      <c r="Y50">
        <f>IF(Source!BI32=2,I58-0, 0)</f>
        <v>0</v>
      </c>
      <c r="Z50">
        <f>IF(Source!BI32=3,I58-0, 0)</f>
        <v>0</v>
      </c>
      <c r="AA50">
        <f>IF(Source!BI32=4,I58,0)</f>
        <v>3808.22</v>
      </c>
    </row>
    <row r="51" spans="1:27" ht="14.25" x14ac:dyDescent="0.2">
      <c r="A51" s="17"/>
      <c r="B51" s="18"/>
      <c r="C51" s="18" t="s">
        <v>524</v>
      </c>
      <c r="D51" s="20" t="s">
        <v>523</v>
      </c>
      <c r="E51" s="19">
        <f>Source!DO30</f>
        <v>67</v>
      </c>
      <c r="F51" s="22"/>
      <c r="G51" s="21"/>
      <c r="H51" s="19"/>
      <c r="I51" s="23">
        <f>SUM(S39:S41)</f>
        <v>372.92</v>
      </c>
      <c r="J51" s="19">
        <f>Source!CA30</f>
        <v>41</v>
      </c>
      <c r="K51" s="23">
        <f>SUM(T39:T41)</f>
        <v>5664.07</v>
      </c>
      <c r="Q51">
        <f>ROUND((Source!DN33/100)*ROUND((ROUND((Source!AF33*Source!AV33*Source!I33),2)),2), 2)</f>
        <v>160.78</v>
      </c>
      <c r="R51">
        <f>Source!X33</f>
        <v>3192.37</v>
      </c>
      <c r="S51">
        <f>ROUND((Source!DO33/100)*ROUND((ROUND((Source!AF33*Source!AV33*Source!I33),2)),2), 2)</f>
        <v>90.72</v>
      </c>
      <c r="T51">
        <f>Source!Y33</f>
        <v>1168.6400000000001</v>
      </c>
      <c r="U51">
        <f>ROUND((175/100)*ROUND((ROUND((Source!AE33*Source!AV33*Source!I33),2)),2), 2)</f>
        <v>64.72</v>
      </c>
      <c r="V51">
        <f>ROUND((157/100)*ROUND(ROUND((ROUND((Source!AE33*Source!AV33*Source!I33),2)*Source!BS33),2), 2), 2)</f>
        <v>1441.01</v>
      </c>
    </row>
    <row r="52" spans="1:27" ht="14.25" x14ac:dyDescent="0.2">
      <c r="A52" s="17"/>
      <c r="B52" s="18"/>
      <c r="C52" s="18" t="s">
        <v>526</v>
      </c>
      <c r="D52" s="20" t="s">
        <v>527</v>
      </c>
      <c r="E52" s="19">
        <f>Source!AQ30</f>
        <v>83</v>
      </c>
      <c r="F52" s="22"/>
      <c r="G52" s="21" t="str">
        <f>Source!DI30</f>
        <v/>
      </c>
      <c r="H52" s="19">
        <f>Source!AV30</f>
        <v>1</v>
      </c>
      <c r="I52" s="23">
        <f>Source!U30</f>
        <v>58.099999999999994</v>
      </c>
      <c r="J52" s="19"/>
      <c r="K52" s="23"/>
      <c r="W52">
        <f>I61</f>
        <v>114.84</v>
      </c>
    </row>
    <row r="53" spans="1:27" ht="15" x14ac:dyDescent="0.25">
      <c r="A53" s="26"/>
      <c r="B53" s="26"/>
      <c r="C53" s="26"/>
      <c r="D53" s="26"/>
      <c r="E53" s="26"/>
      <c r="F53" s="26"/>
      <c r="G53" s="26"/>
      <c r="H53" s="51">
        <f>I49+I50+I51</f>
        <v>1436.0300000000002</v>
      </c>
      <c r="I53" s="51"/>
      <c r="J53" s="51">
        <f>K49+K50+K51</f>
        <v>29563.69</v>
      </c>
      <c r="K53" s="51"/>
    </row>
    <row r="54" spans="1:27" ht="57" x14ac:dyDescent="0.2">
      <c r="A54" s="17" t="str">
        <f>Source!E31</f>
        <v>4</v>
      </c>
      <c r="B54" s="18" t="str">
        <f>Source!F31</f>
        <v>15.2-54-1</v>
      </c>
      <c r="C54" s="18" t="s">
        <v>37</v>
      </c>
      <c r="D54" s="20" t="str">
        <f>Source!H31</f>
        <v>т</v>
      </c>
      <c r="E54" s="19">
        <f>Source!I31</f>
        <v>302</v>
      </c>
      <c r="F54" s="22"/>
      <c r="G54" s="21"/>
      <c r="H54" s="19"/>
      <c r="I54" s="23"/>
      <c r="J54" s="19"/>
      <c r="K54" s="23"/>
      <c r="W54">
        <f>I63</f>
        <v>36.979999999999997</v>
      </c>
    </row>
    <row r="55" spans="1:27" ht="14.25" x14ac:dyDescent="0.2">
      <c r="A55" s="17"/>
      <c r="B55" s="18"/>
      <c r="C55" s="18" t="s">
        <v>520</v>
      </c>
      <c r="D55" s="20"/>
      <c r="E55" s="19"/>
      <c r="F55" s="22">
        <f>Source!AM31</f>
        <v>53.47</v>
      </c>
      <c r="G55" s="21" t="str">
        <f>Source!DE31</f>
        <v/>
      </c>
      <c r="H55" s="19">
        <f>Source!AV31</f>
        <v>1</v>
      </c>
      <c r="I55" s="23">
        <f>(ROUND((ROUND(((Source!ET31)*Source!AV31*Source!I31),2)),2)+ROUND((ROUND(((Source!AE31-(Source!EU31))*Source!AV31*Source!I31),2)),2))</f>
        <v>16147.94</v>
      </c>
      <c r="J55" s="19">
        <f>IF(Source!BB31&lt;&gt; 0, Source!BB31, 1)</f>
        <v>11.89</v>
      </c>
      <c r="K55" s="23">
        <f>Source!Q31</f>
        <v>191999.01</v>
      </c>
    </row>
    <row r="56" spans="1:27" ht="15" x14ac:dyDescent="0.25">
      <c r="A56" s="26"/>
      <c r="B56" s="26"/>
      <c r="C56" s="26"/>
      <c r="D56" s="26"/>
      <c r="E56" s="26"/>
      <c r="F56" s="26"/>
      <c r="G56" s="26"/>
      <c r="H56" s="51">
        <f>I55</f>
        <v>16147.94</v>
      </c>
      <c r="I56" s="51"/>
      <c r="J56" s="51">
        <f>K55</f>
        <v>191999.01</v>
      </c>
      <c r="K56" s="51"/>
      <c r="Q56">
        <f>ROUND((Source!DN34/100)*ROUND((ROUND((Source!AF34*Source!AV34*Source!I34),2)),2), 2)</f>
        <v>0</v>
      </c>
      <c r="R56">
        <f>Source!X34</f>
        <v>0</v>
      </c>
      <c r="S56">
        <f>ROUND((Source!DO34/100)*ROUND((ROUND((Source!AF34*Source!AV34*Source!I34),2)),2), 2)</f>
        <v>0</v>
      </c>
      <c r="T56">
        <f>Source!Y34</f>
        <v>0</v>
      </c>
      <c r="U56">
        <f>ROUND((175/100)*ROUND((ROUND((Source!AE34*Source!AV34*Source!I34),2)),2), 2)</f>
        <v>0</v>
      </c>
      <c r="V56">
        <f>ROUND((157/100)*ROUND(ROUND((ROUND((Source!AE34*Source!AV34*Source!I34),2)*Source!BS34),2), 2), 2)</f>
        <v>0</v>
      </c>
      <c r="X56">
        <f>IF(Source!BI34&lt;=1,I65, 0)</f>
        <v>5911.92</v>
      </c>
      <c r="Y56">
        <f>IF(Source!BI34=2,I65, 0)</f>
        <v>0</v>
      </c>
      <c r="Z56">
        <f>IF(Source!BI34=3,I65, 0)</f>
        <v>0</v>
      </c>
      <c r="AA56">
        <f>IF(Source!BI34=4,I65, 0)</f>
        <v>0</v>
      </c>
    </row>
    <row r="57" spans="1:27" ht="42.75" x14ac:dyDescent="0.2">
      <c r="A57" s="17" t="str">
        <f>Source!E32</f>
        <v>5</v>
      </c>
      <c r="B57" s="18" t="str">
        <f>Source!F32</f>
        <v>15.1-1102-01</v>
      </c>
      <c r="C57" s="18" t="s">
        <v>45</v>
      </c>
      <c r="D57" s="20" t="str">
        <f>Source!H32</f>
        <v>1 Т</v>
      </c>
      <c r="E57" s="19">
        <f>Source!I32</f>
        <v>302</v>
      </c>
      <c r="F57" s="22"/>
      <c r="G57" s="21"/>
      <c r="H57" s="19"/>
      <c r="I57" s="23"/>
      <c r="J57" s="19"/>
      <c r="K57" s="23"/>
    </row>
    <row r="58" spans="1:27" ht="14.25" x14ac:dyDescent="0.2">
      <c r="A58" s="17"/>
      <c r="B58" s="18"/>
      <c r="C58" s="18" t="s">
        <v>520</v>
      </c>
      <c r="D58" s="20"/>
      <c r="E58" s="19"/>
      <c r="F58" s="22">
        <f>Source!AM32</f>
        <v>12.61</v>
      </c>
      <c r="G58" s="21" t="str">
        <f>Source!DE32</f>
        <v/>
      </c>
      <c r="H58" s="19">
        <f>Source!AV32</f>
        <v>1</v>
      </c>
      <c r="I58" s="23">
        <f>(ROUND((ROUND(((Source!ET32)*Source!AV32*Source!I32),2)),2)+ROUND((ROUND(((Source!AE32-(Source!EU32))*Source!AV32*Source!I32),2)),2))</f>
        <v>3808.22</v>
      </c>
      <c r="J58" s="19">
        <f>IF(Source!BB32&lt;&gt; 0, Source!BB32, 1)</f>
        <v>7.63</v>
      </c>
      <c r="K58" s="23">
        <f>Source!Q32</f>
        <v>29056.720000000001</v>
      </c>
    </row>
    <row r="59" spans="1:27" ht="15" x14ac:dyDescent="0.25">
      <c r="A59" s="26"/>
      <c r="B59" s="26"/>
      <c r="C59" s="26"/>
      <c r="D59" s="26"/>
      <c r="E59" s="26"/>
      <c r="F59" s="26"/>
      <c r="G59" s="26"/>
      <c r="H59" s="51">
        <f>I58</f>
        <v>3808.22</v>
      </c>
      <c r="I59" s="51"/>
      <c r="J59" s="51">
        <f>K58</f>
        <v>29056.720000000001</v>
      </c>
      <c r="K59" s="51"/>
    </row>
    <row r="60" spans="1:27" ht="42.75" x14ac:dyDescent="0.2">
      <c r="A60" s="17" t="str">
        <f>Source!E33</f>
        <v>6</v>
      </c>
      <c r="B60" s="18" t="str">
        <f>Source!F33</f>
        <v>3.27-69-1</v>
      </c>
      <c r="C60" s="18" t="s">
        <v>52</v>
      </c>
      <c r="D60" s="20" t="str">
        <f>Source!H33</f>
        <v>1000 м2 поверхности</v>
      </c>
      <c r="E60" s="19">
        <f>Source!I33</f>
        <v>0.35</v>
      </c>
      <c r="F60" s="22"/>
      <c r="G60" s="21"/>
      <c r="H60" s="19"/>
      <c r="I60" s="23"/>
      <c r="J60" s="19"/>
      <c r="K60" s="23"/>
    </row>
    <row r="61" spans="1:27" ht="14.25" x14ac:dyDescent="0.2">
      <c r="A61" s="17"/>
      <c r="B61" s="18"/>
      <c r="C61" s="18" t="s">
        <v>519</v>
      </c>
      <c r="D61" s="20"/>
      <c r="E61" s="19"/>
      <c r="F61" s="22">
        <f>Source!AO33</f>
        <v>285.31</v>
      </c>
      <c r="G61" s="21" t="str">
        <f>Source!DG33</f>
        <v>*1,15</v>
      </c>
      <c r="H61" s="19">
        <f>Source!AV33</f>
        <v>1</v>
      </c>
      <c r="I61" s="23">
        <f>ROUND((ROUND((Source!AF33*Source!AV33*Source!I33),2)),2)</f>
        <v>114.84</v>
      </c>
      <c r="J61" s="19">
        <f>IF(Source!BA33&lt;&gt; 0, Source!BA33, 1)</f>
        <v>24.82</v>
      </c>
      <c r="K61" s="23">
        <f>Source!S33</f>
        <v>2850.33</v>
      </c>
      <c r="O61" s="25">
        <f>I61+I62+I64+I66+I67+I68+SUM(I65:I65)</f>
        <v>6580</v>
      </c>
      <c r="P61" s="25">
        <f>K61+K62+K64+K66+K67+K68+SUM(K65:K65)</f>
        <v>29005.360000000001</v>
      </c>
      <c r="X61">
        <f>IF(Source!BI33&lt;=1,I61+I62+I64+I66+I67+I68-0, 0)</f>
        <v>668.08</v>
      </c>
      <c r="Y61">
        <f>IF(Source!BI33=2,I61+I62+I64+I66+I67+I68-0, 0)</f>
        <v>0</v>
      </c>
      <c r="Z61">
        <f>IF(Source!BI33=3,I61+I62+I64+I66+I67+I68-0, 0)</f>
        <v>0</v>
      </c>
      <c r="AA61">
        <f>IF(Source!BI33=4,I61+I62+I64+I66+I67+I68,0)</f>
        <v>0</v>
      </c>
    </row>
    <row r="62" spans="1:27" ht="14.25" x14ac:dyDescent="0.2">
      <c r="A62" s="17"/>
      <c r="B62" s="18"/>
      <c r="C62" s="18" t="s">
        <v>520</v>
      </c>
      <c r="D62" s="20"/>
      <c r="E62" s="19"/>
      <c r="F62" s="22">
        <f>Source!AM33</f>
        <v>541.38</v>
      </c>
      <c r="G62" s="21" t="str">
        <f>Source!DE33</f>
        <v>*1,25</v>
      </c>
      <c r="H62" s="19">
        <f>Source!AV33</f>
        <v>1</v>
      </c>
      <c r="I62" s="23">
        <f>(ROUND((ROUND((((Source!ET33*1.25))*Source!AV33*Source!I33),2)),2)+ROUND((ROUND(((Source!AE33-((Source!EU33*1.25)))*Source!AV33*Source!I33),2)),2))</f>
        <v>236.85</v>
      </c>
      <c r="J62" s="19">
        <f>IF(Source!BB33&lt;&gt; 0, Source!BB33, 1)</f>
        <v>8.5500000000000007</v>
      </c>
      <c r="K62" s="23">
        <f>Source!Q33</f>
        <v>2025.07</v>
      </c>
      <c r="Q62">
        <f>ROUND((Source!DN35/100)*ROUND((ROUND((Source!AF35*Source!AV35*Source!I35),2)),2), 2)</f>
        <v>170.73</v>
      </c>
      <c r="R62">
        <f>Source!X35</f>
        <v>3390.02</v>
      </c>
      <c r="S62">
        <f>ROUND((Source!DO35/100)*ROUND((ROUND((Source!AF35*Source!AV35*Source!I35),2)),2), 2)</f>
        <v>96.34</v>
      </c>
      <c r="T62">
        <f>Source!Y35</f>
        <v>1240.99</v>
      </c>
      <c r="U62">
        <f>ROUND((175/100)*ROUND((ROUND((Source!AE35*Source!AV35*Source!I35),2)),2), 2)</f>
        <v>162.30000000000001</v>
      </c>
      <c r="V62">
        <f>ROUND((157/100)*ROUND(ROUND((ROUND((Source!AE35*Source!AV35*Source!I35),2)*Source!BS35),2), 2), 2)</f>
        <v>3613.84</v>
      </c>
    </row>
    <row r="63" spans="1:27" ht="14.25" x14ac:dyDescent="0.2">
      <c r="A63" s="17"/>
      <c r="B63" s="18"/>
      <c r="C63" s="18" t="s">
        <v>521</v>
      </c>
      <c r="D63" s="20"/>
      <c r="E63" s="19"/>
      <c r="F63" s="22">
        <f>Source!AN33</f>
        <v>84.52</v>
      </c>
      <c r="G63" s="21" t="str">
        <f>Source!DF33</f>
        <v>*1,25</v>
      </c>
      <c r="H63" s="19">
        <f>Source!AV33</f>
        <v>1</v>
      </c>
      <c r="I63" s="24">
        <f>ROUND((ROUND((Source!AE33*Source!AV33*Source!I33),2)),2)</f>
        <v>36.979999999999997</v>
      </c>
      <c r="J63" s="19">
        <f>IF(Source!BS33&lt;&gt; 0, Source!BS33, 1)</f>
        <v>24.82</v>
      </c>
      <c r="K63" s="24">
        <f>Source!R33</f>
        <v>917.84</v>
      </c>
      <c r="W63">
        <f>I72</f>
        <v>121.95</v>
      </c>
    </row>
    <row r="64" spans="1:27" ht="14.25" x14ac:dyDescent="0.2">
      <c r="A64" s="17"/>
      <c r="B64" s="18"/>
      <c r="C64" s="18" t="s">
        <v>528</v>
      </c>
      <c r="D64" s="20"/>
      <c r="E64" s="19"/>
      <c r="F64" s="22">
        <f>Source!AL33</f>
        <v>0.49</v>
      </c>
      <c r="G64" s="21" t="str">
        <f>Source!DD33</f>
        <v/>
      </c>
      <c r="H64" s="19">
        <f>Source!AW33</f>
        <v>1</v>
      </c>
      <c r="I64" s="23">
        <f>ROUND((ROUND((Source!AC33*Source!AW33*Source!I33),2)),2)</f>
        <v>0.17</v>
      </c>
      <c r="J64" s="19">
        <f>IF(Source!BC33&lt;&gt; 0, Source!BC33, 1)</f>
        <v>5.82</v>
      </c>
      <c r="K64" s="23">
        <f>Source!P33</f>
        <v>0.99</v>
      </c>
    </row>
    <row r="65" spans="1:27" ht="14.25" x14ac:dyDescent="0.2">
      <c r="A65" s="17"/>
      <c r="B65" s="18" t="str">
        <f>Source!F34</f>
        <v>1.1-1-1945</v>
      </c>
      <c r="C65" s="18" t="s">
        <v>59</v>
      </c>
      <c r="D65" s="20" t="str">
        <f>Source!H34</f>
        <v>м2</v>
      </c>
      <c r="E65" s="19">
        <f>Source!I34</f>
        <v>357</v>
      </c>
      <c r="F65" s="22">
        <f>Source!AK34</f>
        <v>16.559999999999999</v>
      </c>
      <c r="G65" s="27" t="s">
        <v>0</v>
      </c>
      <c r="H65" s="19">
        <f>Source!AW34</f>
        <v>1</v>
      </c>
      <c r="I65" s="23">
        <f>ROUND((ROUND((Source!AC34*Source!AW34*Source!I34),2)),2)+(ROUND((ROUND(((Source!ET34)*Source!AV34*Source!I34),2)),2)+ROUND((ROUND(((Source!AE34-(Source!EU34))*Source!AV34*Source!I34),2)),2))+ROUND((ROUND((Source!AF34*Source!AV34*Source!I34),2)),2)</f>
        <v>5911.92</v>
      </c>
      <c r="J65" s="19">
        <f>IF(Source!BC34&lt;&gt; 0, Source!BC34, 1)</f>
        <v>3.1</v>
      </c>
      <c r="K65" s="23">
        <f>Source!O34</f>
        <v>18326.95</v>
      </c>
      <c r="W65">
        <f>I74</f>
        <v>92.74</v>
      </c>
    </row>
    <row r="66" spans="1:27" ht="14.25" x14ac:dyDescent="0.2">
      <c r="A66" s="17"/>
      <c r="B66" s="18"/>
      <c r="C66" s="18" t="s">
        <v>522</v>
      </c>
      <c r="D66" s="20" t="s">
        <v>523</v>
      </c>
      <c r="E66" s="19">
        <f>Source!DN33</f>
        <v>140</v>
      </c>
      <c r="F66" s="22"/>
      <c r="G66" s="21"/>
      <c r="H66" s="19"/>
      <c r="I66" s="23">
        <f>SUM(Q51:Q56)</f>
        <v>160.78</v>
      </c>
      <c r="J66" s="19">
        <f>Source!BZ33</f>
        <v>112</v>
      </c>
      <c r="K66" s="23">
        <f>SUM(R51:R56)</f>
        <v>3192.37</v>
      </c>
    </row>
    <row r="67" spans="1:27" ht="14.25" x14ac:dyDescent="0.2">
      <c r="A67" s="17"/>
      <c r="B67" s="18"/>
      <c r="C67" s="18" t="s">
        <v>524</v>
      </c>
      <c r="D67" s="20" t="s">
        <v>523</v>
      </c>
      <c r="E67" s="19">
        <f>Source!DO33</f>
        <v>79</v>
      </c>
      <c r="F67" s="22"/>
      <c r="G67" s="21"/>
      <c r="H67" s="19"/>
      <c r="I67" s="23">
        <f>SUM(S51:S57)</f>
        <v>90.72</v>
      </c>
      <c r="J67" s="19">
        <f>Source!CA33</f>
        <v>41</v>
      </c>
      <c r="K67" s="23">
        <f>SUM(T51:T57)</f>
        <v>1168.6400000000001</v>
      </c>
      <c r="Q67">
        <f>ROUND((Source!DN36/100)*ROUND((ROUND((Source!AF36*Source!AV36*Source!I36),2)),2), 2)</f>
        <v>0</v>
      </c>
      <c r="R67">
        <f>Source!X36</f>
        <v>0</v>
      </c>
      <c r="S67">
        <f>ROUND((Source!DO36/100)*ROUND((ROUND((Source!AF36*Source!AV36*Source!I36),2)),2), 2)</f>
        <v>0</v>
      </c>
      <c r="T67">
        <f>Source!Y36</f>
        <v>0</v>
      </c>
      <c r="U67">
        <f>ROUND((175/100)*ROUND((ROUND((Source!AE36*Source!AV36*Source!I36),2)),2), 2)</f>
        <v>0</v>
      </c>
      <c r="V67">
        <f>ROUND((157/100)*ROUND(ROUND((ROUND((Source!AE36*Source!AV36*Source!I36),2)*Source!BS36),2), 2), 2)</f>
        <v>0</v>
      </c>
      <c r="X67">
        <f>IF(Source!BI36&lt;=1,I76, 0)</f>
        <v>8084.23</v>
      </c>
      <c r="Y67">
        <f>IF(Source!BI36=2,I76, 0)</f>
        <v>0</v>
      </c>
      <c r="Z67">
        <f>IF(Source!BI36=3,I76, 0)</f>
        <v>0</v>
      </c>
      <c r="AA67">
        <f>IF(Source!BI36=4,I76, 0)</f>
        <v>0</v>
      </c>
    </row>
    <row r="68" spans="1:27" ht="14.25" x14ac:dyDescent="0.2">
      <c r="A68" s="17"/>
      <c r="B68" s="18"/>
      <c r="C68" s="18" t="s">
        <v>525</v>
      </c>
      <c r="D68" s="20" t="s">
        <v>523</v>
      </c>
      <c r="E68" s="19">
        <f>175</f>
        <v>175</v>
      </c>
      <c r="F68" s="22"/>
      <c r="G68" s="21"/>
      <c r="H68" s="19"/>
      <c r="I68" s="23">
        <f>SUM(U51:U58)</f>
        <v>64.72</v>
      </c>
      <c r="J68" s="19">
        <f>157</f>
        <v>157</v>
      </c>
      <c r="K68" s="23">
        <f>SUM(V51:V58)</f>
        <v>1441.01</v>
      </c>
    </row>
    <row r="69" spans="1:27" ht="14.25" x14ac:dyDescent="0.2">
      <c r="A69" s="17"/>
      <c r="B69" s="18"/>
      <c r="C69" s="18" t="s">
        <v>526</v>
      </c>
      <c r="D69" s="20" t="s">
        <v>527</v>
      </c>
      <c r="E69" s="19">
        <f>Source!AQ33</f>
        <v>27.7</v>
      </c>
      <c r="F69" s="22"/>
      <c r="G69" s="21" t="str">
        <f>Source!DI33</f>
        <v>*1,15</v>
      </c>
      <c r="H69" s="19">
        <f>Source!AV33</f>
        <v>1</v>
      </c>
      <c r="I69" s="23">
        <f>Source!U33</f>
        <v>11.149249999999999</v>
      </c>
      <c r="J69" s="19"/>
      <c r="K69" s="23"/>
    </row>
    <row r="70" spans="1:27" ht="15" x14ac:dyDescent="0.25">
      <c r="A70" s="26"/>
      <c r="B70" s="26"/>
      <c r="C70" s="26"/>
      <c r="D70" s="26"/>
      <c r="E70" s="26"/>
      <c r="F70" s="26"/>
      <c r="G70" s="26"/>
      <c r="H70" s="51">
        <f>I61+I62+I64+I66+I67+I68+SUM(I65:I65)</f>
        <v>6580</v>
      </c>
      <c r="I70" s="51"/>
      <c r="J70" s="51">
        <f>K61+K62+K64+K66+K67+K68+SUM(K65:K65)</f>
        <v>29005.360000000001</v>
      </c>
      <c r="K70" s="51"/>
    </row>
    <row r="71" spans="1:27" ht="71.25" x14ac:dyDescent="0.2">
      <c r="A71" s="17" t="str">
        <f>Source!E35</f>
        <v>7</v>
      </c>
      <c r="B71" s="18" t="str">
        <f>Source!F35</f>
        <v>3.27-12-1</v>
      </c>
      <c r="C71" s="18" t="s">
        <v>64</v>
      </c>
      <c r="D71" s="20" t="str">
        <f>Source!H35</f>
        <v>100 м3 материала основания (в плотном теле)</v>
      </c>
      <c r="E71" s="19">
        <f>Source!I35</f>
        <v>0.7</v>
      </c>
      <c r="F71" s="22"/>
      <c r="G71" s="21"/>
      <c r="H71" s="19"/>
      <c r="I71" s="23"/>
      <c r="J71" s="19"/>
      <c r="K71" s="23"/>
    </row>
    <row r="72" spans="1:27" ht="14.25" x14ac:dyDescent="0.2">
      <c r="A72" s="17"/>
      <c r="B72" s="18"/>
      <c r="C72" s="18" t="s">
        <v>519</v>
      </c>
      <c r="D72" s="20"/>
      <c r="E72" s="19"/>
      <c r="F72" s="22">
        <f>Source!AO35</f>
        <v>151.49</v>
      </c>
      <c r="G72" s="21" t="str">
        <f>Source!DG35</f>
        <v>*1,15</v>
      </c>
      <c r="H72" s="19">
        <f>Source!AV35</f>
        <v>1</v>
      </c>
      <c r="I72" s="23">
        <f>ROUND((ROUND((Source!AF35*Source!AV35*Source!I35),2)),2)</f>
        <v>121.95</v>
      </c>
      <c r="J72" s="19">
        <f>IF(Source!BA35&lt;&gt; 0, Source!BA35, 1)</f>
        <v>24.82</v>
      </c>
      <c r="K72" s="23">
        <f>Source!S35</f>
        <v>3026.8</v>
      </c>
      <c r="O72" s="25">
        <f>I72+I73+I75+I77+I78+I79+SUM(I76:I76)</f>
        <v>9312.33</v>
      </c>
      <c r="P72" s="25">
        <f>K72+K73+K75+K77+K78+K79+SUM(K76:K76)</f>
        <v>60158.130000000005</v>
      </c>
      <c r="X72">
        <f>IF(Source!BI35&lt;=1,I72+I73+I75+I77+I78+I79-0, 0)</f>
        <v>1228.0999999999999</v>
      </c>
      <c r="Y72">
        <f>IF(Source!BI35=2,I72+I73+I75+I77+I78+I79-0, 0)</f>
        <v>0</v>
      </c>
      <c r="Z72">
        <f>IF(Source!BI35=3,I72+I73+I75+I77+I78+I79-0, 0)</f>
        <v>0</v>
      </c>
      <c r="AA72">
        <f>IF(Source!BI35=4,I72+I73+I75+I77+I78+I79,0)</f>
        <v>0</v>
      </c>
    </row>
    <row r="73" spans="1:27" ht="14.25" x14ac:dyDescent="0.2">
      <c r="A73" s="17"/>
      <c r="B73" s="18"/>
      <c r="C73" s="18" t="s">
        <v>520</v>
      </c>
      <c r="D73" s="20"/>
      <c r="E73" s="19"/>
      <c r="F73" s="22">
        <f>Source!AM35</f>
        <v>745.18</v>
      </c>
      <c r="G73" s="21" t="str">
        <f>Source!DE35</f>
        <v>*1,25</v>
      </c>
      <c r="H73" s="19">
        <f>Source!AV35</f>
        <v>1</v>
      </c>
      <c r="I73" s="23">
        <f>(ROUND((ROUND((((Source!ET35*1.25))*Source!AV35*Source!I35),2)),2)+ROUND((ROUND(((Source!AE35-((Source!EU35*1.25)))*Source!AV35*Source!I35),2)),2))</f>
        <v>652.03</v>
      </c>
      <c r="J73" s="19">
        <f>IF(Source!BB35&lt;&gt; 0, Source!BB35, 1)</f>
        <v>9.57</v>
      </c>
      <c r="K73" s="23">
        <f>Source!Q35</f>
        <v>6239.93</v>
      </c>
      <c r="Q73">
        <f>ROUND((Source!DN37/100)*ROUND((ROUND((Source!AF37*Source!AV37*Source!I37),2)),2), 2)</f>
        <v>384.13</v>
      </c>
      <c r="R73">
        <f>Source!X37</f>
        <v>7627.32</v>
      </c>
      <c r="S73">
        <f>ROUND((Source!DO37/100)*ROUND((ROUND((Source!AF37*Source!AV37*Source!I37),2)),2), 2)</f>
        <v>216.76</v>
      </c>
      <c r="T73">
        <f>Source!Y37</f>
        <v>2792.15</v>
      </c>
      <c r="U73">
        <f>ROUND((175/100)*ROUND((ROUND((Source!AE37*Source!AV37*Source!I37),2)),2), 2)</f>
        <v>1104.99</v>
      </c>
      <c r="V73">
        <f>ROUND((157/100)*ROUND(ROUND((ROUND((Source!AE37*Source!AV37*Source!I37),2)*Source!BS37),2), 2), 2)</f>
        <v>24604.79</v>
      </c>
    </row>
    <row r="74" spans="1:27" ht="14.25" x14ac:dyDescent="0.2">
      <c r="A74" s="17"/>
      <c r="B74" s="18"/>
      <c r="C74" s="18" t="s">
        <v>521</v>
      </c>
      <c r="D74" s="20"/>
      <c r="E74" s="19"/>
      <c r="F74" s="22">
        <f>Source!AN35</f>
        <v>105.99</v>
      </c>
      <c r="G74" s="21" t="str">
        <f>Source!DF35</f>
        <v>*1,25</v>
      </c>
      <c r="H74" s="19">
        <f>Source!AV35</f>
        <v>1</v>
      </c>
      <c r="I74" s="24">
        <f>ROUND((ROUND((Source!AE35*Source!AV35*Source!I35),2)),2)</f>
        <v>92.74</v>
      </c>
      <c r="J74" s="19">
        <f>IF(Source!BS35&lt;&gt; 0, Source!BS35, 1)</f>
        <v>24.82</v>
      </c>
      <c r="K74" s="24">
        <f>Source!R35</f>
        <v>2301.81</v>
      </c>
      <c r="W74">
        <f>I83</f>
        <v>274.38</v>
      </c>
    </row>
    <row r="75" spans="1:27" ht="14.25" x14ac:dyDescent="0.2">
      <c r="A75" s="17"/>
      <c r="B75" s="18"/>
      <c r="C75" s="18" t="s">
        <v>528</v>
      </c>
      <c r="D75" s="20"/>
      <c r="E75" s="19"/>
      <c r="F75" s="22">
        <f>Source!AL35</f>
        <v>35.35</v>
      </c>
      <c r="G75" s="21" t="str">
        <f>Source!DD35</f>
        <v/>
      </c>
      <c r="H75" s="19">
        <f>Source!AW35</f>
        <v>1</v>
      </c>
      <c r="I75" s="23">
        <f>ROUND((ROUND((Source!AC35*Source!AW35*Source!I35),2)),2)</f>
        <v>24.75</v>
      </c>
      <c r="J75" s="19">
        <f>IF(Source!BC35&lt;&gt; 0, Source!BC35, 1)</f>
        <v>4.99</v>
      </c>
      <c r="K75" s="23">
        <f>Source!P35</f>
        <v>123.5</v>
      </c>
    </row>
    <row r="76" spans="1:27" ht="28.5" x14ac:dyDescent="0.2">
      <c r="A76" s="17"/>
      <c r="B76" s="18" t="str">
        <f>Source!F36</f>
        <v>1.1-1-766</v>
      </c>
      <c r="C76" s="18" t="s">
        <v>71</v>
      </c>
      <c r="D76" s="20" t="str">
        <f>Source!H36</f>
        <v>м3</v>
      </c>
      <c r="E76" s="19">
        <f>Source!I36</f>
        <v>77</v>
      </c>
      <c r="F76" s="22">
        <f>Source!AK36</f>
        <v>104.99</v>
      </c>
      <c r="G76" s="27" t="s">
        <v>0</v>
      </c>
      <c r="H76" s="19">
        <f>Source!AW36</f>
        <v>1</v>
      </c>
      <c r="I76" s="23">
        <f>ROUND((ROUND((Source!AC36*Source!AW36*Source!I36),2)),2)+(ROUND((ROUND(((Source!ET36)*Source!AV36*Source!I36),2)),2)+ROUND((ROUND(((Source!AE36-(Source!EU36))*Source!AV36*Source!I36),2)),2))+ROUND((ROUND((Source!AF36*Source!AV36*Source!I36),2)),2)</f>
        <v>8084.23</v>
      </c>
      <c r="J76" s="19">
        <f>IF(Source!BC36&lt;&gt; 0, Source!BC36, 1)</f>
        <v>5.26</v>
      </c>
      <c r="K76" s="23">
        <f>Source!O36</f>
        <v>42523.05</v>
      </c>
      <c r="W76">
        <f>I85</f>
        <v>631.41999999999996</v>
      </c>
    </row>
    <row r="77" spans="1:27" ht="14.25" x14ac:dyDescent="0.2">
      <c r="A77" s="17"/>
      <c r="B77" s="18"/>
      <c r="C77" s="18" t="s">
        <v>522</v>
      </c>
      <c r="D77" s="20" t="s">
        <v>523</v>
      </c>
      <c r="E77" s="19">
        <f>Source!DN35</f>
        <v>140</v>
      </c>
      <c r="F77" s="22"/>
      <c r="G77" s="21"/>
      <c r="H77" s="19"/>
      <c r="I77" s="23">
        <f>SUM(Q62:Q67)</f>
        <v>170.73</v>
      </c>
      <c r="J77" s="19">
        <f>Source!BZ35</f>
        <v>112</v>
      </c>
      <c r="K77" s="23">
        <f>SUM(R62:R67)</f>
        <v>3390.02</v>
      </c>
    </row>
    <row r="78" spans="1:27" ht="14.25" x14ac:dyDescent="0.2">
      <c r="A78" s="17"/>
      <c r="B78" s="18"/>
      <c r="C78" s="18" t="s">
        <v>524</v>
      </c>
      <c r="D78" s="20" t="s">
        <v>523</v>
      </c>
      <c r="E78" s="19">
        <f>Source!DO35</f>
        <v>79</v>
      </c>
      <c r="F78" s="22"/>
      <c r="G78" s="21"/>
      <c r="H78" s="19"/>
      <c r="I78" s="23">
        <f>SUM(S62:S68)</f>
        <v>96.34</v>
      </c>
      <c r="J78" s="19">
        <f>Source!CA35</f>
        <v>41</v>
      </c>
      <c r="K78" s="23">
        <f>SUM(T62:T68)</f>
        <v>1240.99</v>
      </c>
      <c r="Q78">
        <f>ROUND((Source!DN38/100)*ROUND((ROUND((Source!AF38*Source!AV38*Source!I38),2)),2), 2)</f>
        <v>0</v>
      </c>
      <c r="R78">
        <f>Source!X38</f>
        <v>0</v>
      </c>
      <c r="S78">
        <f>ROUND((Source!DO38/100)*ROUND((ROUND((Source!AF38*Source!AV38*Source!I38),2)),2), 2)</f>
        <v>0</v>
      </c>
      <c r="T78">
        <f>Source!Y38</f>
        <v>0</v>
      </c>
      <c r="U78">
        <f>ROUND((175/100)*ROUND((ROUND((Source!AE38*Source!AV38*Source!I38),2)),2), 2)</f>
        <v>0</v>
      </c>
      <c r="V78">
        <f>ROUND((157/100)*ROUND(ROUND((ROUND((Source!AE38*Source!AV38*Source!I38),2)*Source!BS38),2), 2), 2)</f>
        <v>0</v>
      </c>
      <c r="X78">
        <f>IF(Source!BI38&lt;=1,I87, 0)</f>
        <v>21052.9</v>
      </c>
      <c r="Y78">
        <f>IF(Source!BI38=2,I87, 0)</f>
        <v>0</v>
      </c>
      <c r="Z78">
        <f>IF(Source!BI38=3,I87, 0)</f>
        <v>0</v>
      </c>
      <c r="AA78">
        <f>IF(Source!BI38=4,I87, 0)</f>
        <v>0</v>
      </c>
    </row>
    <row r="79" spans="1:27" ht="14.25" x14ac:dyDescent="0.2">
      <c r="A79" s="17"/>
      <c r="B79" s="18"/>
      <c r="C79" s="18" t="s">
        <v>525</v>
      </c>
      <c r="D79" s="20" t="s">
        <v>523</v>
      </c>
      <c r="E79" s="19">
        <f>175</f>
        <v>175</v>
      </c>
      <c r="F79" s="22"/>
      <c r="G79" s="21"/>
      <c r="H79" s="19"/>
      <c r="I79" s="23">
        <f>SUM(U62:U69)</f>
        <v>162.30000000000001</v>
      </c>
      <c r="J79" s="19">
        <f>157</f>
        <v>157</v>
      </c>
      <c r="K79" s="23">
        <f>SUM(V62:V69)</f>
        <v>3613.84</v>
      </c>
    </row>
    <row r="80" spans="1:27" ht="14.25" x14ac:dyDescent="0.2">
      <c r="A80" s="17"/>
      <c r="B80" s="18"/>
      <c r="C80" s="18" t="s">
        <v>526</v>
      </c>
      <c r="D80" s="20" t="s">
        <v>527</v>
      </c>
      <c r="E80" s="19">
        <f>Source!AQ35</f>
        <v>14.4</v>
      </c>
      <c r="F80" s="22"/>
      <c r="G80" s="21" t="str">
        <f>Source!DI35</f>
        <v>*1,15</v>
      </c>
      <c r="H80" s="19">
        <f>Source!AV35</f>
        <v>1</v>
      </c>
      <c r="I80" s="23">
        <f>Source!U35</f>
        <v>11.591999999999999</v>
      </c>
      <c r="J80" s="19"/>
      <c r="K80" s="23"/>
    </row>
    <row r="81" spans="1:27" ht="15" x14ac:dyDescent="0.25">
      <c r="A81" s="26"/>
      <c r="B81" s="26"/>
      <c r="C81" s="26"/>
      <c r="D81" s="26"/>
      <c r="E81" s="26"/>
      <c r="F81" s="26"/>
      <c r="G81" s="26"/>
      <c r="H81" s="51">
        <f>I72+I73+I75+I77+I78+I79+SUM(I76:I76)</f>
        <v>9312.33</v>
      </c>
      <c r="I81" s="51"/>
      <c r="J81" s="51">
        <f>K72+K73+K75+K77+K78+K79+SUM(K76:K76)</f>
        <v>60158.130000000005</v>
      </c>
      <c r="K81" s="51"/>
    </row>
    <row r="82" spans="1:27" ht="71.25" x14ac:dyDescent="0.2">
      <c r="A82" s="17" t="str">
        <f>Source!E37</f>
        <v>8</v>
      </c>
      <c r="B82" s="18" t="str">
        <f>Source!F37</f>
        <v>3.27-12-2</v>
      </c>
      <c r="C82" s="18" t="s">
        <v>76</v>
      </c>
      <c r="D82" s="20" t="str">
        <f>Source!H37</f>
        <v>100 м3 материала основания (в плотном теле)</v>
      </c>
      <c r="E82" s="19">
        <f>Source!I37</f>
        <v>1.05</v>
      </c>
      <c r="F82" s="22"/>
      <c r="G82" s="21"/>
      <c r="H82" s="19"/>
      <c r="I82" s="23"/>
      <c r="J82" s="19"/>
      <c r="K82" s="23"/>
    </row>
    <row r="83" spans="1:27" ht="14.25" x14ac:dyDescent="0.2">
      <c r="A83" s="17"/>
      <c r="B83" s="18"/>
      <c r="C83" s="18" t="s">
        <v>519</v>
      </c>
      <c r="D83" s="20"/>
      <c r="E83" s="19"/>
      <c r="F83" s="22">
        <f>Source!AO37</f>
        <v>227.23</v>
      </c>
      <c r="G83" s="21" t="str">
        <f>Source!DG37</f>
        <v>*1,15</v>
      </c>
      <c r="H83" s="19">
        <f>Source!AV37</f>
        <v>1</v>
      </c>
      <c r="I83" s="23">
        <f>ROUND((ROUND((Source!AF37*Source!AV37*Source!I37),2)),2)</f>
        <v>274.38</v>
      </c>
      <c r="J83" s="19">
        <f>IF(Source!BA37&lt;&gt; 0, Source!BA37, 1)</f>
        <v>24.82</v>
      </c>
      <c r="K83" s="23">
        <f>Source!S37</f>
        <v>6810.11</v>
      </c>
      <c r="O83" s="25">
        <f>I83+I84+I86+I88+I89+I90+SUM(I87:I87)</f>
        <v>29888.79</v>
      </c>
      <c r="P83" s="25">
        <f>K83+K84+K86+K88+K89+K90+SUM(K87:K87)</f>
        <v>299506.33999999997</v>
      </c>
      <c r="X83">
        <f>IF(Source!BI37&lt;=1,I83+I84+I86+I88+I89+I90-0, 0)</f>
        <v>8835.8900000000012</v>
      </c>
      <c r="Y83">
        <f>IF(Source!BI37=2,I83+I84+I86+I88+I89+I90-0, 0)</f>
        <v>0</v>
      </c>
      <c r="Z83">
        <f>IF(Source!BI37=3,I83+I84+I86+I88+I89+I90-0, 0)</f>
        <v>0</v>
      </c>
      <c r="AA83">
        <f>IF(Source!BI37=4,I83+I84+I86+I88+I89+I90,0)</f>
        <v>0</v>
      </c>
    </row>
    <row r="84" spans="1:27" ht="14.25" x14ac:dyDescent="0.2">
      <c r="A84" s="17"/>
      <c r="B84" s="18"/>
      <c r="C84" s="18" t="s">
        <v>520</v>
      </c>
      <c r="D84" s="20"/>
      <c r="E84" s="19"/>
      <c r="F84" s="22">
        <f>Source!AM37</f>
        <v>5183.75</v>
      </c>
      <c r="G84" s="21" t="str">
        <f>Source!DE37</f>
        <v>*1,25</v>
      </c>
      <c r="H84" s="19">
        <f>Source!AV37</f>
        <v>1</v>
      </c>
      <c r="I84" s="23">
        <f>(ROUND((ROUND((((Source!ET37*1.25))*Source!AV37*Source!I37),2)),2)+ROUND((ROUND(((Source!AE37-((Source!EU37*1.25)))*Source!AV37*Source!I37),2)),2))</f>
        <v>6803.67</v>
      </c>
      <c r="J84" s="19">
        <f>IF(Source!BB37&lt;&gt; 0, Source!BB37, 1)</f>
        <v>8.5</v>
      </c>
      <c r="K84" s="23">
        <f>Source!Q37</f>
        <v>57831.199999999997</v>
      </c>
      <c r="Q84">
        <f>ROUND((Source!DN39/100)*ROUND((ROUND((Source!AF39*Source!AV39*Source!I39),2)),2), 2)</f>
        <v>8120.31</v>
      </c>
      <c r="R84">
        <f>Source!X39</f>
        <v>116276.66</v>
      </c>
      <c r="S84">
        <f>ROUND((Source!DO39/100)*ROUND((ROUND((Source!AF39*Source!AV39*Source!I39),2)),2), 2)</f>
        <v>4372.4799999999996</v>
      </c>
      <c r="T84">
        <f>Source!Y39</f>
        <v>52970.48</v>
      </c>
      <c r="U84">
        <f>ROUND((175/100)*ROUND((ROUND((Source!AE39*Source!AV39*Source!I39),2)),2), 2)</f>
        <v>205.8</v>
      </c>
      <c r="V84">
        <f>ROUND((157/100)*ROUND(ROUND((ROUND((Source!AE39*Source!AV39*Source!I39),2)*Source!BS39),2), 2), 2)</f>
        <v>4582.5600000000004</v>
      </c>
    </row>
    <row r="85" spans="1:27" ht="14.25" x14ac:dyDescent="0.2">
      <c r="A85" s="17"/>
      <c r="B85" s="18"/>
      <c r="C85" s="18" t="s">
        <v>521</v>
      </c>
      <c r="D85" s="20"/>
      <c r="E85" s="19"/>
      <c r="F85" s="22">
        <f>Source!AN37</f>
        <v>481.08</v>
      </c>
      <c r="G85" s="21" t="str">
        <f>Source!DF37</f>
        <v>*1,25</v>
      </c>
      <c r="H85" s="19">
        <f>Source!AV37</f>
        <v>1</v>
      </c>
      <c r="I85" s="24">
        <f>ROUND((ROUND((Source!AE37*Source!AV37*Source!I37),2)),2)</f>
        <v>631.41999999999996</v>
      </c>
      <c r="J85" s="19">
        <f>IF(Source!BS37&lt;&gt; 0, Source!BS37, 1)</f>
        <v>24.82</v>
      </c>
      <c r="K85" s="24">
        <f>Source!R37</f>
        <v>15671.84</v>
      </c>
      <c r="W85">
        <f>I94</f>
        <v>5205.33</v>
      </c>
    </row>
    <row r="86" spans="1:27" ht="14.25" x14ac:dyDescent="0.2">
      <c r="A86" s="17"/>
      <c r="B86" s="18"/>
      <c r="C86" s="18" t="s">
        <v>528</v>
      </c>
      <c r="D86" s="20"/>
      <c r="E86" s="19"/>
      <c r="F86" s="22">
        <f>Source!AL37</f>
        <v>49.49</v>
      </c>
      <c r="G86" s="21" t="str">
        <f>Source!DD37</f>
        <v/>
      </c>
      <c r="H86" s="19">
        <f>Source!AW37</f>
        <v>1</v>
      </c>
      <c r="I86" s="23">
        <f>ROUND((ROUND((Source!AC37*Source!AW37*Source!I37),2)),2)</f>
        <v>51.96</v>
      </c>
      <c r="J86" s="19">
        <f>IF(Source!BC37&lt;&gt; 0, Source!BC37, 1)</f>
        <v>4.99</v>
      </c>
      <c r="K86" s="23">
        <f>Source!P37</f>
        <v>259.27999999999997</v>
      </c>
    </row>
    <row r="87" spans="1:27" ht="42.75" x14ac:dyDescent="0.2">
      <c r="A87" s="17"/>
      <c r="B87" s="18" t="str">
        <f>Source!F38</f>
        <v>1.1-1-1545</v>
      </c>
      <c r="C87" s="18" t="s">
        <v>80</v>
      </c>
      <c r="D87" s="20" t="str">
        <f>Source!H38</f>
        <v>м3</v>
      </c>
      <c r="E87" s="19">
        <f>Source!I38</f>
        <v>132.30000000000001</v>
      </c>
      <c r="F87" s="22">
        <f>Source!AK38</f>
        <v>159.13</v>
      </c>
      <c r="G87" s="27" t="s">
        <v>0</v>
      </c>
      <c r="H87" s="19">
        <f>Source!AW38</f>
        <v>1</v>
      </c>
      <c r="I87" s="23">
        <f>ROUND((ROUND((Source!AC38*Source!AW38*Source!I38),2)),2)+(ROUND((ROUND(((Source!ET38)*Source!AV38*Source!I38),2)),2)+ROUND((ROUND(((Source!AE38-(Source!EU38))*Source!AV38*Source!I38),2)),2))+ROUND((ROUND((Source!AF38*Source!AV38*Source!I38),2)),2)</f>
        <v>21052.9</v>
      </c>
      <c r="J87" s="19">
        <f>IF(Source!BC38&lt;&gt; 0, Source!BC38, 1)</f>
        <v>9.48</v>
      </c>
      <c r="K87" s="23">
        <f>Source!O38</f>
        <v>199581.49</v>
      </c>
      <c r="W87">
        <f>I96</f>
        <v>117.6</v>
      </c>
    </row>
    <row r="88" spans="1:27" ht="14.25" x14ac:dyDescent="0.2">
      <c r="A88" s="17"/>
      <c r="B88" s="18"/>
      <c r="C88" s="18" t="s">
        <v>522</v>
      </c>
      <c r="D88" s="20" t="s">
        <v>523</v>
      </c>
      <c r="E88" s="19">
        <f>Source!DN37</f>
        <v>140</v>
      </c>
      <c r="F88" s="22"/>
      <c r="G88" s="21"/>
      <c r="H88" s="19"/>
      <c r="I88" s="23">
        <f>SUM(Q73:Q78)</f>
        <v>384.13</v>
      </c>
      <c r="J88" s="19">
        <f>Source!BZ37</f>
        <v>112</v>
      </c>
      <c r="K88" s="23">
        <f>SUM(R73:R78)</f>
        <v>7627.32</v>
      </c>
    </row>
    <row r="89" spans="1:27" ht="14.25" x14ac:dyDescent="0.2">
      <c r="A89" s="17"/>
      <c r="B89" s="18"/>
      <c r="C89" s="18" t="s">
        <v>524</v>
      </c>
      <c r="D89" s="20" t="s">
        <v>523</v>
      </c>
      <c r="E89" s="19">
        <f>Source!DO37</f>
        <v>79</v>
      </c>
      <c r="F89" s="22"/>
      <c r="G89" s="21"/>
      <c r="H89" s="19"/>
      <c r="I89" s="23">
        <f>SUM(S73:S79)</f>
        <v>216.76</v>
      </c>
      <c r="J89" s="19">
        <f>Source!CA37</f>
        <v>41</v>
      </c>
      <c r="K89" s="23">
        <f>SUM(T73:T79)</f>
        <v>2792.15</v>
      </c>
      <c r="Q89">
        <f>ROUND((Source!DN40/100)*ROUND((ROUND((Source!AF40*Source!AV40*Source!I40),2)),2), 2)</f>
        <v>0</v>
      </c>
      <c r="R89">
        <f>Source!X40</f>
        <v>0</v>
      </c>
      <c r="S89">
        <f>ROUND((Source!DO40/100)*ROUND((ROUND((Source!AF40*Source!AV40*Source!I40),2)),2), 2)</f>
        <v>0</v>
      </c>
      <c r="T89">
        <f>Source!Y40</f>
        <v>0</v>
      </c>
      <c r="U89">
        <f>ROUND((175/100)*ROUND((ROUND((Source!AE40*Source!AV40*Source!I40),2)),2), 2)</f>
        <v>0</v>
      </c>
      <c r="V89">
        <f>ROUND((157/100)*ROUND(ROUND((ROUND((Source!AE40*Source!AV40*Source!I40),2)*Source!BS40),2), 2), 2)</f>
        <v>0</v>
      </c>
      <c r="X89">
        <f>IF(Source!BI40&lt;=1,I98, 0)</f>
        <v>13833.23</v>
      </c>
      <c r="Y89">
        <f>IF(Source!BI40=2,I98, 0)</f>
        <v>0</v>
      </c>
      <c r="Z89">
        <f>IF(Source!BI40=3,I98, 0)</f>
        <v>0</v>
      </c>
      <c r="AA89">
        <f>IF(Source!BI40=4,I98, 0)</f>
        <v>0</v>
      </c>
    </row>
    <row r="90" spans="1:27" ht="14.25" x14ac:dyDescent="0.2">
      <c r="A90" s="17"/>
      <c r="B90" s="18"/>
      <c r="C90" s="18" t="s">
        <v>525</v>
      </c>
      <c r="D90" s="20" t="s">
        <v>523</v>
      </c>
      <c r="E90" s="19">
        <f>175</f>
        <v>175</v>
      </c>
      <c r="F90" s="22"/>
      <c r="G90" s="21"/>
      <c r="H90" s="19"/>
      <c r="I90" s="23">
        <f>SUM(U73:U80)</f>
        <v>1104.99</v>
      </c>
      <c r="J90" s="19">
        <f>157</f>
        <v>157</v>
      </c>
      <c r="K90" s="23">
        <f>SUM(V73:V80)</f>
        <v>24604.79</v>
      </c>
      <c r="Q90">
        <f>ROUND((Source!DN41/100)*ROUND((ROUND((Source!AF41*Source!AV41*Source!I41),2)),2), 2)</f>
        <v>0</v>
      </c>
      <c r="R90">
        <f>Source!X41</f>
        <v>0</v>
      </c>
      <c r="S90">
        <f>ROUND((Source!DO41/100)*ROUND((ROUND((Source!AF41*Source!AV41*Source!I41),2)),2), 2)</f>
        <v>0</v>
      </c>
      <c r="T90">
        <f>Source!Y41</f>
        <v>0</v>
      </c>
      <c r="U90">
        <f>ROUND((175/100)*ROUND((ROUND((Source!AE41*Source!AV41*Source!I41),2)),2), 2)</f>
        <v>0</v>
      </c>
      <c r="V90">
        <f>ROUND((157/100)*ROUND(ROUND((ROUND((Source!AE41*Source!AV41*Source!I41),2)*Source!BS41),2), 2), 2)</f>
        <v>0</v>
      </c>
      <c r="X90">
        <f>IF(Source!BI41&lt;=1,I99, 0)</f>
        <v>10079.48</v>
      </c>
      <c r="Y90">
        <f>IF(Source!BI41=2,I99, 0)</f>
        <v>0</v>
      </c>
      <c r="Z90">
        <f>IF(Source!BI41=3,I99, 0)</f>
        <v>0</v>
      </c>
      <c r="AA90">
        <f>IF(Source!BI41=4,I99, 0)</f>
        <v>0</v>
      </c>
    </row>
    <row r="91" spans="1:27" ht="14.25" x14ac:dyDescent="0.2">
      <c r="A91" s="17"/>
      <c r="B91" s="18"/>
      <c r="C91" s="18" t="s">
        <v>526</v>
      </c>
      <c r="D91" s="20" t="s">
        <v>527</v>
      </c>
      <c r="E91" s="19">
        <f>Source!AQ37</f>
        <v>21.6</v>
      </c>
      <c r="F91" s="22"/>
      <c r="G91" s="21" t="str">
        <f>Source!DI37</f>
        <v>*1,15</v>
      </c>
      <c r="H91" s="19">
        <f>Source!AV37</f>
        <v>1</v>
      </c>
      <c r="I91" s="23">
        <f>Source!U37</f>
        <v>26.082000000000001</v>
      </c>
      <c r="J91" s="19"/>
      <c r="K91" s="23"/>
      <c r="Q91">
        <f>ROUND((Source!DN42/100)*ROUND((ROUND((Source!AF42*Source!AV42*Source!I42),2)),2), 2)</f>
        <v>0</v>
      </c>
      <c r="R91">
        <f>Source!X42</f>
        <v>0</v>
      </c>
      <c r="S91">
        <f>ROUND((Source!DO42/100)*ROUND((ROUND((Source!AF42*Source!AV42*Source!I42),2)),2), 2)</f>
        <v>0</v>
      </c>
      <c r="T91">
        <f>Source!Y42</f>
        <v>0</v>
      </c>
      <c r="U91">
        <f>ROUND((175/100)*ROUND((ROUND((Source!AE42*Source!AV42*Source!I42),2)),2), 2)</f>
        <v>0</v>
      </c>
      <c r="V91">
        <f>ROUND((157/100)*ROUND(ROUND((ROUND((Source!AE42*Source!AV42*Source!I42),2)*Source!BS42),2), 2), 2)</f>
        <v>0</v>
      </c>
      <c r="X91">
        <f>IF(Source!BI42&lt;=1,I100, 0)</f>
        <v>82652.639999999999</v>
      </c>
      <c r="Y91">
        <f>IF(Source!BI42=2,I100, 0)</f>
        <v>0</v>
      </c>
      <c r="Z91">
        <f>IF(Source!BI42=3,I100, 0)</f>
        <v>0</v>
      </c>
      <c r="AA91">
        <f>IF(Source!BI42=4,I100, 0)</f>
        <v>0</v>
      </c>
    </row>
    <row r="92" spans="1:27" ht="15" x14ac:dyDescent="0.25">
      <c r="A92" s="26"/>
      <c r="B92" s="26"/>
      <c r="C92" s="26"/>
      <c r="D92" s="26"/>
      <c r="E92" s="26"/>
      <c r="F92" s="26"/>
      <c r="G92" s="26"/>
      <c r="H92" s="51">
        <f>I83+I84+I86+I88+I89+I90+SUM(I87:I87)</f>
        <v>29888.79</v>
      </c>
      <c r="I92" s="51"/>
      <c r="J92" s="51">
        <f>K83+K84+K86+K88+K89+K90+SUM(K87:K87)</f>
        <v>299506.33999999997</v>
      </c>
      <c r="K92" s="51"/>
    </row>
    <row r="93" spans="1:27" ht="42.75" x14ac:dyDescent="0.2">
      <c r="A93" s="17" t="str">
        <f>Source!E39</f>
        <v>9</v>
      </c>
      <c r="B93" s="18" t="str">
        <f>Source!F39</f>
        <v>3.47-69-1</v>
      </c>
      <c r="C93" s="18" t="s">
        <v>84</v>
      </c>
      <c r="D93" s="20" t="str">
        <f>Source!H39</f>
        <v>100 м2</v>
      </c>
      <c r="E93" s="19">
        <f>Source!I39</f>
        <v>3.5</v>
      </c>
      <c r="F93" s="22"/>
      <c r="G93" s="21"/>
      <c r="H93" s="19"/>
      <c r="I93" s="23"/>
      <c r="J93" s="19"/>
      <c r="K93" s="23"/>
    </row>
    <row r="94" spans="1:27" ht="14.25" x14ac:dyDescent="0.2">
      <c r="A94" s="17"/>
      <c r="B94" s="18"/>
      <c r="C94" s="18" t="s">
        <v>519</v>
      </c>
      <c r="D94" s="20"/>
      <c r="E94" s="19"/>
      <c r="F94" s="22">
        <f>Source!AO39</f>
        <v>1293.25</v>
      </c>
      <c r="G94" s="21" t="str">
        <f>Source!DG39</f>
        <v>*1,15</v>
      </c>
      <c r="H94" s="19">
        <f>Source!AV39</f>
        <v>1</v>
      </c>
      <c r="I94" s="23">
        <f>ROUND((ROUND((Source!AF39*Source!AV39*Source!I39),2)),2)</f>
        <v>5205.33</v>
      </c>
      <c r="J94" s="19">
        <f>IF(Source!BA39&lt;&gt; 0, Source!BA39, 1)</f>
        <v>24.82</v>
      </c>
      <c r="K94" s="23">
        <f>Source!S39</f>
        <v>129196.29</v>
      </c>
    </row>
    <row r="95" spans="1:27" ht="14.25" x14ac:dyDescent="0.2">
      <c r="A95" s="17"/>
      <c r="B95" s="18"/>
      <c r="C95" s="18" t="s">
        <v>520</v>
      </c>
      <c r="D95" s="20"/>
      <c r="E95" s="19"/>
      <c r="F95" s="22">
        <f>Source!AM39</f>
        <v>275.43</v>
      </c>
      <c r="G95" s="21" t="str">
        <f>Source!DE39</f>
        <v>*1,25</v>
      </c>
      <c r="H95" s="19">
        <f>Source!AV39</f>
        <v>1</v>
      </c>
      <c r="I95" s="23">
        <f>(ROUND((ROUND((((Source!ET39*1.25))*Source!AV39*Source!I39),2)),2)+ROUND((ROUND(((Source!AE39-((Source!EU39*1.25)))*Source!AV39*Source!I39),2)),2))</f>
        <v>1205.01</v>
      </c>
      <c r="J95" s="19">
        <f>IF(Source!BB39&lt;&gt; 0, Source!BB39, 1)</f>
        <v>8.0299999999999994</v>
      </c>
      <c r="K95" s="23">
        <f>Source!Q39</f>
        <v>9676.23</v>
      </c>
    </row>
    <row r="96" spans="1:27" ht="14.25" x14ac:dyDescent="0.2">
      <c r="A96" s="17"/>
      <c r="B96" s="18"/>
      <c r="C96" s="18" t="s">
        <v>521</v>
      </c>
      <c r="D96" s="20"/>
      <c r="E96" s="19"/>
      <c r="F96" s="22">
        <f>Source!AN39</f>
        <v>26.88</v>
      </c>
      <c r="G96" s="21" t="str">
        <f>Source!DF39</f>
        <v>*1,25</v>
      </c>
      <c r="H96" s="19">
        <f>Source!AV39</f>
        <v>1</v>
      </c>
      <c r="I96" s="24">
        <f>ROUND((ROUND((Source!AE39*Source!AV39*Source!I39),2)),2)</f>
        <v>117.6</v>
      </c>
      <c r="J96" s="19">
        <f>IF(Source!BS39&lt;&gt; 0, Source!BS39, 1)</f>
        <v>24.82</v>
      </c>
      <c r="K96" s="24">
        <f>Source!R39</f>
        <v>2918.83</v>
      </c>
      <c r="O96" s="25">
        <f>I94+I95+I97+I101+I102+I103+SUM(I98:I100)</f>
        <v>125751.46</v>
      </c>
      <c r="P96" s="25">
        <f>K94+K95+K97+K101+K102+K103+SUM(K98:K100)</f>
        <v>728190.34000000008</v>
      </c>
      <c r="X96">
        <f>IF(Source!BI39&lt;=1,I94+I95+I97+I101+I102+I103-0, 0)</f>
        <v>19186.11</v>
      </c>
      <c r="Y96">
        <f>IF(Source!BI39=2,I94+I95+I97+I101+I102+I103-0, 0)</f>
        <v>0</v>
      </c>
      <c r="Z96">
        <f>IF(Source!BI39=3,I94+I95+I97+I101+I102+I103-0, 0)</f>
        <v>0</v>
      </c>
      <c r="AA96">
        <f>IF(Source!BI39=4,I94+I95+I97+I101+I102+I103,0)</f>
        <v>0</v>
      </c>
    </row>
    <row r="97" spans="1:27" ht="14.25" x14ac:dyDescent="0.2">
      <c r="A97" s="17"/>
      <c r="B97" s="18"/>
      <c r="C97" s="18" t="s">
        <v>528</v>
      </c>
      <c r="D97" s="20"/>
      <c r="E97" s="19"/>
      <c r="F97" s="22">
        <f>Source!AL39</f>
        <v>22.05</v>
      </c>
      <c r="G97" s="21" t="str">
        <f>Source!DD39</f>
        <v/>
      </c>
      <c r="H97" s="19">
        <f>Source!AW39</f>
        <v>1</v>
      </c>
      <c r="I97" s="23">
        <f>ROUND((ROUND((Source!AC39*Source!AW39*Source!I39),2)),2)</f>
        <v>77.180000000000007</v>
      </c>
      <c r="J97" s="19">
        <f>IF(Source!BC39&lt;&gt; 0, Source!BC39, 1)</f>
        <v>5.26</v>
      </c>
      <c r="K97" s="23">
        <f>Source!P39</f>
        <v>405.97</v>
      </c>
      <c r="Q97">
        <f>ROUND((Source!DN43/100)*ROUND((ROUND((Source!AF43*Source!AV43*Source!I43),2)),2), 2)</f>
        <v>791.17</v>
      </c>
      <c r="R97">
        <f>Source!X43</f>
        <v>15709.43</v>
      </c>
      <c r="S97">
        <f>ROUND((Source!DO43/100)*ROUND((ROUND((Source!AF43*Source!AV43*Source!I43),2)),2), 2)</f>
        <v>446.44</v>
      </c>
      <c r="T97">
        <f>Source!Y43</f>
        <v>5750.77</v>
      </c>
      <c r="U97">
        <f>ROUND((175/100)*ROUND((ROUND((Source!AE43*Source!AV43*Source!I43),2)),2), 2)</f>
        <v>12.67</v>
      </c>
      <c r="V97">
        <f>ROUND((157/100)*ROUND(ROUND((ROUND((Source!AE43*Source!AV43*Source!I43),2)*Source!BS43),2), 2), 2)</f>
        <v>282.13</v>
      </c>
    </row>
    <row r="98" spans="1:27" ht="57" x14ac:dyDescent="0.2">
      <c r="A98" s="17"/>
      <c r="B98" s="18" t="str">
        <f>Source!F40</f>
        <v>1.7-3-1</v>
      </c>
      <c r="C98" s="18" t="s">
        <v>91</v>
      </c>
      <c r="D98" s="20" t="str">
        <f>Source!H40</f>
        <v>шт.</v>
      </c>
      <c r="E98" s="19">
        <f>Source!I40</f>
        <v>5.25</v>
      </c>
      <c r="F98" s="22">
        <f>Source!AK40</f>
        <v>2634.9</v>
      </c>
      <c r="G98" s="27" t="s">
        <v>0</v>
      </c>
      <c r="H98" s="19">
        <f>Source!AW40</f>
        <v>1</v>
      </c>
      <c r="I98" s="23">
        <f>ROUND((ROUND((Source!AC40*Source!AW40*Source!I40),2)),2)+(ROUND((ROUND(((Source!ET40)*Source!AV40*Source!I40),2)),2)+ROUND((ROUND(((Source!AE40-(Source!EU40))*Source!AV40*Source!I40),2)),2))+ROUND((ROUND((Source!AF40*Source!AV40*Source!I40),2)),2)</f>
        <v>13833.23</v>
      </c>
      <c r="J98" s="19">
        <f>IF(Source!BC40&lt;&gt; 0, Source!BC40, 1)</f>
        <v>2.0099999999999998</v>
      </c>
      <c r="K98" s="23">
        <f>Source!O40</f>
        <v>27804.79</v>
      </c>
      <c r="W98">
        <f>I107</f>
        <v>565.12</v>
      </c>
    </row>
    <row r="99" spans="1:27" ht="42.75" x14ac:dyDescent="0.2">
      <c r="A99" s="17"/>
      <c r="B99" s="18" t="str">
        <f>Source!F41</f>
        <v>1.3-2-163</v>
      </c>
      <c r="C99" s="18" t="s">
        <v>96</v>
      </c>
      <c r="D99" s="20" t="str">
        <f>Source!H41</f>
        <v>т</v>
      </c>
      <c r="E99" s="19">
        <f>Source!I41</f>
        <v>17.5</v>
      </c>
      <c r="F99" s="22">
        <f>Source!AK41</f>
        <v>575.97</v>
      </c>
      <c r="G99" s="27" t="s">
        <v>0</v>
      </c>
      <c r="H99" s="19">
        <f>Source!AW41</f>
        <v>1</v>
      </c>
      <c r="I99" s="23">
        <f>ROUND((ROUND((Source!AC41*Source!AW41*Source!I41),2)),2)+(ROUND((ROUND(((Source!ET41)*Source!AV41*Source!I41),2)),2)+ROUND((ROUND(((Source!AE41-(Source!EU41))*Source!AV41*Source!I41),2)),2))+ROUND((ROUND((Source!AF41*Source!AV41*Source!I41),2)),2)</f>
        <v>10079.48</v>
      </c>
      <c r="J99" s="19">
        <f>IF(Source!BC41&lt;&gt; 0, Source!BC41, 1)</f>
        <v>5.95</v>
      </c>
      <c r="K99" s="23">
        <f>Source!O41</f>
        <v>59972.91</v>
      </c>
    </row>
    <row r="100" spans="1:27" ht="28.5" x14ac:dyDescent="0.2">
      <c r="A100" s="17"/>
      <c r="B100" s="18" t="str">
        <f>Source!F42</f>
        <v>1.5-3-418</v>
      </c>
      <c r="C100" s="18" t="s">
        <v>100</v>
      </c>
      <c r="D100" s="20" t="str">
        <f>Source!H42</f>
        <v>м2</v>
      </c>
      <c r="E100" s="19">
        <f>Source!I42</f>
        <v>357</v>
      </c>
      <c r="F100" s="22">
        <f>Source!AK42</f>
        <v>231.52</v>
      </c>
      <c r="G100" s="27" t="s">
        <v>0</v>
      </c>
      <c r="H100" s="19">
        <f>Source!AW42</f>
        <v>1</v>
      </c>
      <c r="I100" s="23">
        <f>ROUND((ROUND((Source!AC42*Source!AW42*Source!I42),2)),2)+(ROUND((ROUND(((Source!ET42)*Source!AV42*Source!I42),2)),2)+ROUND((ROUND(((Source!AE42-(Source!EU42))*Source!AV42*Source!I42),2)),2))+ROUND((ROUND((Source!AF42*Source!AV42*Source!I42),2)),2)</f>
        <v>82652.639999999999</v>
      </c>
      <c r="J100" s="19">
        <f>IF(Source!BC42&lt;&gt; 0, Source!BC42, 1)</f>
        <v>3.96</v>
      </c>
      <c r="K100" s="23">
        <f>Source!O42</f>
        <v>327304.45</v>
      </c>
      <c r="W100">
        <f>I109</f>
        <v>7.24</v>
      </c>
    </row>
    <row r="101" spans="1:27" ht="14.25" x14ac:dyDescent="0.2">
      <c r="A101" s="17"/>
      <c r="B101" s="18"/>
      <c r="C101" s="18" t="s">
        <v>522</v>
      </c>
      <c r="D101" s="20" t="s">
        <v>523</v>
      </c>
      <c r="E101" s="19">
        <f>Source!DN39</f>
        <v>156</v>
      </c>
      <c r="F101" s="22"/>
      <c r="G101" s="21"/>
      <c r="H101" s="19"/>
      <c r="I101" s="23">
        <f>SUM(Q84:Q91)</f>
        <v>8120.31</v>
      </c>
      <c r="J101" s="19">
        <f>Source!BZ39</f>
        <v>90</v>
      </c>
      <c r="K101" s="23">
        <f>SUM(R84:R91)</f>
        <v>116276.66</v>
      </c>
    </row>
    <row r="102" spans="1:27" ht="14.25" x14ac:dyDescent="0.2">
      <c r="A102" s="17"/>
      <c r="B102" s="18"/>
      <c r="C102" s="18" t="s">
        <v>524</v>
      </c>
      <c r="D102" s="20" t="s">
        <v>523</v>
      </c>
      <c r="E102" s="19">
        <f>Source!DO39</f>
        <v>84</v>
      </c>
      <c r="F102" s="22"/>
      <c r="G102" s="21"/>
      <c r="H102" s="19"/>
      <c r="I102" s="23">
        <f>SUM(S84:S92)</f>
        <v>4372.4799999999996</v>
      </c>
      <c r="J102" s="19">
        <f>Source!CA39</f>
        <v>41</v>
      </c>
      <c r="K102" s="23">
        <f>SUM(T84:T92)</f>
        <v>52970.48</v>
      </c>
      <c r="Q102">
        <f>ROUND((Source!DN44/100)*ROUND((ROUND((Source!AF44*Source!AV44*Source!I44),2)),2), 2)</f>
        <v>0</v>
      </c>
      <c r="R102">
        <f>Source!X44</f>
        <v>0</v>
      </c>
      <c r="S102">
        <f>ROUND((Source!DO44/100)*ROUND((ROUND((Source!AF44*Source!AV44*Source!I44),2)),2), 2)</f>
        <v>0</v>
      </c>
      <c r="T102">
        <f>Source!Y44</f>
        <v>0</v>
      </c>
      <c r="U102">
        <f>ROUND((175/100)*ROUND((ROUND((Source!AE44*Source!AV44*Source!I44),2)),2), 2)</f>
        <v>0</v>
      </c>
      <c r="V102">
        <f>ROUND((157/100)*ROUND(ROUND((ROUND((Source!AE44*Source!AV44*Source!I44),2)*Source!BS44),2), 2), 2)</f>
        <v>0</v>
      </c>
      <c r="X102">
        <f>IF(Source!BI44&lt;=1,I111, 0)</f>
        <v>2852.12</v>
      </c>
      <c r="Y102">
        <f>IF(Source!BI44=2,I111, 0)</f>
        <v>0</v>
      </c>
      <c r="Z102">
        <f>IF(Source!BI44=3,I111, 0)</f>
        <v>0</v>
      </c>
      <c r="AA102">
        <f>IF(Source!BI44=4,I111, 0)</f>
        <v>0</v>
      </c>
    </row>
    <row r="103" spans="1:27" ht="14.25" x14ac:dyDescent="0.2">
      <c r="A103" s="17"/>
      <c r="B103" s="18"/>
      <c r="C103" s="18" t="s">
        <v>525</v>
      </c>
      <c r="D103" s="20" t="s">
        <v>523</v>
      </c>
      <c r="E103" s="19">
        <f>175</f>
        <v>175</v>
      </c>
      <c r="F103" s="22"/>
      <c r="G103" s="21"/>
      <c r="H103" s="19"/>
      <c r="I103" s="23">
        <f>SUM(U84:U93)</f>
        <v>205.8</v>
      </c>
      <c r="J103" s="19">
        <f>157</f>
        <v>157</v>
      </c>
      <c r="K103" s="23">
        <f>SUM(V84:V93)</f>
        <v>4582.5600000000004</v>
      </c>
    </row>
    <row r="104" spans="1:27" ht="14.25" x14ac:dyDescent="0.2">
      <c r="A104" s="17"/>
      <c r="B104" s="18"/>
      <c r="C104" s="18" t="s">
        <v>526</v>
      </c>
      <c r="D104" s="20" t="s">
        <v>527</v>
      </c>
      <c r="E104" s="19">
        <f>Source!AQ39</f>
        <v>116.59</v>
      </c>
      <c r="F104" s="22"/>
      <c r="G104" s="21" t="str">
        <f>Source!DI39</f>
        <v>*1,15</v>
      </c>
      <c r="H104" s="19">
        <f>Source!AV39</f>
        <v>1</v>
      </c>
      <c r="I104" s="23">
        <f>Source!U39</f>
        <v>469.27474999999998</v>
      </c>
      <c r="J104" s="19"/>
      <c r="K104" s="23"/>
    </row>
    <row r="105" spans="1:27" ht="15" x14ac:dyDescent="0.25">
      <c r="A105" s="26"/>
      <c r="B105" s="26"/>
      <c r="C105" s="26"/>
      <c r="D105" s="26"/>
      <c r="E105" s="26"/>
      <c r="F105" s="26"/>
      <c r="G105" s="26"/>
      <c r="H105" s="51">
        <f>I94+I95+I97+I101+I102+I103+SUM(I98:I100)</f>
        <v>125751.46</v>
      </c>
      <c r="I105" s="51"/>
      <c r="J105" s="51">
        <f>K94+K95+K97+K101+K102+K103+SUM(K98:K100)</f>
        <v>728190.34000000008</v>
      </c>
      <c r="K105" s="51"/>
    </row>
    <row r="106" spans="1:27" ht="42.75" x14ac:dyDescent="0.2">
      <c r="A106" s="17" t="str">
        <f>Source!E43</f>
        <v>10</v>
      </c>
      <c r="B106" s="18" t="str">
        <f>Source!F43</f>
        <v>3.27-26-6</v>
      </c>
      <c r="C106" s="18" t="s">
        <v>104</v>
      </c>
      <c r="D106" s="20" t="str">
        <f>Source!H43</f>
        <v>100 м бортового камня</v>
      </c>
      <c r="E106" s="19">
        <f>Source!I43</f>
        <v>0.7</v>
      </c>
      <c r="F106" s="22"/>
      <c r="G106" s="21"/>
      <c r="H106" s="19"/>
      <c r="I106" s="23"/>
      <c r="J106" s="19"/>
      <c r="K106" s="23"/>
    </row>
    <row r="107" spans="1:27" ht="14.25" x14ac:dyDescent="0.2">
      <c r="A107" s="17"/>
      <c r="B107" s="18"/>
      <c r="C107" s="18" t="s">
        <v>519</v>
      </c>
      <c r="D107" s="20"/>
      <c r="E107" s="19"/>
      <c r="F107" s="22">
        <f>Source!AO43</f>
        <v>702.01</v>
      </c>
      <c r="G107" s="21" t="str">
        <f>Source!DG43</f>
        <v>*1,15</v>
      </c>
      <c r="H107" s="19">
        <f>Source!AV43</f>
        <v>1</v>
      </c>
      <c r="I107" s="23">
        <f>ROUND((ROUND((Source!AF43*Source!AV43*Source!I43),2)),2)</f>
        <v>565.12</v>
      </c>
      <c r="J107" s="19">
        <f>IF(Source!BA43&lt;&gt; 0, Source!BA43, 1)</f>
        <v>24.82</v>
      </c>
      <c r="K107" s="23">
        <f>Source!S43</f>
        <v>14026.28</v>
      </c>
      <c r="O107" s="25">
        <f>I107+I108+I110+I112+I113+I114+SUM(I111:I111)</f>
        <v>7311.28</v>
      </c>
      <c r="P107" s="25">
        <f>K107+K108+K110+K112+K113+K114+SUM(K111:K111)</f>
        <v>57062.36</v>
      </c>
      <c r="X107">
        <f>IF(Source!BI43&lt;=1,I107+I108+I110+I112+I113+I114-0, 0)</f>
        <v>4459.16</v>
      </c>
      <c r="Y107">
        <f>IF(Source!BI43=2,I107+I108+I110+I112+I113+I114-0, 0)</f>
        <v>0</v>
      </c>
      <c r="Z107">
        <f>IF(Source!BI43=3,I107+I108+I110+I112+I113+I114-0, 0)</f>
        <v>0</v>
      </c>
      <c r="AA107">
        <f>IF(Source!BI43=4,I107+I108+I110+I112+I113+I114,0)</f>
        <v>0</v>
      </c>
    </row>
    <row r="108" spans="1:27" ht="14.25" x14ac:dyDescent="0.2">
      <c r="A108" s="17"/>
      <c r="B108" s="18"/>
      <c r="C108" s="18" t="s">
        <v>520</v>
      </c>
      <c r="D108" s="20"/>
      <c r="E108" s="19"/>
      <c r="F108" s="22">
        <f>Source!AM43</f>
        <v>53.54</v>
      </c>
      <c r="G108" s="21" t="str">
        <f>Source!DE43</f>
        <v>*1,25</v>
      </c>
      <c r="H108" s="19">
        <f>Source!AV43</f>
        <v>1</v>
      </c>
      <c r="I108" s="23">
        <f>(ROUND((ROUND((((Source!ET43*1.25))*Source!AV43*Source!I43),2)),2)+ROUND((ROUND(((Source!AE43-((Source!EU43*1.25)))*Source!AV43*Source!I43),2)),2))</f>
        <v>46.85</v>
      </c>
      <c r="J108" s="19">
        <f>IF(Source!BB43&lt;&gt; 0, Source!BB43, 1)</f>
        <v>9.06</v>
      </c>
      <c r="K108" s="23">
        <f>Source!Q43</f>
        <v>424.46</v>
      </c>
    </row>
    <row r="109" spans="1:27" ht="14.25" x14ac:dyDescent="0.2">
      <c r="A109" s="17"/>
      <c r="B109" s="18"/>
      <c r="C109" s="18" t="s">
        <v>521</v>
      </c>
      <c r="D109" s="20"/>
      <c r="E109" s="19"/>
      <c r="F109" s="22">
        <f>Source!AN43</f>
        <v>8.27</v>
      </c>
      <c r="G109" s="21" t="str">
        <f>Source!DF43</f>
        <v>*1,25</v>
      </c>
      <c r="H109" s="19">
        <f>Source!AV43</f>
        <v>1</v>
      </c>
      <c r="I109" s="24">
        <f>ROUND((ROUND((Source!AE43*Source!AV43*Source!I43),2)),2)</f>
        <v>7.24</v>
      </c>
      <c r="J109" s="19">
        <f>IF(Source!BS43&lt;&gt; 0, Source!BS43, 1)</f>
        <v>24.82</v>
      </c>
      <c r="K109" s="24">
        <f>Source!R43</f>
        <v>179.7</v>
      </c>
    </row>
    <row r="110" spans="1:27" ht="14.25" hidden="1" x14ac:dyDescent="0.2">
      <c r="A110" s="17"/>
      <c r="B110" s="18"/>
      <c r="C110" s="18" t="s">
        <v>528</v>
      </c>
      <c r="D110" s="20"/>
      <c r="E110" s="19"/>
      <c r="F110" s="22">
        <f>Source!AL43</f>
        <v>3709.87</v>
      </c>
      <c r="G110" s="21" t="str">
        <f>Source!DD43</f>
        <v/>
      </c>
      <c r="H110" s="19">
        <f>Source!AW43</f>
        <v>1</v>
      </c>
      <c r="I110" s="23">
        <f>ROUND((ROUND((Source!AC43*Source!AW43*Source!I43),2)),2)</f>
        <v>2596.91</v>
      </c>
      <c r="J110" s="19">
        <f>IF(Source!BC43&lt;&gt; 0, Source!BC43, 1)</f>
        <v>5.62</v>
      </c>
      <c r="K110" s="23">
        <f>Source!P43</f>
        <v>14594.63</v>
      </c>
    </row>
    <row r="111" spans="1:27" ht="28.5" hidden="1" x14ac:dyDescent="0.2">
      <c r="A111" s="17"/>
      <c r="B111" s="18" t="str">
        <f>Source!F44</f>
        <v>1.5-3-332</v>
      </c>
      <c r="C111" s="18" t="s">
        <v>111</v>
      </c>
      <c r="D111" s="20" t="str">
        <f>Source!H44</f>
        <v>м3</v>
      </c>
      <c r="E111" s="19">
        <f>Source!I44</f>
        <v>0.67200000000000004</v>
      </c>
      <c r="F111" s="22">
        <f>Source!AK44</f>
        <v>4244.2299999999996</v>
      </c>
      <c r="G111" s="27" t="s">
        <v>0</v>
      </c>
      <c r="H111" s="19">
        <f>Source!AW44</f>
        <v>1</v>
      </c>
      <c r="I111" s="23">
        <f>ROUND((ROUND((Source!AC44*Source!AW44*Source!I44),2)),2)+(ROUND((ROUND(((Source!ET44)*Source!AV44*Source!I44),2)),2)+ROUND((ROUND(((Source!AE44-(Source!EU44))*Source!AV44*Source!I44),2)),2))+ROUND((ROUND((Source!AF44*Source!AV44*Source!I44),2)),2)</f>
        <v>2852.12</v>
      </c>
      <c r="J111" s="19">
        <f>IF(Source!BC44&lt;&gt; 0, Source!BC44, 1)</f>
        <v>2.2000000000000002</v>
      </c>
      <c r="K111" s="23">
        <f>Source!O44</f>
        <v>6274.66</v>
      </c>
    </row>
    <row r="112" spans="1:27" ht="14.25" x14ac:dyDescent="0.2">
      <c r="A112" s="17"/>
      <c r="B112" s="18"/>
      <c r="C112" s="18" t="s">
        <v>522</v>
      </c>
      <c r="D112" s="20" t="s">
        <v>523</v>
      </c>
      <c r="E112" s="19">
        <f>Source!DN43</f>
        <v>140</v>
      </c>
      <c r="F112" s="22"/>
      <c r="G112" s="21"/>
      <c r="H112" s="19"/>
      <c r="I112" s="23">
        <f>SUM(Q97:Q102)</f>
        <v>791.17</v>
      </c>
      <c r="J112" s="19">
        <f>Source!BZ43</f>
        <v>112</v>
      </c>
      <c r="K112" s="23">
        <f>SUM(R97:R102)</f>
        <v>15709.43</v>
      </c>
    </row>
    <row r="113" spans="1:27" ht="14.25" x14ac:dyDescent="0.2">
      <c r="A113" s="17"/>
      <c r="B113" s="18"/>
      <c r="C113" s="18" t="s">
        <v>524</v>
      </c>
      <c r="D113" s="20" t="s">
        <v>523</v>
      </c>
      <c r="E113" s="19">
        <f>Source!DO43</f>
        <v>79</v>
      </c>
      <c r="F113" s="22"/>
      <c r="G113" s="21"/>
      <c r="H113" s="19"/>
      <c r="I113" s="23">
        <f>SUM(S97:S103)</f>
        <v>446.44</v>
      </c>
      <c r="J113" s="19">
        <f>Source!CA43</f>
        <v>41</v>
      </c>
      <c r="K113" s="23">
        <f>SUM(T97:T103)</f>
        <v>5750.77</v>
      </c>
    </row>
    <row r="114" spans="1:27" ht="14.25" x14ac:dyDescent="0.2">
      <c r="A114" s="17"/>
      <c r="B114" s="18"/>
      <c r="C114" s="18" t="s">
        <v>525</v>
      </c>
      <c r="D114" s="20" t="s">
        <v>523</v>
      </c>
      <c r="E114" s="19">
        <f>175</f>
        <v>175</v>
      </c>
      <c r="F114" s="22"/>
      <c r="G114" s="21"/>
      <c r="H114" s="19"/>
      <c r="I114" s="23">
        <f>SUM(U97:U104)</f>
        <v>12.67</v>
      </c>
      <c r="J114" s="19">
        <f>157</f>
        <v>157</v>
      </c>
      <c r="K114" s="23">
        <f>SUM(V97:V104)</f>
        <v>282.13</v>
      </c>
      <c r="Q114">
        <f>ROUND((Source!DN80/100)*ROUND((ROUND((Source!AF80*Source!AV80*Source!I80),2)),2), 2)</f>
        <v>1111.3399999999999</v>
      </c>
      <c r="R114">
        <f>Source!X80</f>
        <v>23445.86</v>
      </c>
      <c r="S114">
        <f>ROUND((Source!DO80/100)*ROUND((ROUND((Source!AF80*Source!AV80*Source!I80),2)),2), 2)</f>
        <v>764.04</v>
      </c>
      <c r="T114">
        <f>Source!Y80</f>
        <v>14136.47</v>
      </c>
      <c r="U114">
        <f>ROUND((175/100)*ROUND((ROUND((Source!AE80*Source!AV80*Source!I80),2)),2), 2)</f>
        <v>0</v>
      </c>
      <c r="V114">
        <f>ROUND((157/100)*ROUND(ROUND((ROUND((Source!AE80*Source!AV80*Source!I80),2)*Source!BS80),2), 2), 2)</f>
        <v>0</v>
      </c>
    </row>
    <row r="115" spans="1:27" ht="14.25" x14ac:dyDescent="0.2">
      <c r="A115" s="17"/>
      <c r="B115" s="18"/>
      <c r="C115" s="18" t="s">
        <v>526</v>
      </c>
      <c r="D115" s="20" t="s">
        <v>527</v>
      </c>
      <c r="E115" s="19">
        <f>Source!AQ43</f>
        <v>63.44</v>
      </c>
      <c r="F115" s="22"/>
      <c r="G115" s="21" t="str">
        <f>Source!DI43</f>
        <v>*1,15</v>
      </c>
      <c r="H115" s="19">
        <f>Source!AV43</f>
        <v>1</v>
      </c>
      <c r="I115" s="23">
        <f>Source!U43</f>
        <v>51.069199999999988</v>
      </c>
      <c r="J115" s="19"/>
      <c r="K115" s="23"/>
      <c r="W115">
        <f>I124</f>
        <v>1389.17</v>
      </c>
    </row>
    <row r="116" spans="1:27" ht="15" x14ac:dyDescent="0.25">
      <c r="A116" s="26"/>
      <c r="B116" s="26"/>
      <c r="C116" s="26"/>
      <c r="D116" s="26"/>
      <c r="E116" s="26"/>
      <c r="F116" s="26"/>
      <c r="G116" s="26"/>
      <c r="H116" s="51">
        <f>I107+I108+I110+I112+I113+I114+SUM(I111:I111)</f>
        <v>7311.28</v>
      </c>
      <c r="I116" s="51"/>
      <c r="J116" s="51">
        <f>K107+K108+K110+K112+K113+K114+SUM(K111:K111)</f>
        <v>57062.36</v>
      </c>
      <c r="K116" s="51"/>
    </row>
    <row r="118" spans="1:27" ht="15" x14ac:dyDescent="0.25">
      <c r="A118" s="54" t="str">
        <f>CONCATENATE("Итого по разделу: ",IF(Source!G46&lt;&gt;"Новый раздел", Source!G46, ""))</f>
        <v>Итого по разделу: площадка под сцену (350м2)</v>
      </c>
      <c r="B118" s="54"/>
      <c r="C118" s="54"/>
      <c r="D118" s="54"/>
      <c r="E118" s="54"/>
      <c r="F118" s="54"/>
      <c r="G118" s="54"/>
      <c r="H118" s="52">
        <f>SUM(O23:O108)</f>
        <v>205853.24000000002</v>
      </c>
      <c r="I118" s="53"/>
      <c r="J118" s="52">
        <f>SUM(P23:P108)</f>
        <v>1532147.3800000001</v>
      </c>
      <c r="K118" s="53"/>
    </row>
    <row r="119" spans="1:27" x14ac:dyDescent="0.2">
      <c r="A119" t="s">
        <v>529</v>
      </c>
      <c r="I119">
        <f>SUM(AC23:AC109)</f>
        <v>0</v>
      </c>
      <c r="J119">
        <f>SUM(AD23:AD109)</f>
        <v>0</v>
      </c>
      <c r="O119" s="25">
        <f>I124+I125+I126</f>
        <v>3264.55</v>
      </c>
      <c r="P119" s="25">
        <f>K124+K125+K126</f>
        <v>72061.53</v>
      </c>
      <c r="X119">
        <f>IF(Source!BI80&lt;=1,I124+I125+I126-0, 0)</f>
        <v>3264.55</v>
      </c>
      <c r="Y119">
        <f>IF(Source!BI80=2,I124+I125+I126-0, 0)</f>
        <v>0</v>
      </c>
      <c r="Z119">
        <f>IF(Source!BI80=3,I124+I125+I126-0, 0)</f>
        <v>0</v>
      </c>
      <c r="AA119">
        <f>IF(Source!BI80=4,I124+I125+I126,0)</f>
        <v>0</v>
      </c>
    </row>
    <row r="120" spans="1:27" x14ac:dyDescent="0.2">
      <c r="A120" t="s">
        <v>530</v>
      </c>
      <c r="I120">
        <f>SUM(AE23:AE110)</f>
        <v>0</v>
      </c>
      <c r="J120">
        <f>SUM(AF23:AF110)</f>
        <v>0</v>
      </c>
      <c r="Q120">
        <f>ROUND((Source!DN81/100)*ROUND((ROUND((Source!AF81*Source!AV81*Source!I81),2)),2), 2)</f>
        <v>102.32</v>
      </c>
      <c r="R120">
        <f>Source!X81</f>
        <v>2031.72</v>
      </c>
      <c r="S120">
        <f>ROUND((Source!DO81/100)*ROUND((ROUND((Source!AF81*Source!AV81*Source!I81),2)),2), 2)</f>
        <v>84.27</v>
      </c>
      <c r="T120">
        <f>Source!Y81</f>
        <v>1225.01</v>
      </c>
      <c r="U120">
        <f>ROUND((175/100)*ROUND((ROUND((Source!AE81*Source!AV81*Source!I81),2)),2), 2)</f>
        <v>0.61</v>
      </c>
      <c r="V120">
        <f>ROUND((157/100)*ROUND(ROUND((ROUND((Source!AE81*Source!AV81*Source!I81),2)*Source!BS81),2), 2), 2)</f>
        <v>13.64</v>
      </c>
    </row>
    <row r="121" spans="1:27" x14ac:dyDescent="0.2">
      <c r="W121">
        <f>I130</f>
        <v>120.38</v>
      </c>
    </row>
    <row r="122" spans="1:27" ht="16.5" x14ac:dyDescent="0.25">
      <c r="A122" s="42" t="str">
        <f>CONCATENATE("Раздел: ",IF(Source!G76&lt;&gt;"Новый раздел", Source!G76, ""))</f>
        <v>Раздел: демонтаж и устройство площадок</v>
      </c>
      <c r="B122" s="42"/>
      <c r="C122" s="42"/>
      <c r="D122" s="42"/>
      <c r="E122" s="42"/>
      <c r="F122" s="42"/>
      <c r="G122" s="42"/>
      <c r="H122" s="42"/>
      <c r="I122" s="42"/>
      <c r="J122" s="42"/>
      <c r="K122" s="42"/>
    </row>
    <row r="123" spans="1:27" ht="28.5" x14ac:dyDescent="0.2">
      <c r="A123" s="17" t="str">
        <f>Source!E80</f>
        <v>11</v>
      </c>
      <c r="B123" s="18" t="str">
        <f>Source!F80</f>
        <v>6.68-53-1</v>
      </c>
      <c r="C123" s="18" t="s">
        <v>170</v>
      </c>
      <c r="D123" s="20" t="str">
        <f>Source!H80</f>
        <v>100 м</v>
      </c>
      <c r="E123" s="19">
        <f>Source!I80</f>
        <v>1.62</v>
      </c>
      <c r="F123" s="22"/>
      <c r="G123" s="21"/>
      <c r="H123" s="19"/>
      <c r="I123" s="23"/>
      <c r="J123" s="19"/>
      <c r="K123" s="23"/>
      <c r="W123">
        <f>I132</f>
        <v>0.35</v>
      </c>
    </row>
    <row r="124" spans="1:27" ht="14.25" x14ac:dyDescent="0.2">
      <c r="A124" s="17"/>
      <c r="B124" s="18"/>
      <c r="C124" s="18" t="s">
        <v>519</v>
      </c>
      <c r="D124" s="20"/>
      <c r="E124" s="19"/>
      <c r="F124" s="22">
        <f>Source!AO80</f>
        <v>857.51</v>
      </c>
      <c r="G124" s="21" t="str">
        <f>Source!DG80</f>
        <v/>
      </c>
      <c r="H124" s="19">
        <f>Source!AV80</f>
        <v>1</v>
      </c>
      <c r="I124" s="23">
        <f>ROUND((ROUND((Source!AF80*Source!AV80*Source!I80),2)),2)</f>
        <v>1389.17</v>
      </c>
      <c r="J124" s="19">
        <f>IF(Source!BA80&lt;&gt; 0, Source!BA80, 1)</f>
        <v>24.82</v>
      </c>
      <c r="K124" s="23">
        <f>Source!S80</f>
        <v>34479.199999999997</v>
      </c>
    </row>
    <row r="125" spans="1:27" ht="14.25" x14ac:dyDescent="0.2">
      <c r="A125" s="17"/>
      <c r="B125" s="18"/>
      <c r="C125" s="18" t="s">
        <v>522</v>
      </c>
      <c r="D125" s="20" t="s">
        <v>523</v>
      </c>
      <c r="E125" s="19">
        <f>Source!DN80</f>
        <v>80</v>
      </c>
      <c r="F125" s="22"/>
      <c r="G125" s="21"/>
      <c r="H125" s="19"/>
      <c r="I125" s="23">
        <f>SUM(Q114:Q115)</f>
        <v>1111.3399999999999</v>
      </c>
      <c r="J125" s="19">
        <f>Source!BZ80</f>
        <v>68</v>
      </c>
      <c r="K125" s="23">
        <f>SUM(R114:R115)</f>
        <v>23445.86</v>
      </c>
    </row>
    <row r="126" spans="1:27" ht="14.25" x14ac:dyDescent="0.2">
      <c r="A126" s="17"/>
      <c r="B126" s="18"/>
      <c r="C126" s="18" t="s">
        <v>524</v>
      </c>
      <c r="D126" s="20" t="s">
        <v>523</v>
      </c>
      <c r="E126" s="19">
        <f>Source!DO80</f>
        <v>55</v>
      </c>
      <c r="F126" s="22"/>
      <c r="G126" s="21"/>
      <c r="H126" s="19"/>
      <c r="I126" s="23">
        <f>SUM(S114:S116)</f>
        <v>764.04</v>
      </c>
      <c r="J126" s="19">
        <f>Source!CA80</f>
        <v>41</v>
      </c>
      <c r="K126" s="23">
        <f>SUM(T114:T116)</f>
        <v>14136.47</v>
      </c>
    </row>
    <row r="127" spans="1:27" ht="14.25" x14ac:dyDescent="0.2">
      <c r="A127" s="17"/>
      <c r="B127" s="18"/>
      <c r="C127" s="18" t="s">
        <v>526</v>
      </c>
      <c r="D127" s="20" t="s">
        <v>527</v>
      </c>
      <c r="E127" s="19">
        <f>Source!AQ80</f>
        <v>76.7</v>
      </c>
      <c r="F127" s="22"/>
      <c r="G127" s="21" t="str">
        <f>Source!DI80</f>
        <v/>
      </c>
      <c r="H127" s="19">
        <f>Source!AV80</f>
        <v>1</v>
      </c>
      <c r="I127" s="23">
        <f>Source!U80</f>
        <v>124.25400000000002</v>
      </c>
      <c r="J127" s="19"/>
      <c r="K127" s="23"/>
    </row>
    <row r="128" spans="1:27" ht="15" x14ac:dyDescent="0.25">
      <c r="A128" s="26"/>
      <c r="B128" s="26"/>
      <c r="C128" s="26"/>
      <c r="D128" s="26"/>
      <c r="E128" s="26"/>
      <c r="F128" s="26"/>
      <c r="G128" s="26"/>
      <c r="H128" s="51">
        <f>I124+I125+I126</f>
        <v>3264.55</v>
      </c>
      <c r="I128" s="51"/>
      <c r="J128" s="51">
        <f>K124+K125+K126</f>
        <v>72061.53</v>
      </c>
      <c r="K128" s="51"/>
      <c r="O128" s="25">
        <f>I130+I131+I133+I134+I135</f>
        <v>312.64999999999998</v>
      </c>
      <c r="P128" s="25">
        <f>K130+K131+K133+K134+K135</f>
        <v>6284.1600000000008</v>
      </c>
      <c r="X128">
        <f>IF(Source!BI81&lt;=1,I130+I131+I133+I134+I135-0, 0)</f>
        <v>312.64999999999998</v>
      </c>
      <c r="Y128">
        <f>IF(Source!BI81=2,I130+I131+I133+I134+I135-0, 0)</f>
        <v>0</v>
      </c>
      <c r="Z128">
        <f>IF(Source!BI81=3,I130+I131+I133+I134+I135-0, 0)</f>
        <v>0</v>
      </c>
      <c r="AA128">
        <f>IF(Source!BI81=4,I130+I131+I133+I134+I135,0)</f>
        <v>0</v>
      </c>
    </row>
    <row r="129" spans="1:27" ht="42.75" x14ac:dyDescent="0.2">
      <c r="A129" s="17" t="str">
        <f>Source!E81</f>
        <v>12</v>
      </c>
      <c r="B129" s="18" t="str">
        <f>Source!F81</f>
        <v>3.9-35-3</v>
      </c>
      <c r="C129" s="18" t="s">
        <v>177</v>
      </c>
      <c r="D129" s="20" t="str">
        <f>Source!H81</f>
        <v>1 Т</v>
      </c>
      <c r="E129" s="19">
        <f>Source!I81</f>
        <v>0.2</v>
      </c>
      <c r="F129" s="22"/>
      <c r="G129" s="21"/>
      <c r="H129" s="19"/>
      <c r="I129" s="23"/>
      <c r="J129" s="19"/>
      <c r="K129" s="23"/>
      <c r="Q129">
        <f>ROUND((Source!DN82/100)*ROUND((ROUND((Source!AF82*Source!AV82*Source!I82),2)),2), 2)</f>
        <v>1830.98</v>
      </c>
      <c r="R129">
        <f>Source!X82</f>
        <v>36355.86</v>
      </c>
      <c r="S129">
        <f>ROUND((Source!DO82/100)*ROUND((ROUND((Source!AF82*Source!AV82*Source!I82),2)),2), 2)</f>
        <v>1033.19</v>
      </c>
      <c r="T129">
        <f>Source!Y82</f>
        <v>13308.84</v>
      </c>
      <c r="U129">
        <f>ROUND((175/100)*ROUND((ROUND((Source!AE82*Source!AV82*Source!I82),2)),2), 2)</f>
        <v>29.31</v>
      </c>
      <c r="V129">
        <f>ROUND((157/100)*ROUND(ROUND((ROUND((Source!AE82*Source!AV82*Source!I82),2)*Source!BS82),2), 2), 2)</f>
        <v>652.71</v>
      </c>
    </row>
    <row r="130" spans="1:27" ht="14.25" x14ac:dyDescent="0.2">
      <c r="A130" s="17"/>
      <c r="B130" s="18"/>
      <c r="C130" s="18" t="s">
        <v>519</v>
      </c>
      <c r="D130" s="20"/>
      <c r="E130" s="19"/>
      <c r="F130" s="22">
        <f>Source!AO81</f>
        <v>1003.2</v>
      </c>
      <c r="G130" s="21" t="str">
        <f>Source!DG81</f>
        <v>*0,6</v>
      </c>
      <c r="H130" s="19">
        <f>Source!AV81</f>
        <v>1</v>
      </c>
      <c r="I130" s="23">
        <f>ROUND((ROUND((Source!AF81*Source!AV81*Source!I81),2)),2)</f>
        <v>120.38</v>
      </c>
      <c r="J130" s="19">
        <f>IF(Source!BA81&lt;&gt; 0, Source!BA81, 1)</f>
        <v>24.82</v>
      </c>
      <c r="K130" s="23">
        <f>Source!S81</f>
        <v>2987.83</v>
      </c>
      <c r="W130">
        <f>I139</f>
        <v>1307.8399999999999</v>
      </c>
    </row>
    <row r="131" spans="1:27" ht="14.25" x14ac:dyDescent="0.2">
      <c r="A131" s="17"/>
      <c r="B131" s="18"/>
      <c r="C131" s="18" t="s">
        <v>520</v>
      </c>
      <c r="D131" s="20"/>
      <c r="E131" s="19"/>
      <c r="F131" s="22">
        <f>Source!AM81</f>
        <v>42.26</v>
      </c>
      <c r="G131" s="21" t="str">
        <f>Source!DE81</f>
        <v>*0,6</v>
      </c>
      <c r="H131" s="19">
        <f>Source!AV81</f>
        <v>1</v>
      </c>
      <c r="I131" s="23">
        <f>(ROUND((ROUND((((Source!ET81*0.6))*Source!AV81*Source!I81),2)),2)+ROUND((ROUND(((Source!AE81-((Source!EU81*0.6)))*Source!AV81*Source!I81),2)),2))</f>
        <v>5.07</v>
      </c>
      <c r="J131" s="19">
        <f>IF(Source!BB81&lt;&gt; 0, Source!BB81, 1)</f>
        <v>5.12</v>
      </c>
      <c r="K131" s="23">
        <f>Source!Q81</f>
        <v>25.96</v>
      </c>
    </row>
    <row r="132" spans="1:27" ht="14.25" x14ac:dyDescent="0.2">
      <c r="A132" s="17"/>
      <c r="B132" s="18"/>
      <c r="C132" s="18" t="s">
        <v>521</v>
      </c>
      <c r="D132" s="20"/>
      <c r="E132" s="19"/>
      <c r="F132" s="22">
        <f>Source!AN81</f>
        <v>2.89</v>
      </c>
      <c r="G132" s="21" t="str">
        <f>Source!DF81</f>
        <v>*0,6</v>
      </c>
      <c r="H132" s="19">
        <f>Source!AV81</f>
        <v>1</v>
      </c>
      <c r="I132" s="24">
        <f>ROUND((ROUND((Source!AE81*Source!AV81*Source!I81),2)),2)</f>
        <v>0.35</v>
      </c>
      <c r="J132" s="19">
        <f>IF(Source!BS81&lt;&gt; 0, Source!BS81, 1)</f>
        <v>24.82</v>
      </c>
      <c r="K132" s="24">
        <f>Source!R81</f>
        <v>8.69</v>
      </c>
      <c r="W132">
        <f>I141</f>
        <v>16.75</v>
      </c>
    </row>
    <row r="133" spans="1:27" ht="14.25" x14ac:dyDescent="0.2">
      <c r="A133" s="17"/>
      <c r="B133" s="18"/>
      <c r="C133" s="18" t="s">
        <v>522</v>
      </c>
      <c r="D133" s="20" t="s">
        <v>523</v>
      </c>
      <c r="E133" s="19">
        <f>Source!DN81</f>
        <v>85</v>
      </c>
      <c r="F133" s="22"/>
      <c r="G133" s="21"/>
      <c r="H133" s="19"/>
      <c r="I133" s="23">
        <f>SUM(Q120:Q123)</f>
        <v>102.32</v>
      </c>
      <c r="J133" s="19">
        <f>Source!BZ81</f>
        <v>68</v>
      </c>
      <c r="K133" s="23">
        <f>SUM(R120:R123)</f>
        <v>2031.72</v>
      </c>
    </row>
    <row r="134" spans="1:27" ht="14.25" x14ac:dyDescent="0.2">
      <c r="A134" s="17"/>
      <c r="B134" s="18"/>
      <c r="C134" s="18" t="s">
        <v>524</v>
      </c>
      <c r="D134" s="20" t="s">
        <v>523</v>
      </c>
      <c r="E134" s="19">
        <f>Source!DO81</f>
        <v>70</v>
      </c>
      <c r="F134" s="22"/>
      <c r="G134" s="21"/>
      <c r="H134" s="19"/>
      <c r="I134" s="23">
        <f>SUM(S120:S124)</f>
        <v>84.27</v>
      </c>
      <c r="J134" s="19">
        <f>Source!CA81</f>
        <v>41</v>
      </c>
      <c r="K134" s="23">
        <f>SUM(T120:T124)</f>
        <v>1225.01</v>
      </c>
      <c r="Q134">
        <f>ROUND((Source!DN83/100)*ROUND((ROUND((Source!AF83*Source!AV83*Source!I83),2)),2), 2)</f>
        <v>0</v>
      </c>
      <c r="R134">
        <f>Source!X83</f>
        <v>0</v>
      </c>
      <c r="S134">
        <f>ROUND((Source!DO83/100)*ROUND((ROUND((Source!AF83*Source!AV83*Source!I83),2)),2), 2)</f>
        <v>0</v>
      </c>
      <c r="T134">
        <f>Source!Y83</f>
        <v>0</v>
      </c>
      <c r="U134">
        <f>ROUND((175/100)*ROUND((ROUND((Source!AE83*Source!AV83*Source!I83),2)),2), 2)</f>
        <v>0</v>
      </c>
      <c r="V134">
        <f>ROUND((157/100)*ROUND(ROUND((ROUND((Source!AE83*Source!AV83*Source!I83),2)*Source!BS83),2), 2), 2)</f>
        <v>0</v>
      </c>
      <c r="X134">
        <f>IF(Source!BI83&lt;=1,I143, 0)</f>
        <v>6600.63</v>
      </c>
      <c r="Y134">
        <f>IF(Source!BI83=2,I143, 0)</f>
        <v>0</v>
      </c>
      <c r="Z134">
        <f>IF(Source!BI83=3,I143, 0)</f>
        <v>0</v>
      </c>
      <c r="AA134">
        <f>IF(Source!BI83=4,I143, 0)</f>
        <v>0</v>
      </c>
    </row>
    <row r="135" spans="1:27" ht="14.25" x14ac:dyDescent="0.2">
      <c r="A135" s="17"/>
      <c r="B135" s="18"/>
      <c r="C135" s="18" t="s">
        <v>525</v>
      </c>
      <c r="D135" s="20" t="s">
        <v>523</v>
      </c>
      <c r="E135" s="19">
        <f>175</f>
        <v>175</v>
      </c>
      <c r="F135" s="22"/>
      <c r="G135" s="21"/>
      <c r="H135" s="19"/>
      <c r="I135" s="23">
        <f>SUM(U120:U125)</f>
        <v>0.61</v>
      </c>
      <c r="J135" s="19">
        <f>157</f>
        <v>157</v>
      </c>
      <c r="K135" s="23">
        <f>SUM(V120:V125)</f>
        <v>13.64</v>
      </c>
    </row>
    <row r="136" spans="1:27" ht="14.25" x14ac:dyDescent="0.2">
      <c r="A136" s="17"/>
      <c r="B136" s="18"/>
      <c r="C136" s="18" t="s">
        <v>526</v>
      </c>
      <c r="D136" s="20" t="s">
        <v>527</v>
      </c>
      <c r="E136" s="19">
        <f>Source!AQ81</f>
        <v>76</v>
      </c>
      <c r="F136" s="22"/>
      <c r="G136" s="21" t="str">
        <f>Source!DI81</f>
        <v>*0,6</v>
      </c>
      <c r="H136" s="19">
        <f>Source!AV81</f>
        <v>1</v>
      </c>
      <c r="I136" s="23">
        <f>Source!U81</f>
        <v>9.120000000000001</v>
      </c>
      <c r="J136" s="19"/>
      <c r="K136" s="23"/>
    </row>
    <row r="137" spans="1:27" ht="15" x14ac:dyDescent="0.25">
      <c r="A137" s="26"/>
      <c r="B137" s="26"/>
      <c r="C137" s="26"/>
      <c r="D137" s="26"/>
      <c r="E137" s="26"/>
      <c r="F137" s="26"/>
      <c r="G137" s="26"/>
      <c r="H137" s="51">
        <f>I130+I131+I133+I134+I135</f>
        <v>312.64999999999998</v>
      </c>
      <c r="I137" s="51"/>
      <c r="J137" s="51">
        <f>K130+K131+K133+K134+K135</f>
        <v>6284.1600000000008</v>
      </c>
      <c r="K137" s="51"/>
    </row>
    <row r="138" spans="1:27" ht="42.75" x14ac:dyDescent="0.2">
      <c r="A138" s="17" t="str">
        <f>Source!E82</f>
        <v>13</v>
      </c>
      <c r="B138" s="18" t="str">
        <f>Source!F82</f>
        <v>3.27-26-6</v>
      </c>
      <c r="C138" s="18" t="s">
        <v>104</v>
      </c>
      <c r="D138" s="20" t="str">
        <f>Source!H82</f>
        <v>100 м бортового камня</v>
      </c>
      <c r="E138" s="19">
        <f>Source!I82</f>
        <v>1.62</v>
      </c>
      <c r="F138" s="22"/>
      <c r="G138" s="21"/>
      <c r="H138" s="19"/>
      <c r="I138" s="23"/>
      <c r="J138" s="19"/>
      <c r="K138" s="23"/>
    </row>
    <row r="139" spans="1:27" ht="14.25" x14ac:dyDescent="0.2">
      <c r="A139" s="17"/>
      <c r="B139" s="18"/>
      <c r="C139" s="18" t="s">
        <v>519</v>
      </c>
      <c r="D139" s="20"/>
      <c r="E139" s="19"/>
      <c r="F139" s="22">
        <f>Source!AO82</f>
        <v>702.01</v>
      </c>
      <c r="G139" s="21" t="str">
        <f>Source!DG82</f>
        <v>*1,15</v>
      </c>
      <c r="H139" s="19">
        <f>Source!AV82</f>
        <v>1</v>
      </c>
      <c r="I139" s="23">
        <f>ROUND((ROUND((Source!AF82*Source!AV82*Source!I82),2)),2)</f>
        <v>1307.8399999999999</v>
      </c>
      <c r="J139" s="19">
        <f>IF(Source!BA82&lt;&gt; 0, Source!BA82, 1)</f>
        <v>24.82</v>
      </c>
      <c r="K139" s="23">
        <f>Source!S82</f>
        <v>32460.59</v>
      </c>
      <c r="O139" s="25">
        <f>I139+I140+I142+I144+I145+I146+SUM(I143:I143)</f>
        <v>16920.36</v>
      </c>
      <c r="P139" s="25">
        <f>K139+K140+K142+K144+K145+K146+SUM(K143:K143)</f>
        <v>132057.82</v>
      </c>
      <c r="X139">
        <f>IF(Source!BI82&lt;=1,I139+I140+I142+I144+I145+I146-0, 0)</f>
        <v>10319.73</v>
      </c>
      <c r="Y139">
        <f>IF(Source!BI82=2,I139+I140+I142+I144+I145+I146-0, 0)</f>
        <v>0</v>
      </c>
      <c r="Z139">
        <f>IF(Source!BI82=3,I139+I140+I142+I144+I145+I146-0, 0)</f>
        <v>0</v>
      </c>
      <c r="AA139">
        <f>IF(Source!BI82=4,I139+I140+I142+I144+I145+I146,0)</f>
        <v>0</v>
      </c>
    </row>
    <row r="140" spans="1:27" ht="14.25" x14ac:dyDescent="0.2">
      <c r="A140" s="17"/>
      <c r="B140" s="18"/>
      <c r="C140" s="18" t="s">
        <v>520</v>
      </c>
      <c r="D140" s="20"/>
      <c r="E140" s="19"/>
      <c r="F140" s="22">
        <f>Source!AM82</f>
        <v>53.54</v>
      </c>
      <c r="G140" s="21" t="str">
        <f>Source!DE82</f>
        <v>*1,25</v>
      </c>
      <c r="H140" s="19">
        <f>Source!AV82</f>
        <v>1</v>
      </c>
      <c r="I140" s="23">
        <f>(ROUND((ROUND((((Source!ET82*1.25))*Source!AV82*Source!I82),2)),2)+ROUND((ROUND(((Source!AE82-((Source!EU82*1.25)))*Source!AV82*Source!I82),2)),2))</f>
        <v>108.42</v>
      </c>
      <c r="J140" s="19">
        <f>IF(Source!BB82&lt;&gt; 0, Source!BB82, 1)</f>
        <v>9.06</v>
      </c>
      <c r="K140" s="23">
        <f>Source!Q82</f>
        <v>982.29</v>
      </c>
      <c r="Q140">
        <f>ROUND((Source!DN84/100)*ROUND((ROUND((Source!AF84*Source!AV84*Source!I84),2)),2), 2)</f>
        <v>36.700000000000003</v>
      </c>
      <c r="R140">
        <f>Source!X84</f>
        <v>855.15</v>
      </c>
      <c r="S140">
        <f>ROUND((Source!DO84/100)*ROUND((ROUND((Source!AF84*Source!AV84*Source!I84),2)),2), 2)</f>
        <v>28.84</v>
      </c>
      <c r="T140">
        <f>Source!Y84</f>
        <v>464.76</v>
      </c>
      <c r="U140">
        <f>ROUND((175/100)*ROUND((ROUND((Source!AE84*Source!AV84*Source!I84),2)),2), 2)</f>
        <v>440.14</v>
      </c>
      <c r="V140">
        <f>ROUND((157/100)*ROUND(ROUND((ROUND((Source!AE84*Source!AV84*Source!I84),2)*Source!BS84),2), 2), 2)</f>
        <v>9800.69</v>
      </c>
    </row>
    <row r="141" spans="1:27" ht="14.25" x14ac:dyDescent="0.2">
      <c r="A141" s="17"/>
      <c r="B141" s="18"/>
      <c r="C141" s="18" t="s">
        <v>521</v>
      </c>
      <c r="D141" s="20"/>
      <c r="E141" s="19"/>
      <c r="F141" s="22">
        <f>Source!AN82</f>
        <v>8.27</v>
      </c>
      <c r="G141" s="21" t="str">
        <f>Source!DF82</f>
        <v>*1,25</v>
      </c>
      <c r="H141" s="19">
        <f>Source!AV82</f>
        <v>1</v>
      </c>
      <c r="I141" s="24">
        <f>ROUND((ROUND((Source!AE82*Source!AV82*Source!I82),2)),2)</f>
        <v>16.75</v>
      </c>
      <c r="J141" s="19">
        <f>IF(Source!BS82&lt;&gt; 0, Source!BS82, 1)</f>
        <v>24.82</v>
      </c>
      <c r="K141" s="24">
        <f>Source!R82</f>
        <v>415.74</v>
      </c>
      <c r="W141">
        <f>I150</f>
        <v>37.450000000000003</v>
      </c>
    </row>
    <row r="142" spans="1:27" ht="14.25" x14ac:dyDescent="0.2">
      <c r="A142" s="17"/>
      <c r="B142" s="18"/>
      <c r="C142" s="18" t="s">
        <v>528</v>
      </c>
      <c r="D142" s="20"/>
      <c r="E142" s="19"/>
      <c r="F142" s="22">
        <f>Source!AL82</f>
        <v>3709.87</v>
      </c>
      <c r="G142" s="21" t="str">
        <f>Source!DD82</f>
        <v/>
      </c>
      <c r="H142" s="19">
        <f>Source!AW82</f>
        <v>1</v>
      </c>
      <c r="I142" s="23">
        <f>ROUND((ROUND((Source!AC82*Source!AW82*Source!I82),2)),2)</f>
        <v>6009.99</v>
      </c>
      <c r="J142" s="19">
        <f>IF(Source!BC82&lt;&gt; 0, Source!BC82, 1)</f>
        <v>5.62</v>
      </c>
      <c r="K142" s="23">
        <f>Source!P82</f>
        <v>33776.14</v>
      </c>
    </row>
    <row r="143" spans="1:27" ht="28.5" x14ac:dyDescent="0.2">
      <c r="A143" s="17"/>
      <c r="B143" s="18" t="str">
        <f>Source!F83</f>
        <v>1.5-3-332</v>
      </c>
      <c r="C143" s="18" t="s">
        <v>111</v>
      </c>
      <c r="D143" s="20" t="str">
        <f>Source!H83</f>
        <v>м3</v>
      </c>
      <c r="E143" s="19">
        <f>Source!I83</f>
        <v>1.5551999999999999</v>
      </c>
      <c r="F143" s="22">
        <f>Source!AK83</f>
        <v>4244.2299999999996</v>
      </c>
      <c r="G143" s="27" t="s">
        <v>0</v>
      </c>
      <c r="H143" s="19">
        <f>Source!AW83</f>
        <v>1</v>
      </c>
      <c r="I143" s="23">
        <f>ROUND((ROUND((Source!AC83*Source!AW83*Source!I83),2)),2)+(ROUND((ROUND(((Source!ET83)*Source!AV83*Source!I83),2)),2)+ROUND((ROUND(((Source!AE83-(Source!EU83))*Source!AV83*Source!I83),2)),2))+ROUND((ROUND((Source!AF83*Source!AV83*Source!I83),2)),2)</f>
        <v>6600.63</v>
      </c>
      <c r="J143" s="19">
        <f>IF(Source!BC83&lt;&gt; 0, Source!BC83, 1)</f>
        <v>2.2000000000000002</v>
      </c>
      <c r="K143" s="23">
        <f>Source!O83</f>
        <v>14521.39</v>
      </c>
      <c r="W143">
        <f>I152</f>
        <v>251.51</v>
      </c>
    </row>
    <row r="144" spans="1:27" ht="14.25" x14ac:dyDescent="0.2">
      <c r="A144" s="17"/>
      <c r="B144" s="18"/>
      <c r="C144" s="18" t="s">
        <v>522</v>
      </c>
      <c r="D144" s="20" t="s">
        <v>523</v>
      </c>
      <c r="E144" s="19">
        <f>Source!DN82</f>
        <v>140</v>
      </c>
      <c r="F144" s="22"/>
      <c r="G144" s="21"/>
      <c r="H144" s="19"/>
      <c r="I144" s="23">
        <f>SUM(Q129:Q134)</f>
        <v>1830.98</v>
      </c>
      <c r="J144" s="19">
        <f>Source!BZ82</f>
        <v>112</v>
      </c>
      <c r="K144" s="23">
        <f>SUM(R129:R134)</f>
        <v>36355.86</v>
      </c>
    </row>
    <row r="145" spans="1:27" ht="14.25" x14ac:dyDescent="0.2">
      <c r="A145" s="17"/>
      <c r="B145" s="18"/>
      <c r="C145" s="18" t="s">
        <v>524</v>
      </c>
      <c r="D145" s="20" t="s">
        <v>523</v>
      </c>
      <c r="E145" s="19">
        <f>Source!DO82</f>
        <v>79</v>
      </c>
      <c r="F145" s="22"/>
      <c r="G145" s="21"/>
      <c r="H145" s="19"/>
      <c r="I145" s="23">
        <f>SUM(S129:S135)</f>
        <v>1033.19</v>
      </c>
      <c r="J145" s="19">
        <f>Source!CA82</f>
        <v>41</v>
      </c>
      <c r="K145" s="23">
        <f>SUM(T129:T135)</f>
        <v>13308.84</v>
      </c>
    </row>
    <row r="146" spans="1:27" ht="14.25" x14ac:dyDescent="0.2">
      <c r="A146" s="17"/>
      <c r="B146" s="18"/>
      <c r="C146" s="18" t="s">
        <v>525</v>
      </c>
      <c r="D146" s="20" t="s">
        <v>523</v>
      </c>
      <c r="E146" s="19">
        <f>175</f>
        <v>175</v>
      </c>
      <c r="F146" s="22"/>
      <c r="G146" s="21"/>
      <c r="H146" s="19"/>
      <c r="I146" s="23">
        <f>SUM(U129:U136)</f>
        <v>29.31</v>
      </c>
      <c r="J146" s="19">
        <f>157</f>
        <v>157</v>
      </c>
      <c r="K146" s="23">
        <f>SUM(V129:V136)</f>
        <v>652.71</v>
      </c>
    </row>
    <row r="147" spans="1:27" ht="14.25" x14ac:dyDescent="0.2">
      <c r="A147" s="17"/>
      <c r="B147" s="18"/>
      <c r="C147" s="18" t="s">
        <v>526</v>
      </c>
      <c r="D147" s="20" t="s">
        <v>527</v>
      </c>
      <c r="E147" s="19">
        <f>Source!AQ82</f>
        <v>63.44</v>
      </c>
      <c r="F147" s="22"/>
      <c r="G147" s="21" t="str">
        <f>Source!DI82</f>
        <v>*1,15</v>
      </c>
      <c r="H147" s="19">
        <f>Source!AV82</f>
        <v>1</v>
      </c>
      <c r="I147" s="23">
        <f>Source!U82</f>
        <v>118.18871999999999</v>
      </c>
      <c r="J147" s="19"/>
      <c r="K147" s="23"/>
    </row>
    <row r="148" spans="1:27" ht="15" x14ac:dyDescent="0.25">
      <c r="A148" s="26"/>
      <c r="B148" s="26"/>
      <c r="C148" s="26"/>
      <c r="D148" s="26"/>
      <c r="E148" s="26"/>
      <c r="F148" s="26"/>
      <c r="G148" s="26"/>
      <c r="H148" s="51">
        <f>I139+I140+I142+I144+I145+I146+SUM(I143:I143)</f>
        <v>16920.36</v>
      </c>
      <c r="I148" s="51"/>
      <c r="J148" s="51">
        <f>K139+K140+K142+K144+K145+K146+SUM(K143:K143)</f>
        <v>132057.82</v>
      </c>
      <c r="K148" s="51"/>
      <c r="O148" s="25">
        <f>I150+I151+I153+I154+I155</f>
        <v>1414.15</v>
      </c>
      <c r="P148" s="25">
        <f>K150+K151+K153+K154+K155</f>
        <v>20847.41</v>
      </c>
      <c r="X148">
        <f>IF(Source!BI84&lt;=1,I150+I151+I153+I154+I155-0, 0)</f>
        <v>1414.15</v>
      </c>
      <c r="Y148">
        <f>IF(Source!BI84=2,I150+I151+I153+I154+I155-0, 0)</f>
        <v>0</v>
      </c>
      <c r="Z148">
        <f>IF(Source!BI84=3,I150+I151+I153+I154+I155-0, 0)</f>
        <v>0</v>
      </c>
      <c r="AA148">
        <f>IF(Source!BI84=4,I150+I151+I153+I154+I155,0)</f>
        <v>0</v>
      </c>
    </row>
    <row r="149" spans="1:27" ht="57" x14ac:dyDescent="0.2">
      <c r="A149" s="17" t="str">
        <f>Source!E84</f>
        <v>14</v>
      </c>
      <c r="B149" s="18" t="str">
        <f>Source!F84</f>
        <v>3.1-7-2</v>
      </c>
      <c r="C149" s="18" t="s">
        <v>14</v>
      </c>
      <c r="D149" s="20" t="str">
        <f>Source!H84</f>
        <v>100 м3 грунта</v>
      </c>
      <c r="E149" s="19">
        <f>Source!I84</f>
        <v>1.08</v>
      </c>
      <c r="F149" s="22"/>
      <c r="G149" s="21"/>
      <c r="H149" s="19"/>
      <c r="I149" s="23"/>
      <c r="J149" s="19"/>
      <c r="K149" s="23"/>
      <c r="Q149">
        <f>ROUND((Source!DN85/100)*ROUND((ROUND((Source!AF85*Source!AV85*Source!I85),2)),2), 2)</f>
        <v>1603.2</v>
      </c>
      <c r="R149">
        <f>Source!X85</f>
        <v>31920.62</v>
      </c>
      <c r="S149">
        <f>ROUND((Source!DO85/100)*ROUND((ROUND((Source!AF85*Source!AV85*Source!I85),2)),2), 2)</f>
        <v>1180.3800000000001</v>
      </c>
      <c r="T149">
        <f>Source!Y85</f>
        <v>17928.02</v>
      </c>
      <c r="U149">
        <f>ROUND((175/100)*ROUND((ROUND((Source!AE85*Source!AV85*Source!I85),2)),2), 2)</f>
        <v>0</v>
      </c>
      <c r="V149">
        <f>ROUND((157/100)*ROUND(ROUND((ROUND((Source!AE85*Source!AV85*Source!I85),2)*Source!BS85),2), 2), 2)</f>
        <v>0</v>
      </c>
    </row>
    <row r="150" spans="1:27" ht="14.25" x14ac:dyDescent="0.2">
      <c r="A150" s="17"/>
      <c r="B150" s="18"/>
      <c r="C150" s="18" t="s">
        <v>519</v>
      </c>
      <c r="D150" s="20"/>
      <c r="E150" s="19"/>
      <c r="F150" s="22">
        <f>Source!AO84</f>
        <v>30.15</v>
      </c>
      <c r="G150" s="21" t="str">
        <f>Source!DG84</f>
        <v>*1,15</v>
      </c>
      <c r="H150" s="19">
        <f>Source!AV84</f>
        <v>1</v>
      </c>
      <c r="I150" s="23">
        <f>ROUND((ROUND((Source!AF84*Source!AV84*Source!I84),2)),2)</f>
        <v>37.450000000000003</v>
      </c>
      <c r="J150" s="19">
        <f>IF(Source!BA84&lt;&gt; 0, Source!BA84, 1)</f>
        <v>24.82</v>
      </c>
      <c r="K150" s="23">
        <f>Source!S84</f>
        <v>929.51</v>
      </c>
      <c r="W150">
        <f>I159</f>
        <v>1761.76</v>
      </c>
    </row>
    <row r="151" spans="1:27" ht="14.25" x14ac:dyDescent="0.2">
      <c r="A151" s="17"/>
      <c r="B151" s="18"/>
      <c r="C151" s="18" t="s">
        <v>520</v>
      </c>
      <c r="D151" s="20"/>
      <c r="E151" s="19"/>
      <c r="F151" s="22">
        <f>Source!AM84</f>
        <v>645.20000000000005</v>
      </c>
      <c r="G151" s="21" t="str">
        <f>Source!DE84</f>
        <v>*1,25</v>
      </c>
      <c r="H151" s="19">
        <f>Source!AV84</f>
        <v>1</v>
      </c>
      <c r="I151" s="23">
        <f>(ROUND((ROUND((((Source!ET84*1.25))*Source!AV84*Source!I84),2)),2)+ROUND((ROUND(((Source!AE84-((Source!EU84*1.25)))*Source!AV84*Source!I84),2)),2))</f>
        <v>871.02</v>
      </c>
      <c r="J151" s="19">
        <f>IF(Source!BB84&lt;&gt; 0, Source!BB84, 1)</f>
        <v>10.1</v>
      </c>
      <c r="K151" s="23">
        <f>Source!Q84</f>
        <v>8797.2999999999993</v>
      </c>
    </row>
    <row r="152" spans="1:27" ht="14.25" x14ac:dyDescent="0.2">
      <c r="A152" s="17"/>
      <c r="B152" s="18"/>
      <c r="C152" s="18" t="s">
        <v>521</v>
      </c>
      <c r="D152" s="20"/>
      <c r="E152" s="19"/>
      <c r="F152" s="22">
        <f>Source!AN84</f>
        <v>186.3</v>
      </c>
      <c r="G152" s="21" t="str">
        <f>Source!DF84</f>
        <v>*1,25</v>
      </c>
      <c r="H152" s="19">
        <f>Source!AV84</f>
        <v>1</v>
      </c>
      <c r="I152" s="24">
        <f>ROUND((ROUND((Source!AE84*Source!AV84*Source!I84),2)),2)</f>
        <v>251.51</v>
      </c>
      <c r="J152" s="19">
        <f>IF(Source!BS84&lt;&gt; 0, Source!BS84, 1)</f>
        <v>24.82</v>
      </c>
      <c r="K152" s="24">
        <f>Source!R84</f>
        <v>6242.48</v>
      </c>
    </row>
    <row r="153" spans="1:27" ht="14.25" x14ac:dyDescent="0.2">
      <c r="A153" s="17"/>
      <c r="B153" s="18"/>
      <c r="C153" s="18" t="s">
        <v>522</v>
      </c>
      <c r="D153" s="20" t="s">
        <v>523</v>
      </c>
      <c r="E153" s="19">
        <f>Source!DN84</f>
        <v>98</v>
      </c>
      <c r="F153" s="22"/>
      <c r="G153" s="21"/>
      <c r="H153" s="19"/>
      <c r="I153" s="23">
        <f>SUM(Q140:Q143)</f>
        <v>36.700000000000003</v>
      </c>
      <c r="J153" s="19">
        <f>Source!BZ84</f>
        <v>92</v>
      </c>
      <c r="K153" s="23">
        <f>SUM(R140:R143)</f>
        <v>855.15</v>
      </c>
    </row>
    <row r="154" spans="1:27" ht="14.25" x14ac:dyDescent="0.2">
      <c r="A154" s="17"/>
      <c r="B154" s="18"/>
      <c r="C154" s="18" t="s">
        <v>524</v>
      </c>
      <c r="D154" s="20" t="s">
        <v>523</v>
      </c>
      <c r="E154" s="19">
        <f>Source!DO84</f>
        <v>77</v>
      </c>
      <c r="F154" s="22"/>
      <c r="G154" s="21"/>
      <c r="H154" s="19"/>
      <c r="I154" s="23">
        <f>SUM(S140:S144)</f>
        <v>28.84</v>
      </c>
      <c r="J154" s="19">
        <f>Source!CA84</f>
        <v>50</v>
      </c>
      <c r="K154" s="23">
        <f>SUM(T140:T144)</f>
        <v>464.76</v>
      </c>
      <c r="O154" s="25">
        <f>I159+I160+I161</f>
        <v>4545.34</v>
      </c>
      <c r="P154" s="25">
        <f>K159+K160+K161</f>
        <v>93575.52</v>
      </c>
      <c r="X154">
        <f>IF(Source!BI85&lt;=1,I159+I160+I161-0, 0)</f>
        <v>4545.34</v>
      </c>
      <c r="Y154">
        <f>IF(Source!BI85=2,I159+I160+I161-0, 0)</f>
        <v>0</v>
      </c>
      <c r="Z154">
        <f>IF(Source!BI85=3,I159+I160+I161-0, 0)</f>
        <v>0</v>
      </c>
      <c r="AA154">
        <f>IF(Source!BI85=4,I159+I160+I161,0)</f>
        <v>0</v>
      </c>
    </row>
    <row r="155" spans="1:27" ht="14.25" x14ac:dyDescent="0.2">
      <c r="A155" s="17"/>
      <c r="B155" s="18"/>
      <c r="C155" s="18" t="s">
        <v>525</v>
      </c>
      <c r="D155" s="20" t="s">
        <v>523</v>
      </c>
      <c r="E155" s="19">
        <f>175</f>
        <v>175</v>
      </c>
      <c r="F155" s="22"/>
      <c r="G155" s="21"/>
      <c r="H155" s="19"/>
      <c r="I155" s="23">
        <f>SUM(U140:U145)</f>
        <v>440.14</v>
      </c>
      <c r="J155" s="19">
        <f>157</f>
        <v>157</v>
      </c>
      <c r="K155" s="23">
        <f>SUM(V140:V145)</f>
        <v>9800.69</v>
      </c>
      <c r="Q155">
        <f>ROUND((Source!DN86/100)*ROUND((ROUND((Source!AF86*Source!AV86*Source!I86),2)),2), 2)</f>
        <v>542.69000000000005</v>
      </c>
      <c r="R155">
        <f>Source!X86</f>
        <v>10805.21</v>
      </c>
      <c r="S155">
        <f>ROUND((Source!DO86/100)*ROUND((ROUND((Source!AF86*Source!AV86*Source!I86),2)),2), 2)</f>
        <v>399.56</v>
      </c>
      <c r="T155">
        <f>Source!Y86</f>
        <v>6068.68</v>
      </c>
      <c r="U155">
        <f>ROUND((175/100)*ROUND((ROUND((Source!AE86*Source!AV86*Source!I86),2)),2), 2)</f>
        <v>0</v>
      </c>
      <c r="V155">
        <f>ROUND((157/100)*ROUND(ROUND((ROUND((Source!AE86*Source!AV86*Source!I86),2)*Source!BS86),2), 2), 2)</f>
        <v>0</v>
      </c>
    </row>
    <row r="156" spans="1:27" ht="14.25" x14ac:dyDescent="0.2">
      <c r="A156" s="17"/>
      <c r="B156" s="18"/>
      <c r="C156" s="18" t="s">
        <v>526</v>
      </c>
      <c r="D156" s="20" t="s">
        <v>527</v>
      </c>
      <c r="E156" s="19">
        <f>Source!AQ84</f>
        <v>2.95</v>
      </c>
      <c r="F156" s="22"/>
      <c r="G156" s="21" t="str">
        <f>Source!DI84</f>
        <v>*1,15</v>
      </c>
      <c r="H156" s="19">
        <f>Source!AV84</f>
        <v>1</v>
      </c>
      <c r="I156" s="23">
        <f>Source!U84</f>
        <v>3.6639000000000004</v>
      </c>
      <c r="J156" s="19"/>
      <c r="K156" s="23"/>
      <c r="W156">
        <f>I165</f>
        <v>596.36</v>
      </c>
    </row>
    <row r="157" spans="1:27" ht="15" x14ac:dyDescent="0.25">
      <c r="A157" s="26"/>
      <c r="B157" s="26"/>
      <c r="C157" s="26"/>
      <c r="D157" s="26"/>
      <c r="E157" s="26"/>
      <c r="F157" s="26"/>
      <c r="G157" s="26"/>
      <c r="H157" s="51">
        <f>I150+I151+I153+I154+I155</f>
        <v>1414.15</v>
      </c>
      <c r="I157" s="51"/>
      <c r="J157" s="51">
        <f>K150+K151+K153+K154+K155</f>
        <v>20847.41</v>
      </c>
      <c r="K157" s="51"/>
    </row>
    <row r="158" spans="1:27" ht="42.75" x14ac:dyDescent="0.2">
      <c r="A158" s="17" t="str">
        <f>Source!E85</f>
        <v>15</v>
      </c>
      <c r="B158" s="18" t="str">
        <f>Source!F85</f>
        <v>3.1-51-1</v>
      </c>
      <c r="C158" s="18" t="s">
        <v>24</v>
      </c>
      <c r="D158" s="20" t="str">
        <f>Source!H85</f>
        <v>100 м3 грунта</v>
      </c>
      <c r="E158" s="19">
        <f>Source!I85</f>
        <v>0.75</v>
      </c>
      <c r="F158" s="22"/>
      <c r="G158" s="21"/>
      <c r="H158" s="19"/>
      <c r="I158" s="23"/>
      <c r="J158" s="19"/>
      <c r="K158" s="23"/>
    </row>
    <row r="159" spans="1:27" ht="14.25" x14ac:dyDescent="0.2">
      <c r="A159" s="17"/>
      <c r="B159" s="18"/>
      <c r="C159" s="18" t="s">
        <v>519</v>
      </c>
      <c r="D159" s="20"/>
      <c r="E159" s="19"/>
      <c r="F159" s="22">
        <f>Source!AO85</f>
        <v>2042.62</v>
      </c>
      <c r="G159" s="21" t="str">
        <f>Source!DG85</f>
        <v>*1,15</v>
      </c>
      <c r="H159" s="19">
        <f>Source!AV85</f>
        <v>1</v>
      </c>
      <c r="I159" s="23">
        <f>ROUND((ROUND((Source!AF85*Source!AV85*Source!I85),2)),2)</f>
        <v>1761.76</v>
      </c>
      <c r="J159" s="19">
        <f>IF(Source!BA85&lt;&gt; 0, Source!BA85, 1)</f>
        <v>24.82</v>
      </c>
      <c r="K159" s="23">
        <f>Source!S85</f>
        <v>43726.879999999997</v>
      </c>
    </row>
    <row r="160" spans="1:27" ht="14.25" x14ac:dyDescent="0.2">
      <c r="A160" s="17"/>
      <c r="B160" s="18"/>
      <c r="C160" s="18" t="s">
        <v>522</v>
      </c>
      <c r="D160" s="20" t="s">
        <v>523</v>
      </c>
      <c r="E160" s="19">
        <f>Source!DN85</f>
        <v>91</v>
      </c>
      <c r="F160" s="22"/>
      <c r="G160" s="21"/>
      <c r="H160" s="19"/>
      <c r="I160" s="23">
        <f>SUM(Q149:Q150)</f>
        <v>1603.2</v>
      </c>
      <c r="J160" s="19">
        <f>Source!BZ85</f>
        <v>73</v>
      </c>
      <c r="K160" s="23">
        <f>SUM(R149:R150)</f>
        <v>31920.62</v>
      </c>
      <c r="O160" s="25">
        <f>I165+I166+I167</f>
        <v>1538.6100000000001</v>
      </c>
      <c r="P160" s="25">
        <f>K165+K166+K167</f>
        <v>31675.55</v>
      </c>
      <c r="X160">
        <f>IF(Source!BI86&lt;=1,I165+I166+I167-0, 0)</f>
        <v>1538.6100000000001</v>
      </c>
      <c r="Y160">
        <f>IF(Source!BI86=2,I165+I166+I167-0, 0)</f>
        <v>0</v>
      </c>
      <c r="Z160">
        <f>IF(Source!BI86=3,I165+I166+I167-0, 0)</f>
        <v>0</v>
      </c>
      <c r="AA160">
        <f>IF(Source!BI86=4,I165+I166+I167,0)</f>
        <v>0</v>
      </c>
    </row>
    <row r="161" spans="1:27" ht="14.25" x14ac:dyDescent="0.2">
      <c r="A161" s="17"/>
      <c r="B161" s="18"/>
      <c r="C161" s="18" t="s">
        <v>524</v>
      </c>
      <c r="D161" s="20" t="s">
        <v>523</v>
      </c>
      <c r="E161" s="19">
        <f>Source!DO85</f>
        <v>67</v>
      </c>
      <c r="F161" s="22"/>
      <c r="G161" s="21"/>
      <c r="H161" s="19"/>
      <c r="I161" s="23">
        <f>SUM(S149:S151)</f>
        <v>1180.3800000000001</v>
      </c>
      <c r="J161" s="19">
        <f>Source!CA85</f>
        <v>41</v>
      </c>
      <c r="K161" s="23">
        <f>SUM(T149:T151)</f>
        <v>17928.02</v>
      </c>
      <c r="Q161">
        <f>ROUND((Source!DN87/100)*ROUND((ROUND((Source!AF87*Source!AV87*Source!I87),2)),2), 2)</f>
        <v>0</v>
      </c>
      <c r="R161">
        <f>Source!X87</f>
        <v>0</v>
      </c>
      <c r="S161">
        <f>ROUND((Source!DO87/100)*ROUND((ROUND((Source!AF87*Source!AV87*Source!I87),2)),2), 2)</f>
        <v>0</v>
      </c>
      <c r="T161">
        <f>Source!Y87</f>
        <v>0</v>
      </c>
      <c r="U161">
        <f>ROUND((175/100)*ROUND((ROUND((Source!AE87*Source!AV87*Source!I87),2)),2), 2)</f>
        <v>0</v>
      </c>
      <c r="V161">
        <f>ROUND((157/100)*ROUND(ROUND((ROUND((Source!AE87*Source!AV87*Source!I87),2)*Source!BS87),2), 2), 2)</f>
        <v>0</v>
      </c>
    </row>
    <row r="162" spans="1:27" ht="14.25" x14ac:dyDescent="0.2">
      <c r="A162" s="17"/>
      <c r="B162" s="18"/>
      <c r="C162" s="18" t="s">
        <v>526</v>
      </c>
      <c r="D162" s="20" t="s">
        <v>527</v>
      </c>
      <c r="E162" s="19">
        <f>Source!AQ85</f>
        <v>192.7</v>
      </c>
      <c r="F162" s="22"/>
      <c r="G162" s="21" t="str">
        <f>Source!DI85</f>
        <v>*1,15</v>
      </c>
      <c r="H162" s="19">
        <f>Source!AV85</f>
        <v>1</v>
      </c>
      <c r="I162" s="23">
        <f>Source!U85</f>
        <v>166.20374999999996</v>
      </c>
      <c r="J162" s="19"/>
      <c r="K162" s="23"/>
    </row>
    <row r="163" spans="1:27" ht="15" x14ac:dyDescent="0.25">
      <c r="A163" s="26"/>
      <c r="B163" s="26"/>
      <c r="C163" s="26"/>
      <c r="D163" s="26"/>
      <c r="E163" s="26"/>
      <c r="F163" s="26"/>
      <c r="G163" s="26"/>
      <c r="H163" s="51">
        <f>I159+I160+I161</f>
        <v>4545.34</v>
      </c>
      <c r="I163" s="51"/>
      <c r="J163" s="51">
        <f>K159+K160+K161</f>
        <v>93575.52</v>
      </c>
      <c r="K163" s="51"/>
      <c r="O163" s="25">
        <f>I171</f>
        <v>16896.52</v>
      </c>
      <c r="P163" s="25">
        <f>K171</f>
        <v>200899.62</v>
      </c>
      <c r="X163">
        <f>IF(Source!BI87&lt;=1,I171-0, 0)</f>
        <v>0</v>
      </c>
      <c r="Y163">
        <f>IF(Source!BI87=2,I171-0, 0)</f>
        <v>0</v>
      </c>
      <c r="Z163">
        <f>IF(Source!BI87=3,I171-0, 0)</f>
        <v>0</v>
      </c>
      <c r="AA163">
        <f>IF(Source!BI87=4,I171,0)</f>
        <v>16896.52</v>
      </c>
    </row>
    <row r="164" spans="1:27" ht="28.5" x14ac:dyDescent="0.2">
      <c r="A164" s="17" t="str">
        <f>Source!E86</f>
        <v>16</v>
      </c>
      <c r="B164" s="18" t="str">
        <f>Source!F86</f>
        <v>6.51-6-1</v>
      </c>
      <c r="C164" s="18" t="s">
        <v>30</v>
      </c>
      <c r="D164" s="20" t="str">
        <f>Source!H86</f>
        <v>100 м3 грунта</v>
      </c>
      <c r="E164" s="19">
        <f>Source!I86</f>
        <v>0.75</v>
      </c>
      <c r="F164" s="22"/>
      <c r="G164" s="21"/>
      <c r="H164" s="19"/>
      <c r="I164" s="23"/>
      <c r="J164" s="19"/>
      <c r="K164" s="23"/>
      <c r="Q164">
        <f>ROUND((Source!DN88/100)*ROUND((ROUND((Source!AF88*Source!AV88*Source!I88),2)),2), 2)</f>
        <v>0</v>
      </c>
      <c r="R164">
        <f>Source!X88</f>
        <v>0</v>
      </c>
      <c r="S164">
        <f>ROUND((Source!DO88/100)*ROUND((ROUND((Source!AF88*Source!AV88*Source!I88),2)),2), 2)</f>
        <v>0</v>
      </c>
      <c r="T164">
        <f>Source!Y88</f>
        <v>0</v>
      </c>
      <c r="U164">
        <f>ROUND((175/100)*ROUND((ROUND((Source!AE88*Source!AV88*Source!I88),2)),2), 2)</f>
        <v>0</v>
      </c>
      <c r="V164">
        <f>ROUND((157/100)*ROUND(ROUND((ROUND((Source!AE88*Source!AV88*Source!I88),2)*Source!BS88),2), 2), 2)</f>
        <v>0</v>
      </c>
    </row>
    <row r="165" spans="1:27" ht="14.25" x14ac:dyDescent="0.2">
      <c r="A165" s="17"/>
      <c r="B165" s="18"/>
      <c r="C165" s="18" t="s">
        <v>519</v>
      </c>
      <c r="D165" s="20"/>
      <c r="E165" s="19"/>
      <c r="F165" s="22">
        <f>Source!AO86</f>
        <v>795.14</v>
      </c>
      <c r="G165" s="21" t="str">
        <f>Source!DG86</f>
        <v/>
      </c>
      <c r="H165" s="19">
        <f>Source!AV86</f>
        <v>1</v>
      </c>
      <c r="I165" s="23">
        <f>ROUND((ROUND((Source!AF86*Source!AV86*Source!I86),2)),2)</f>
        <v>596.36</v>
      </c>
      <c r="J165" s="19">
        <f>IF(Source!BA86&lt;&gt; 0, Source!BA86, 1)</f>
        <v>24.82</v>
      </c>
      <c r="K165" s="23">
        <f>Source!S86</f>
        <v>14801.66</v>
      </c>
    </row>
    <row r="166" spans="1:27" ht="14.25" x14ac:dyDescent="0.2">
      <c r="A166" s="17"/>
      <c r="B166" s="18"/>
      <c r="C166" s="18" t="s">
        <v>522</v>
      </c>
      <c r="D166" s="20" t="s">
        <v>523</v>
      </c>
      <c r="E166" s="19">
        <f>Source!DN86</f>
        <v>91</v>
      </c>
      <c r="F166" s="22"/>
      <c r="G166" s="21"/>
      <c r="H166" s="19"/>
      <c r="I166" s="23">
        <f>SUM(Q155:Q156)</f>
        <v>542.69000000000005</v>
      </c>
      <c r="J166" s="19">
        <f>Source!BZ86</f>
        <v>73</v>
      </c>
      <c r="K166" s="23">
        <f>SUM(R155:R156)</f>
        <v>10805.21</v>
      </c>
      <c r="O166" s="25">
        <f>I174</f>
        <v>3984.76</v>
      </c>
      <c r="P166" s="25">
        <f>K174</f>
        <v>30403.72</v>
      </c>
      <c r="X166">
        <f>IF(Source!BI88&lt;=1,I174-0, 0)</f>
        <v>0</v>
      </c>
      <c r="Y166">
        <f>IF(Source!BI88=2,I174-0, 0)</f>
        <v>0</v>
      </c>
      <c r="Z166">
        <f>IF(Source!BI88=3,I174-0, 0)</f>
        <v>0</v>
      </c>
      <c r="AA166">
        <f>IF(Source!BI88=4,I174,0)</f>
        <v>3984.76</v>
      </c>
    </row>
    <row r="167" spans="1:27" ht="14.25" x14ac:dyDescent="0.2">
      <c r="A167" s="17"/>
      <c r="B167" s="18"/>
      <c r="C167" s="18" t="s">
        <v>524</v>
      </c>
      <c r="D167" s="20" t="s">
        <v>523</v>
      </c>
      <c r="E167" s="19">
        <f>Source!DO86</f>
        <v>67</v>
      </c>
      <c r="F167" s="22"/>
      <c r="G167" s="21"/>
      <c r="H167" s="19"/>
      <c r="I167" s="23">
        <f>SUM(S155:S157)</f>
        <v>399.56</v>
      </c>
      <c r="J167" s="19">
        <f>Source!CA86</f>
        <v>41</v>
      </c>
      <c r="K167" s="23">
        <f>SUM(T155:T157)</f>
        <v>6068.68</v>
      </c>
      <c r="Q167">
        <f>ROUND((Source!DN89/100)*ROUND((ROUND((Source!AF89*Source!AV89*Source!I89),2)),2), 2)</f>
        <v>172.26</v>
      </c>
      <c r="R167">
        <f>Source!X89</f>
        <v>3420.31</v>
      </c>
      <c r="S167">
        <f>ROUND((Source!DO89/100)*ROUND((ROUND((Source!AF89*Source!AV89*Source!I89),2)),2), 2)</f>
        <v>97.2</v>
      </c>
      <c r="T167">
        <f>Source!Y89</f>
        <v>1252.08</v>
      </c>
      <c r="U167">
        <f>ROUND((175/100)*ROUND((ROUND((Source!AE89*Source!AV89*Source!I89),2)),2), 2)</f>
        <v>69.34</v>
      </c>
      <c r="V167">
        <f>ROUND((157/100)*ROUND(ROUND((ROUND((Source!AE89*Source!AV89*Source!I89),2)*Source!BS89),2), 2), 2)</f>
        <v>1543.89</v>
      </c>
    </row>
    <row r="168" spans="1:27" ht="14.25" x14ac:dyDescent="0.2">
      <c r="A168" s="17"/>
      <c r="B168" s="18"/>
      <c r="C168" s="18" t="s">
        <v>526</v>
      </c>
      <c r="D168" s="20" t="s">
        <v>527</v>
      </c>
      <c r="E168" s="19">
        <f>Source!AQ86</f>
        <v>83</v>
      </c>
      <c r="F168" s="22"/>
      <c r="G168" s="21" t="str">
        <f>Source!DI86</f>
        <v/>
      </c>
      <c r="H168" s="19">
        <f>Source!AV86</f>
        <v>1</v>
      </c>
      <c r="I168" s="23">
        <f>Source!U86</f>
        <v>62.25</v>
      </c>
      <c r="J168" s="19"/>
      <c r="K168" s="23"/>
      <c r="W168">
        <f>I177</f>
        <v>123.04</v>
      </c>
    </row>
    <row r="169" spans="1:27" ht="15" x14ac:dyDescent="0.25">
      <c r="A169" s="26"/>
      <c r="B169" s="26"/>
      <c r="C169" s="26"/>
      <c r="D169" s="26"/>
      <c r="E169" s="26"/>
      <c r="F169" s="26"/>
      <c r="G169" s="26"/>
      <c r="H169" s="51">
        <f>I165+I166+I167</f>
        <v>1538.6100000000001</v>
      </c>
      <c r="I169" s="51"/>
      <c r="J169" s="51">
        <f>K165+K166+K167</f>
        <v>31675.55</v>
      </c>
      <c r="K169" s="51"/>
    </row>
    <row r="170" spans="1:27" ht="57" x14ac:dyDescent="0.2">
      <c r="A170" s="17" t="str">
        <f>Source!E87</f>
        <v>17</v>
      </c>
      <c r="B170" s="18" t="str">
        <f>Source!F87</f>
        <v>15.2-54-1</v>
      </c>
      <c r="C170" s="18" t="s">
        <v>37</v>
      </c>
      <c r="D170" s="20" t="str">
        <f>Source!H87</f>
        <v>т</v>
      </c>
      <c r="E170" s="19">
        <f>Source!I87</f>
        <v>316</v>
      </c>
      <c r="F170" s="22"/>
      <c r="G170" s="21"/>
      <c r="H170" s="19"/>
      <c r="I170" s="23"/>
      <c r="J170" s="19"/>
      <c r="K170" s="23"/>
      <c r="W170">
        <f>I179</f>
        <v>39.619999999999997</v>
      </c>
    </row>
    <row r="171" spans="1:27" ht="14.25" x14ac:dyDescent="0.2">
      <c r="A171" s="17"/>
      <c r="B171" s="18"/>
      <c r="C171" s="18" t="s">
        <v>520</v>
      </c>
      <c r="D171" s="20"/>
      <c r="E171" s="19"/>
      <c r="F171" s="22">
        <f>Source!AM87</f>
        <v>53.47</v>
      </c>
      <c r="G171" s="21" t="str">
        <f>Source!DE87</f>
        <v/>
      </c>
      <c r="H171" s="19">
        <f>Source!AV87</f>
        <v>1</v>
      </c>
      <c r="I171" s="23">
        <f>(ROUND((ROUND(((Source!ET87)*Source!AV87*Source!I87),2)),2)+ROUND((ROUND(((Source!AE87-(Source!EU87))*Source!AV87*Source!I87),2)),2))</f>
        <v>16896.52</v>
      </c>
      <c r="J171" s="19">
        <f>IF(Source!BB87&lt;&gt; 0, Source!BB87, 1)</f>
        <v>11.89</v>
      </c>
      <c r="K171" s="23">
        <f>Source!Q87</f>
        <v>200899.62</v>
      </c>
    </row>
    <row r="172" spans="1:27" ht="15" x14ac:dyDescent="0.25">
      <c r="A172" s="26"/>
      <c r="B172" s="26"/>
      <c r="C172" s="26"/>
      <c r="D172" s="26"/>
      <c r="E172" s="26"/>
      <c r="F172" s="26"/>
      <c r="G172" s="26"/>
      <c r="H172" s="51">
        <f>I171</f>
        <v>16896.52</v>
      </c>
      <c r="I172" s="51"/>
      <c r="J172" s="51">
        <f>K171</f>
        <v>200899.62</v>
      </c>
      <c r="K172" s="51"/>
      <c r="Q172">
        <f>ROUND((Source!DN90/100)*ROUND((ROUND((Source!AF90*Source!AV90*Source!I90),2)),2), 2)</f>
        <v>0</v>
      </c>
      <c r="R172">
        <f>Source!X90</f>
        <v>0</v>
      </c>
      <c r="S172">
        <f>ROUND((Source!DO90/100)*ROUND((ROUND((Source!AF90*Source!AV90*Source!I90),2)),2), 2)</f>
        <v>0</v>
      </c>
      <c r="T172">
        <f>Source!Y90</f>
        <v>0</v>
      </c>
      <c r="U172">
        <f>ROUND((175/100)*ROUND((ROUND((Source!AE90*Source!AV90*Source!I90),2)),2), 2)</f>
        <v>0</v>
      </c>
      <c r="V172">
        <f>ROUND((157/100)*ROUND(ROUND((ROUND((Source!AE90*Source!AV90*Source!I90),2)*Source!BS90),2), 2), 2)</f>
        <v>0</v>
      </c>
      <c r="X172">
        <f>IF(Source!BI90&lt;=1,I181, 0)</f>
        <v>6334.2</v>
      </c>
      <c r="Y172">
        <f>IF(Source!BI90=2,I181, 0)</f>
        <v>0</v>
      </c>
      <c r="Z172">
        <f>IF(Source!BI90=3,I181, 0)</f>
        <v>0</v>
      </c>
      <c r="AA172">
        <f>IF(Source!BI90=4,I181, 0)</f>
        <v>0</v>
      </c>
    </row>
    <row r="173" spans="1:27" ht="42.75" x14ac:dyDescent="0.2">
      <c r="A173" s="17" t="str">
        <f>Source!E88</f>
        <v>18</v>
      </c>
      <c r="B173" s="18" t="str">
        <f>Source!F88</f>
        <v>15.1-1102-01</v>
      </c>
      <c r="C173" s="18" t="s">
        <v>45</v>
      </c>
      <c r="D173" s="20" t="str">
        <f>Source!H88</f>
        <v>1 Т</v>
      </c>
      <c r="E173" s="19">
        <f>Source!I88</f>
        <v>316</v>
      </c>
      <c r="F173" s="22"/>
      <c r="G173" s="21"/>
      <c r="H173" s="19"/>
      <c r="I173" s="23"/>
      <c r="J173" s="19"/>
      <c r="K173" s="23"/>
    </row>
    <row r="174" spans="1:27" ht="14.25" x14ac:dyDescent="0.2">
      <c r="A174" s="17"/>
      <c r="B174" s="18"/>
      <c r="C174" s="18" t="s">
        <v>520</v>
      </c>
      <c r="D174" s="20"/>
      <c r="E174" s="19"/>
      <c r="F174" s="22">
        <f>Source!AM88</f>
        <v>12.61</v>
      </c>
      <c r="G174" s="21" t="str">
        <f>Source!DE88</f>
        <v/>
      </c>
      <c r="H174" s="19">
        <f>Source!AV88</f>
        <v>1</v>
      </c>
      <c r="I174" s="23">
        <f>(ROUND((ROUND(((Source!ET88)*Source!AV88*Source!I88),2)),2)+ROUND((ROUND(((Source!AE88-(Source!EU88))*Source!AV88*Source!I88),2)),2))</f>
        <v>3984.76</v>
      </c>
      <c r="J174" s="19">
        <f>IF(Source!BB88&lt;&gt; 0, Source!BB88, 1)</f>
        <v>7.63</v>
      </c>
      <c r="K174" s="23">
        <f>Source!Q88</f>
        <v>30403.72</v>
      </c>
    </row>
    <row r="175" spans="1:27" ht="15" x14ac:dyDescent="0.25">
      <c r="A175" s="26"/>
      <c r="B175" s="26"/>
      <c r="C175" s="26"/>
      <c r="D175" s="26"/>
      <c r="E175" s="26"/>
      <c r="F175" s="26"/>
      <c r="G175" s="26"/>
      <c r="H175" s="51">
        <f>I174</f>
        <v>3984.76</v>
      </c>
      <c r="I175" s="51"/>
      <c r="J175" s="51">
        <f>K174</f>
        <v>30403.72</v>
      </c>
      <c r="K175" s="51"/>
    </row>
    <row r="176" spans="1:27" ht="42.75" x14ac:dyDescent="0.2">
      <c r="A176" s="17" t="str">
        <f>Source!E89</f>
        <v>19</v>
      </c>
      <c r="B176" s="18" t="str">
        <f>Source!F89</f>
        <v>3.27-69-1</v>
      </c>
      <c r="C176" s="18" t="s">
        <v>52</v>
      </c>
      <c r="D176" s="20" t="str">
        <f>Source!H89</f>
        <v>1000 м2 поверхности</v>
      </c>
      <c r="E176" s="19">
        <f>Source!I89</f>
        <v>0.375</v>
      </c>
      <c r="F176" s="22"/>
      <c r="G176" s="21"/>
      <c r="H176" s="19"/>
      <c r="I176" s="23"/>
      <c r="J176" s="19"/>
      <c r="K176" s="23"/>
    </row>
    <row r="177" spans="1:27" ht="14.25" x14ac:dyDescent="0.2">
      <c r="A177" s="17"/>
      <c r="B177" s="18"/>
      <c r="C177" s="18" t="s">
        <v>519</v>
      </c>
      <c r="D177" s="20"/>
      <c r="E177" s="19"/>
      <c r="F177" s="22">
        <f>Source!AO89</f>
        <v>285.31</v>
      </c>
      <c r="G177" s="21" t="str">
        <f>Source!DG89</f>
        <v>*1,15</v>
      </c>
      <c r="H177" s="19">
        <f>Source!AV89</f>
        <v>1</v>
      </c>
      <c r="I177" s="23">
        <f>ROUND((ROUND((Source!AF89*Source!AV89*Source!I89),2)),2)</f>
        <v>123.04</v>
      </c>
      <c r="J177" s="19">
        <f>IF(Source!BA89&lt;&gt; 0, Source!BA89, 1)</f>
        <v>24.82</v>
      </c>
      <c r="K177" s="23">
        <f>Source!S89</f>
        <v>3053.85</v>
      </c>
      <c r="O177" s="25">
        <f>I177+I178+I180+I182+I183+I184+SUM(I181:I181)</f>
        <v>7049.99</v>
      </c>
      <c r="P177" s="25">
        <f>K177+K178+K180+K182+K183+K184+SUM(K181:K181)</f>
        <v>31076.93</v>
      </c>
      <c r="X177">
        <f>IF(Source!BI89&lt;=1,I177+I178+I180+I182+I183+I184-0, 0)</f>
        <v>715.79000000000008</v>
      </c>
      <c r="Y177">
        <f>IF(Source!BI89=2,I177+I178+I180+I182+I183+I184-0, 0)</f>
        <v>0</v>
      </c>
      <c r="Z177">
        <f>IF(Source!BI89=3,I177+I178+I180+I182+I183+I184-0, 0)</f>
        <v>0</v>
      </c>
      <c r="AA177">
        <f>IF(Source!BI89=4,I177+I178+I180+I182+I183+I184,0)</f>
        <v>0</v>
      </c>
    </row>
    <row r="178" spans="1:27" ht="14.25" x14ac:dyDescent="0.2">
      <c r="A178" s="17"/>
      <c r="B178" s="18"/>
      <c r="C178" s="18" t="s">
        <v>520</v>
      </c>
      <c r="D178" s="20"/>
      <c r="E178" s="19"/>
      <c r="F178" s="22">
        <f>Source!AM89</f>
        <v>541.38</v>
      </c>
      <c r="G178" s="21" t="str">
        <f>Source!DE89</f>
        <v>*1,25</v>
      </c>
      <c r="H178" s="19">
        <f>Source!AV89</f>
        <v>1</v>
      </c>
      <c r="I178" s="23">
        <f>(ROUND((ROUND((((Source!ET89*1.25))*Source!AV89*Source!I89),2)),2)+ROUND((ROUND(((Source!AE89-((Source!EU89*1.25)))*Source!AV89*Source!I89),2)),2))</f>
        <v>253.77</v>
      </c>
      <c r="J178" s="19">
        <f>IF(Source!BB89&lt;&gt; 0, Source!BB89, 1)</f>
        <v>8.5500000000000007</v>
      </c>
      <c r="K178" s="23">
        <f>Source!Q89</f>
        <v>2169.73</v>
      </c>
      <c r="Q178">
        <f>ROUND((Source!DN91/100)*ROUND((ROUND((Source!AF91*Source!AV91*Source!I91),2)),2), 2)</f>
        <v>178.05</v>
      </c>
      <c r="R178">
        <f>Source!X91</f>
        <v>3535.4</v>
      </c>
      <c r="S178">
        <f>ROUND((Source!DO91/100)*ROUND((ROUND((Source!AF91*Source!AV91*Source!I91),2)),2), 2)</f>
        <v>100.47</v>
      </c>
      <c r="T178">
        <f>Source!Y91</f>
        <v>1294.21</v>
      </c>
      <c r="U178">
        <f>ROUND((175/100)*ROUND((ROUND((Source!AE91*Source!AV91*Source!I91),2)),2), 2)</f>
        <v>169.26</v>
      </c>
      <c r="V178">
        <f>ROUND((157/100)*ROUND(ROUND((ROUND((Source!AE91*Source!AV91*Source!I91),2)*Source!BS91),2), 2), 2)</f>
        <v>3768.93</v>
      </c>
    </row>
    <row r="179" spans="1:27" ht="14.25" x14ac:dyDescent="0.2">
      <c r="A179" s="17"/>
      <c r="B179" s="18"/>
      <c r="C179" s="18" t="s">
        <v>521</v>
      </c>
      <c r="D179" s="20"/>
      <c r="E179" s="19"/>
      <c r="F179" s="22">
        <f>Source!AN89</f>
        <v>84.52</v>
      </c>
      <c r="G179" s="21" t="str">
        <f>Source!DF89</f>
        <v>*1,25</v>
      </c>
      <c r="H179" s="19">
        <f>Source!AV89</f>
        <v>1</v>
      </c>
      <c r="I179" s="24">
        <f>ROUND((ROUND((Source!AE89*Source!AV89*Source!I89),2)),2)</f>
        <v>39.619999999999997</v>
      </c>
      <c r="J179" s="19">
        <f>IF(Source!BS89&lt;&gt; 0, Source!BS89, 1)</f>
        <v>24.82</v>
      </c>
      <c r="K179" s="24">
        <f>Source!R89</f>
        <v>983.37</v>
      </c>
      <c r="W179">
        <f>I188</f>
        <v>127.18</v>
      </c>
    </row>
    <row r="180" spans="1:27" ht="14.25" x14ac:dyDescent="0.2">
      <c r="A180" s="17"/>
      <c r="B180" s="18"/>
      <c r="C180" s="18" t="s">
        <v>528</v>
      </c>
      <c r="D180" s="20"/>
      <c r="E180" s="19"/>
      <c r="F180" s="22">
        <f>Source!AL89</f>
        <v>0.49</v>
      </c>
      <c r="G180" s="21" t="str">
        <f>Source!DD89</f>
        <v/>
      </c>
      <c r="H180" s="19">
        <f>Source!AW89</f>
        <v>1</v>
      </c>
      <c r="I180" s="23">
        <f>ROUND((ROUND((Source!AC89*Source!AW89*Source!I89),2)),2)</f>
        <v>0.18</v>
      </c>
      <c r="J180" s="19">
        <f>IF(Source!BC89&lt;&gt; 0, Source!BC89, 1)</f>
        <v>5.82</v>
      </c>
      <c r="K180" s="23">
        <f>Source!P89</f>
        <v>1.05</v>
      </c>
    </row>
    <row r="181" spans="1:27" ht="14.25" x14ac:dyDescent="0.2">
      <c r="A181" s="17"/>
      <c r="B181" s="18" t="str">
        <f>Source!F90</f>
        <v>1.1-1-1945</v>
      </c>
      <c r="C181" s="18" t="s">
        <v>59</v>
      </c>
      <c r="D181" s="20" t="str">
        <f>Source!H90</f>
        <v>м2</v>
      </c>
      <c r="E181" s="19">
        <f>Source!I90</f>
        <v>382.5</v>
      </c>
      <c r="F181" s="22">
        <f>Source!AK90</f>
        <v>16.559999999999999</v>
      </c>
      <c r="G181" s="27" t="s">
        <v>0</v>
      </c>
      <c r="H181" s="19">
        <f>Source!AW90</f>
        <v>1</v>
      </c>
      <c r="I181" s="23">
        <f>ROUND((ROUND((Source!AC90*Source!AW90*Source!I90),2)),2)+(ROUND((ROUND(((Source!ET90)*Source!AV90*Source!I90),2)),2)+ROUND((ROUND(((Source!AE90-(Source!EU90))*Source!AV90*Source!I90),2)),2))+ROUND((ROUND((Source!AF90*Source!AV90*Source!I90),2)),2)</f>
        <v>6334.2</v>
      </c>
      <c r="J181" s="19">
        <f>IF(Source!BC90&lt;&gt; 0, Source!BC90, 1)</f>
        <v>3.1</v>
      </c>
      <c r="K181" s="23">
        <f>Source!O90</f>
        <v>19636.02</v>
      </c>
      <c r="W181">
        <f>I190</f>
        <v>96.72</v>
      </c>
    </row>
    <row r="182" spans="1:27" ht="14.25" x14ac:dyDescent="0.2">
      <c r="A182" s="17"/>
      <c r="B182" s="18"/>
      <c r="C182" s="18" t="s">
        <v>522</v>
      </c>
      <c r="D182" s="20" t="s">
        <v>523</v>
      </c>
      <c r="E182" s="19">
        <f>Source!DN89</f>
        <v>140</v>
      </c>
      <c r="F182" s="22"/>
      <c r="G182" s="21"/>
      <c r="H182" s="19"/>
      <c r="I182" s="23">
        <f>SUM(Q167:Q172)</f>
        <v>172.26</v>
      </c>
      <c r="J182" s="19">
        <f>Source!BZ89</f>
        <v>112</v>
      </c>
      <c r="K182" s="23">
        <f>SUM(R167:R172)</f>
        <v>3420.31</v>
      </c>
    </row>
    <row r="183" spans="1:27" ht="14.25" x14ac:dyDescent="0.2">
      <c r="A183" s="17"/>
      <c r="B183" s="18"/>
      <c r="C183" s="18" t="s">
        <v>524</v>
      </c>
      <c r="D183" s="20" t="s">
        <v>523</v>
      </c>
      <c r="E183" s="19">
        <f>Source!DO89</f>
        <v>79</v>
      </c>
      <c r="F183" s="22"/>
      <c r="G183" s="21"/>
      <c r="H183" s="19"/>
      <c r="I183" s="23">
        <f>SUM(S167:S173)</f>
        <v>97.2</v>
      </c>
      <c r="J183" s="19">
        <f>Source!CA89</f>
        <v>41</v>
      </c>
      <c r="K183" s="23">
        <f>SUM(T167:T173)</f>
        <v>1252.08</v>
      </c>
      <c r="Q183">
        <f>ROUND((Source!DN92/100)*ROUND((ROUND((Source!AF92*Source!AV92*Source!I92),2)),2), 2)</f>
        <v>0</v>
      </c>
      <c r="R183">
        <f>Source!X92</f>
        <v>0</v>
      </c>
      <c r="S183">
        <f>ROUND((Source!DO92/100)*ROUND((ROUND((Source!AF92*Source!AV92*Source!I92),2)),2), 2)</f>
        <v>0</v>
      </c>
      <c r="T183">
        <f>Source!Y92</f>
        <v>0</v>
      </c>
      <c r="U183">
        <f>ROUND((175/100)*ROUND((ROUND((Source!AE92*Source!AV92*Source!I92),2)),2), 2)</f>
        <v>0</v>
      </c>
      <c r="V183">
        <f>ROUND((157/100)*ROUND(ROUND((ROUND((Source!AE92*Source!AV92*Source!I92),2)*Source!BS92),2), 2), 2)</f>
        <v>0</v>
      </c>
      <c r="X183">
        <f>IF(Source!BI92&lt;=1,I192, 0)</f>
        <v>8430.7000000000007</v>
      </c>
      <c r="Y183">
        <f>IF(Source!BI92=2,I192, 0)</f>
        <v>0</v>
      </c>
      <c r="Z183">
        <f>IF(Source!BI92=3,I192, 0)</f>
        <v>0</v>
      </c>
      <c r="AA183">
        <f>IF(Source!BI92=4,I192, 0)</f>
        <v>0</v>
      </c>
    </row>
    <row r="184" spans="1:27" ht="14.25" x14ac:dyDescent="0.2">
      <c r="A184" s="17"/>
      <c r="B184" s="18"/>
      <c r="C184" s="18" t="s">
        <v>525</v>
      </c>
      <c r="D184" s="20" t="s">
        <v>523</v>
      </c>
      <c r="E184" s="19">
        <f>175</f>
        <v>175</v>
      </c>
      <c r="F184" s="22"/>
      <c r="G184" s="21"/>
      <c r="H184" s="19"/>
      <c r="I184" s="23">
        <f>SUM(U167:U174)</f>
        <v>69.34</v>
      </c>
      <c r="J184" s="19">
        <f>157</f>
        <v>157</v>
      </c>
      <c r="K184" s="23">
        <f>SUM(V167:V174)</f>
        <v>1543.89</v>
      </c>
    </row>
    <row r="185" spans="1:27" ht="14.25" x14ac:dyDescent="0.2">
      <c r="A185" s="17"/>
      <c r="B185" s="18"/>
      <c r="C185" s="18" t="s">
        <v>526</v>
      </c>
      <c r="D185" s="20" t="s">
        <v>527</v>
      </c>
      <c r="E185" s="19">
        <f>Source!AQ89</f>
        <v>27.7</v>
      </c>
      <c r="F185" s="22"/>
      <c r="G185" s="21" t="str">
        <f>Source!DI89</f>
        <v>*1,15</v>
      </c>
      <c r="H185" s="19">
        <f>Source!AV89</f>
        <v>1</v>
      </c>
      <c r="I185" s="23">
        <f>Source!U89</f>
        <v>11.945625</v>
      </c>
      <c r="J185" s="19"/>
      <c r="K185" s="23"/>
    </row>
    <row r="186" spans="1:27" ht="15" x14ac:dyDescent="0.25">
      <c r="A186" s="26"/>
      <c r="B186" s="26"/>
      <c r="C186" s="26"/>
      <c r="D186" s="26"/>
      <c r="E186" s="26"/>
      <c r="F186" s="26"/>
      <c r="G186" s="26"/>
      <c r="H186" s="51">
        <f>I177+I178+I180+I182+I183+I184+SUM(I181:I181)</f>
        <v>7049.99</v>
      </c>
      <c r="I186" s="51"/>
      <c r="J186" s="51">
        <f>K177+K178+K180+K182+K183+K184+SUM(K181:K181)</f>
        <v>31076.93</v>
      </c>
      <c r="K186" s="51"/>
    </row>
    <row r="187" spans="1:27" ht="71.25" x14ac:dyDescent="0.2">
      <c r="A187" s="17" t="str">
        <f>Source!E91</f>
        <v>20</v>
      </c>
      <c r="B187" s="18" t="str">
        <f>Source!F91</f>
        <v>3.27-12-1</v>
      </c>
      <c r="C187" s="18" t="s">
        <v>64</v>
      </c>
      <c r="D187" s="20" t="str">
        <f>Source!H91</f>
        <v>100 м3 материала основания (в плотном теле)</v>
      </c>
      <c r="E187" s="19">
        <f>Source!I91</f>
        <v>0.73</v>
      </c>
      <c r="F187" s="22"/>
      <c r="G187" s="21"/>
      <c r="H187" s="19"/>
      <c r="I187" s="23"/>
      <c r="J187" s="19"/>
      <c r="K187" s="23"/>
    </row>
    <row r="188" spans="1:27" ht="14.25" x14ac:dyDescent="0.2">
      <c r="A188" s="17"/>
      <c r="B188" s="18"/>
      <c r="C188" s="18" t="s">
        <v>519</v>
      </c>
      <c r="D188" s="20"/>
      <c r="E188" s="19"/>
      <c r="F188" s="22">
        <f>Source!AO91</f>
        <v>151.49</v>
      </c>
      <c r="G188" s="21" t="str">
        <f>Source!DG91</f>
        <v>*1,15</v>
      </c>
      <c r="H188" s="19">
        <f>Source!AV91</f>
        <v>1</v>
      </c>
      <c r="I188" s="23">
        <f>ROUND((ROUND((Source!AF91*Source!AV91*Source!I91),2)),2)</f>
        <v>127.18</v>
      </c>
      <c r="J188" s="19">
        <f>IF(Source!BA91&lt;&gt; 0, Source!BA91, 1)</f>
        <v>24.82</v>
      </c>
      <c r="K188" s="23">
        <f>Source!S91</f>
        <v>3156.61</v>
      </c>
      <c r="O188" s="25">
        <f>I188+I189+I191+I193+I194+I195+SUM(I192:I192)</f>
        <v>9711.4500000000007</v>
      </c>
      <c r="P188" s="25">
        <f>K188+K189+K191+K193+K194+K195+SUM(K192:K192)</f>
        <v>62736.83</v>
      </c>
      <c r="X188">
        <f>IF(Source!BI91&lt;=1,I188+I189+I191+I193+I194+I195-0, 0)</f>
        <v>1280.75</v>
      </c>
      <c r="Y188">
        <f>IF(Source!BI91=2,I188+I189+I191+I193+I194+I195-0, 0)</f>
        <v>0</v>
      </c>
      <c r="Z188">
        <f>IF(Source!BI91=3,I188+I189+I191+I193+I194+I195-0, 0)</f>
        <v>0</v>
      </c>
      <c r="AA188">
        <f>IF(Source!BI91=4,I188+I189+I191+I193+I194+I195,0)</f>
        <v>0</v>
      </c>
    </row>
    <row r="189" spans="1:27" ht="14.25" x14ac:dyDescent="0.2">
      <c r="A189" s="17"/>
      <c r="B189" s="18"/>
      <c r="C189" s="18" t="s">
        <v>520</v>
      </c>
      <c r="D189" s="20"/>
      <c r="E189" s="19"/>
      <c r="F189" s="22">
        <f>Source!AM91</f>
        <v>745.18</v>
      </c>
      <c r="G189" s="21" t="str">
        <f>Source!DE91</f>
        <v>*1,25</v>
      </c>
      <c r="H189" s="19">
        <f>Source!AV91</f>
        <v>1</v>
      </c>
      <c r="I189" s="23">
        <f>(ROUND((ROUND((((Source!ET91*1.25))*Source!AV91*Source!I91),2)),2)+ROUND((ROUND(((Source!AE91-((Source!EU91*1.25)))*Source!AV91*Source!I91),2)),2))</f>
        <v>679.98</v>
      </c>
      <c r="J189" s="19">
        <f>IF(Source!BB91&lt;&gt; 0, Source!BB91, 1)</f>
        <v>9.57</v>
      </c>
      <c r="K189" s="23">
        <f>Source!Q91</f>
        <v>6507.41</v>
      </c>
      <c r="Q189">
        <f>ROUND((Source!DN93/100)*ROUND((ROUND((Source!AF93*Source!AV93*Source!I93),2)),2), 2)</f>
        <v>395.11</v>
      </c>
      <c r="R189">
        <f>Source!X93</f>
        <v>7845.26</v>
      </c>
      <c r="S189">
        <f>ROUND((Source!DO93/100)*ROUND((ROUND((Source!AF93*Source!AV93*Source!I93),2)),2), 2)</f>
        <v>222.95</v>
      </c>
      <c r="T189">
        <f>Source!Y93</f>
        <v>2871.93</v>
      </c>
      <c r="U189">
        <f>ROUND((175/100)*ROUND((ROUND((Source!AE93*Source!AV93*Source!I93),2)),2), 2)</f>
        <v>1136.56</v>
      </c>
      <c r="V189">
        <f>ROUND((157/100)*ROUND(ROUND((ROUND((Source!AE93*Source!AV93*Source!I93),2)*Source!BS93),2), 2), 2)</f>
        <v>25307.77</v>
      </c>
    </row>
    <row r="190" spans="1:27" ht="14.25" x14ac:dyDescent="0.2">
      <c r="A190" s="17"/>
      <c r="B190" s="18"/>
      <c r="C190" s="18" t="s">
        <v>521</v>
      </c>
      <c r="D190" s="20"/>
      <c r="E190" s="19"/>
      <c r="F190" s="22">
        <f>Source!AN91</f>
        <v>105.99</v>
      </c>
      <c r="G190" s="21" t="str">
        <f>Source!DF91</f>
        <v>*1,25</v>
      </c>
      <c r="H190" s="19">
        <f>Source!AV91</f>
        <v>1</v>
      </c>
      <c r="I190" s="24">
        <f>ROUND((ROUND((Source!AE91*Source!AV91*Source!I91),2)),2)</f>
        <v>96.72</v>
      </c>
      <c r="J190" s="19">
        <f>IF(Source!BS91&lt;&gt; 0, Source!BS91, 1)</f>
        <v>24.82</v>
      </c>
      <c r="K190" s="24">
        <f>Source!R91</f>
        <v>2400.59</v>
      </c>
      <c r="W190">
        <f>I199</f>
        <v>282.22000000000003</v>
      </c>
    </row>
    <row r="191" spans="1:27" ht="14.25" x14ac:dyDescent="0.2">
      <c r="A191" s="17"/>
      <c r="B191" s="18"/>
      <c r="C191" s="18" t="s">
        <v>528</v>
      </c>
      <c r="D191" s="20"/>
      <c r="E191" s="19"/>
      <c r="F191" s="22">
        <f>Source!AL91</f>
        <v>35.35</v>
      </c>
      <c r="G191" s="21" t="str">
        <f>Source!DD91</f>
        <v/>
      </c>
      <c r="H191" s="19">
        <f>Source!AW91</f>
        <v>1</v>
      </c>
      <c r="I191" s="23">
        <f>ROUND((ROUND((Source!AC91*Source!AW91*Source!I91),2)),2)</f>
        <v>25.81</v>
      </c>
      <c r="J191" s="19">
        <f>IF(Source!BC91&lt;&gt; 0, Source!BC91, 1)</f>
        <v>4.99</v>
      </c>
      <c r="K191" s="23">
        <f>Source!P91</f>
        <v>128.79</v>
      </c>
    </row>
    <row r="192" spans="1:27" ht="28.5" x14ac:dyDescent="0.2">
      <c r="A192" s="17"/>
      <c r="B192" s="18" t="str">
        <f>Source!F92</f>
        <v>1.1-1-766</v>
      </c>
      <c r="C192" s="18" t="s">
        <v>71</v>
      </c>
      <c r="D192" s="20" t="str">
        <f>Source!H92</f>
        <v>м3</v>
      </c>
      <c r="E192" s="19">
        <f>Source!I92</f>
        <v>80.3</v>
      </c>
      <c r="F192" s="22">
        <f>Source!AK92</f>
        <v>104.99</v>
      </c>
      <c r="G192" s="27" t="s">
        <v>0</v>
      </c>
      <c r="H192" s="19">
        <f>Source!AW92</f>
        <v>1</v>
      </c>
      <c r="I192" s="23">
        <f>ROUND((ROUND((Source!AC92*Source!AW92*Source!I92),2)),2)+(ROUND((ROUND(((Source!ET92)*Source!AV92*Source!I92),2)),2)+ROUND((ROUND(((Source!AE92-(Source!EU92))*Source!AV92*Source!I92),2)),2))+ROUND((ROUND((Source!AF92*Source!AV92*Source!I92),2)),2)</f>
        <v>8430.7000000000007</v>
      </c>
      <c r="J192" s="19">
        <f>IF(Source!BC92&lt;&gt; 0, Source!BC92, 1)</f>
        <v>5.26</v>
      </c>
      <c r="K192" s="23">
        <f>Source!O92</f>
        <v>44345.48</v>
      </c>
      <c r="W192">
        <f>I201</f>
        <v>649.46</v>
      </c>
    </row>
    <row r="193" spans="1:27" ht="14.25" x14ac:dyDescent="0.2">
      <c r="A193" s="17"/>
      <c r="B193" s="18"/>
      <c r="C193" s="18" t="s">
        <v>522</v>
      </c>
      <c r="D193" s="20" t="s">
        <v>523</v>
      </c>
      <c r="E193" s="19">
        <f>Source!DN91</f>
        <v>140</v>
      </c>
      <c r="F193" s="22"/>
      <c r="G193" s="21"/>
      <c r="H193" s="19"/>
      <c r="I193" s="23">
        <f>SUM(Q178:Q183)</f>
        <v>178.05</v>
      </c>
      <c r="J193" s="19">
        <f>Source!BZ91</f>
        <v>112</v>
      </c>
      <c r="K193" s="23">
        <f>SUM(R178:R183)</f>
        <v>3535.4</v>
      </c>
    </row>
    <row r="194" spans="1:27" ht="14.25" x14ac:dyDescent="0.2">
      <c r="A194" s="17"/>
      <c r="B194" s="18"/>
      <c r="C194" s="18" t="s">
        <v>524</v>
      </c>
      <c r="D194" s="20" t="s">
        <v>523</v>
      </c>
      <c r="E194" s="19">
        <f>Source!DO91</f>
        <v>79</v>
      </c>
      <c r="F194" s="22"/>
      <c r="G194" s="21"/>
      <c r="H194" s="19"/>
      <c r="I194" s="23">
        <f>SUM(S178:S184)</f>
        <v>100.47</v>
      </c>
      <c r="J194" s="19">
        <f>Source!CA91</f>
        <v>41</v>
      </c>
      <c r="K194" s="23">
        <f>SUM(T178:T184)</f>
        <v>1294.21</v>
      </c>
      <c r="Q194">
        <f>ROUND((Source!DN94/100)*ROUND((ROUND((Source!AF94*Source!AV94*Source!I94),2)),2), 2)</f>
        <v>0</v>
      </c>
      <c r="R194">
        <f>Source!X94</f>
        <v>0</v>
      </c>
      <c r="S194">
        <f>ROUND((Source!DO94/100)*ROUND((ROUND((Source!AF94*Source!AV94*Source!I94),2)),2), 2)</f>
        <v>0</v>
      </c>
      <c r="T194">
        <f>Source!Y94</f>
        <v>0</v>
      </c>
      <c r="U194">
        <f>ROUND((175/100)*ROUND((ROUND((Source!AE94*Source!AV94*Source!I94),2)),2), 2)</f>
        <v>0</v>
      </c>
      <c r="V194">
        <f>ROUND((157/100)*ROUND(ROUND((ROUND((Source!AE94*Source!AV94*Source!I94),2)*Source!BS94),2), 2), 2)</f>
        <v>0</v>
      </c>
      <c r="X194">
        <f>IF(Source!BI94&lt;=1,I203, 0)</f>
        <v>21654.41</v>
      </c>
      <c r="Y194">
        <f>IF(Source!BI94=2,I203, 0)</f>
        <v>0</v>
      </c>
      <c r="Z194">
        <f>IF(Source!BI94=3,I203, 0)</f>
        <v>0</v>
      </c>
      <c r="AA194">
        <f>IF(Source!BI94=4,I203, 0)</f>
        <v>0</v>
      </c>
    </row>
    <row r="195" spans="1:27" ht="14.25" x14ac:dyDescent="0.2">
      <c r="A195" s="17"/>
      <c r="B195" s="18"/>
      <c r="C195" s="18" t="s">
        <v>525</v>
      </c>
      <c r="D195" s="20" t="s">
        <v>523</v>
      </c>
      <c r="E195" s="19">
        <f>175</f>
        <v>175</v>
      </c>
      <c r="F195" s="22"/>
      <c r="G195" s="21"/>
      <c r="H195" s="19"/>
      <c r="I195" s="23">
        <f>SUM(U178:U185)</f>
        <v>169.26</v>
      </c>
      <c r="J195" s="19">
        <f>157</f>
        <v>157</v>
      </c>
      <c r="K195" s="23">
        <f>SUM(V178:V185)</f>
        <v>3768.93</v>
      </c>
    </row>
    <row r="196" spans="1:27" ht="14.25" x14ac:dyDescent="0.2">
      <c r="A196" s="17"/>
      <c r="B196" s="18"/>
      <c r="C196" s="18" t="s">
        <v>526</v>
      </c>
      <c r="D196" s="20" t="s">
        <v>527</v>
      </c>
      <c r="E196" s="19">
        <f>Source!AQ91</f>
        <v>14.4</v>
      </c>
      <c r="F196" s="22"/>
      <c r="G196" s="21" t="str">
        <f>Source!DI91</f>
        <v>*1,15</v>
      </c>
      <c r="H196" s="19">
        <f>Source!AV91</f>
        <v>1</v>
      </c>
      <c r="I196" s="23">
        <f>Source!U91</f>
        <v>12.088799999999999</v>
      </c>
      <c r="J196" s="19"/>
      <c r="K196" s="23"/>
    </row>
    <row r="197" spans="1:27" ht="15" x14ac:dyDescent="0.25">
      <c r="A197" s="26"/>
      <c r="B197" s="26"/>
      <c r="C197" s="26"/>
      <c r="D197" s="26"/>
      <c r="E197" s="26"/>
      <c r="F197" s="26"/>
      <c r="G197" s="26"/>
      <c r="H197" s="51">
        <f>I188+I189+I191+I193+I194+I195+SUM(I192:I192)</f>
        <v>9711.4500000000007</v>
      </c>
      <c r="I197" s="51"/>
      <c r="J197" s="51">
        <f>K188+K189+K191+K193+K194+K195+SUM(K192:K192)</f>
        <v>62736.83</v>
      </c>
      <c r="K197" s="51"/>
    </row>
    <row r="198" spans="1:27" ht="71.25" x14ac:dyDescent="0.2">
      <c r="A198" s="17" t="str">
        <f>Source!E93</f>
        <v>21</v>
      </c>
      <c r="B198" s="18" t="str">
        <f>Source!F93</f>
        <v>3.27-12-2</v>
      </c>
      <c r="C198" s="18" t="s">
        <v>76</v>
      </c>
      <c r="D198" s="20" t="str">
        <f>Source!H93</f>
        <v>100 м3 материала основания (в плотном теле)</v>
      </c>
      <c r="E198" s="19">
        <f>Source!I93</f>
        <v>1.08</v>
      </c>
      <c r="F198" s="22"/>
      <c r="G198" s="21"/>
      <c r="H198" s="19"/>
      <c r="I198" s="23"/>
      <c r="J198" s="19"/>
      <c r="K198" s="23"/>
    </row>
    <row r="199" spans="1:27" ht="14.25" x14ac:dyDescent="0.2">
      <c r="A199" s="17"/>
      <c r="B199" s="18"/>
      <c r="C199" s="18" t="s">
        <v>519</v>
      </c>
      <c r="D199" s="20"/>
      <c r="E199" s="19"/>
      <c r="F199" s="22">
        <f>Source!AO93</f>
        <v>227.23</v>
      </c>
      <c r="G199" s="21" t="str">
        <f>Source!DG93</f>
        <v>*1,15</v>
      </c>
      <c r="H199" s="19">
        <f>Source!AV93</f>
        <v>1</v>
      </c>
      <c r="I199" s="23">
        <f>ROUND((ROUND((Source!AF93*Source!AV93*Source!I93),2)),2)</f>
        <v>282.22000000000003</v>
      </c>
      <c r="J199" s="19">
        <f>IF(Source!BA93&lt;&gt; 0, Source!BA93, 1)</f>
        <v>24.82</v>
      </c>
      <c r="K199" s="23">
        <f>Source!S93</f>
        <v>7004.7</v>
      </c>
      <c r="O199" s="25">
        <f>I199+I200+I202+I204+I205+I206+SUM(I203:I203)</f>
        <v>30742.760000000002</v>
      </c>
      <c r="P199" s="25">
        <f>K199+K200+K202+K204+K205+K206+SUM(K203:K203)</f>
        <v>308063.7</v>
      </c>
      <c r="X199">
        <f>IF(Source!BI93&lt;=1,I199+I200+I202+I204+I205+I206-0, 0)</f>
        <v>9088.35</v>
      </c>
      <c r="Y199">
        <f>IF(Source!BI93=2,I199+I200+I202+I204+I205+I206-0, 0)</f>
        <v>0</v>
      </c>
      <c r="Z199">
        <f>IF(Source!BI93=3,I199+I200+I202+I204+I205+I206-0, 0)</f>
        <v>0</v>
      </c>
      <c r="AA199">
        <f>IF(Source!BI93=4,I199+I200+I202+I204+I205+I206,0)</f>
        <v>0</v>
      </c>
    </row>
    <row r="200" spans="1:27" ht="14.25" x14ac:dyDescent="0.2">
      <c r="A200" s="17"/>
      <c r="B200" s="18"/>
      <c r="C200" s="18" t="s">
        <v>520</v>
      </c>
      <c r="D200" s="20"/>
      <c r="E200" s="19"/>
      <c r="F200" s="22">
        <f>Source!AM93</f>
        <v>5183.75</v>
      </c>
      <c r="G200" s="21" t="str">
        <f>Source!DE93</f>
        <v>*1,25</v>
      </c>
      <c r="H200" s="19">
        <f>Source!AV93</f>
        <v>1</v>
      </c>
      <c r="I200" s="23">
        <f>(ROUND((ROUND((((Source!ET93*1.25))*Source!AV93*Source!I93),2)),2)+ROUND((ROUND(((Source!AE93-((Source!EU93*1.25)))*Source!AV93*Source!I93),2)),2))</f>
        <v>6998.06</v>
      </c>
      <c r="J200" s="19">
        <f>IF(Source!BB93&lt;&gt; 0, Source!BB93, 1)</f>
        <v>8.5</v>
      </c>
      <c r="K200" s="23">
        <f>Source!Q93</f>
        <v>59483.51</v>
      </c>
      <c r="Q200">
        <f>ROUND((Source!DN95/100)*ROUND((ROUND((Source!AF95*Source!AV95*Source!I95),2)),2), 2)</f>
        <v>8120.31</v>
      </c>
      <c r="R200">
        <f>Source!X95</f>
        <v>116276.66</v>
      </c>
      <c r="S200">
        <f>ROUND((Source!DO95/100)*ROUND((ROUND((Source!AF95*Source!AV95*Source!I95),2)),2), 2)</f>
        <v>4372.4799999999996</v>
      </c>
      <c r="T200">
        <f>Source!Y95</f>
        <v>52970.48</v>
      </c>
      <c r="U200">
        <f>ROUND((175/100)*ROUND((ROUND((Source!AE95*Source!AV95*Source!I95),2)),2), 2)</f>
        <v>205.8</v>
      </c>
      <c r="V200">
        <f>ROUND((157/100)*ROUND(ROUND((ROUND((Source!AE95*Source!AV95*Source!I95),2)*Source!BS95),2), 2), 2)</f>
        <v>4582.5600000000004</v>
      </c>
    </row>
    <row r="201" spans="1:27" ht="14.25" x14ac:dyDescent="0.2">
      <c r="A201" s="17"/>
      <c r="B201" s="18"/>
      <c r="C201" s="18" t="s">
        <v>521</v>
      </c>
      <c r="D201" s="20"/>
      <c r="E201" s="19"/>
      <c r="F201" s="22">
        <f>Source!AN93</f>
        <v>481.08</v>
      </c>
      <c r="G201" s="21" t="str">
        <f>Source!DF93</f>
        <v>*1,25</v>
      </c>
      <c r="H201" s="19">
        <f>Source!AV93</f>
        <v>1</v>
      </c>
      <c r="I201" s="24">
        <f>ROUND((ROUND((Source!AE93*Source!AV93*Source!I93),2)),2)</f>
        <v>649.46</v>
      </c>
      <c r="J201" s="19">
        <f>IF(Source!BS93&lt;&gt; 0, Source!BS93, 1)</f>
        <v>24.82</v>
      </c>
      <c r="K201" s="24">
        <f>Source!R93</f>
        <v>16119.6</v>
      </c>
      <c r="W201">
        <f>I210</f>
        <v>5205.33</v>
      </c>
    </row>
    <row r="202" spans="1:27" ht="14.25" x14ac:dyDescent="0.2">
      <c r="A202" s="17"/>
      <c r="B202" s="18"/>
      <c r="C202" s="18" t="s">
        <v>528</v>
      </c>
      <c r="D202" s="20"/>
      <c r="E202" s="19"/>
      <c r="F202" s="22">
        <f>Source!AL93</f>
        <v>49.49</v>
      </c>
      <c r="G202" s="21" t="str">
        <f>Source!DD93</f>
        <v/>
      </c>
      <c r="H202" s="19">
        <f>Source!AW93</f>
        <v>1</v>
      </c>
      <c r="I202" s="23">
        <f>ROUND((ROUND((Source!AC93*Source!AW93*Source!I93),2)),2)</f>
        <v>53.45</v>
      </c>
      <c r="J202" s="19">
        <f>IF(Source!BC93&lt;&gt; 0, Source!BC93, 1)</f>
        <v>4.99</v>
      </c>
      <c r="K202" s="23">
        <f>Source!P93</f>
        <v>266.72000000000003</v>
      </c>
    </row>
    <row r="203" spans="1:27" ht="42.75" x14ac:dyDescent="0.2">
      <c r="A203" s="17"/>
      <c r="B203" s="18" t="str">
        <f>Source!F94</f>
        <v>1.1-1-1545</v>
      </c>
      <c r="C203" s="18" t="s">
        <v>80</v>
      </c>
      <c r="D203" s="20" t="str">
        <f>Source!H94</f>
        <v>м3</v>
      </c>
      <c r="E203" s="19">
        <f>Source!I94</f>
        <v>136.08000000000001</v>
      </c>
      <c r="F203" s="22">
        <f>Source!AK94</f>
        <v>159.13</v>
      </c>
      <c r="G203" s="27" t="s">
        <v>0</v>
      </c>
      <c r="H203" s="19">
        <f>Source!AW94</f>
        <v>1</v>
      </c>
      <c r="I203" s="23">
        <f>ROUND((ROUND((Source!AC94*Source!AW94*Source!I94),2)),2)+(ROUND((ROUND(((Source!ET94)*Source!AV94*Source!I94),2)),2)+ROUND((ROUND(((Source!AE94-(Source!EU94))*Source!AV94*Source!I94),2)),2))+ROUND((ROUND((Source!AF94*Source!AV94*Source!I94),2)),2)</f>
        <v>21654.41</v>
      </c>
      <c r="J203" s="19">
        <f>IF(Source!BC94&lt;&gt; 0, Source!BC94, 1)</f>
        <v>9.48</v>
      </c>
      <c r="K203" s="23">
        <f>Source!O94</f>
        <v>205283.81</v>
      </c>
      <c r="W203">
        <f>I212</f>
        <v>117.6</v>
      </c>
    </row>
    <row r="204" spans="1:27" ht="14.25" x14ac:dyDescent="0.2">
      <c r="A204" s="17"/>
      <c r="B204" s="18"/>
      <c r="C204" s="18" t="s">
        <v>522</v>
      </c>
      <c r="D204" s="20" t="s">
        <v>523</v>
      </c>
      <c r="E204" s="19">
        <f>Source!DN93</f>
        <v>140</v>
      </c>
      <c r="F204" s="22"/>
      <c r="G204" s="21"/>
      <c r="H204" s="19"/>
      <c r="I204" s="23">
        <f>SUM(Q189:Q194)</f>
        <v>395.11</v>
      </c>
      <c r="J204" s="19">
        <f>Source!BZ93</f>
        <v>112</v>
      </c>
      <c r="K204" s="23">
        <f>SUM(R189:R194)</f>
        <v>7845.26</v>
      </c>
    </row>
    <row r="205" spans="1:27" ht="14.25" x14ac:dyDescent="0.2">
      <c r="A205" s="17"/>
      <c r="B205" s="18"/>
      <c r="C205" s="18" t="s">
        <v>524</v>
      </c>
      <c r="D205" s="20" t="s">
        <v>523</v>
      </c>
      <c r="E205" s="19">
        <f>Source!DO93</f>
        <v>79</v>
      </c>
      <c r="F205" s="22"/>
      <c r="G205" s="21"/>
      <c r="H205" s="19"/>
      <c r="I205" s="23">
        <f>SUM(S189:S195)</f>
        <v>222.95</v>
      </c>
      <c r="J205" s="19">
        <f>Source!CA93</f>
        <v>41</v>
      </c>
      <c r="K205" s="23">
        <f>SUM(T189:T195)</f>
        <v>2871.93</v>
      </c>
      <c r="Q205">
        <f>ROUND((Source!DN96/100)*ROUND((ROUND((Source!AF96*Source!AV96*Source!I96),2)),2), 2)</f>
        <v>0</v>
      </c>
      <c r="R205">
        <f>Source!X96</f>
        <v>0</v>
      </c>
      <c r="S205">
        <f>ROUND((Source!DO96/100)*ROUND((ROUND((Source!AF96*Source!AV96*Source!I96),2)),2), 2)</f>
        <v>0</v>
      </c>
      <c r="T205">
        <f>Source!Y96</f>
        <v>0</v>
      </c>
      <c r="U205">
        <f>ROUND((175/100)*ROUND((ROUND((Source!AE96*Source!AV96*Source!I96),2)),2), 2)</f>
        <v>0</v>
      </c>
      <c r="V205">
        <f>ROUND((157/100)*ROUND(ROUND((ROUND((Source!AE96*Source!AV96*Source!I96),2)*Source!BS96),2), 2), 2)</f>
        <v>0</v>
      </c>
      <c r="X205">
        <f>IF(Source!BI96&lt;=1,I214, 0)</f>
        <v>13833.23</v>
      </c>
      <c r="Y205">
        <f>IF(Source!BI96=2,I214, 0)</f>
        <v>0</v>
      </c>
      <c r="Z205">
        <f>IF(Source!BI96=3,I214, 0)</f>
        <v>0</v>
      </c>
      <c r="AA205">
        <f>IF(Source!BI96=4,I214, 0)</f>
        <v>0</v>
      </c>
    </row>
    <row r="206" spans="1:27" ht="14.25" x14ac:dyDescent="0.2">
      <c r="A206" s="17"/>
      <c r="B206" s="18"/>
      <c r="C206" s="18" t="s">
        <v>525</v>
      </c>
      <c r="D206" s="20" t="s">
        <v>523</v>
      </c>
      <c r="E206" s="19">
        <f>175</f>
        <v>175</v>
      </c>
      <c r="F206" s="22"/>
      <c r="G206" s="21"/>
      <c r="H206" s="19"/>
      <c r="I206" s="23">
        <f>SUM(U189:U196)</f>
        <v>1136.56</v>
      </c>
      <c r="J206" s="19">
        <f>157</f>
        <v>157</v>
      </c>
      <c r="K206" s="23">
        <f>SUM(V189:V196)</f>
        <v>25307.77</v>
      </c>
      <c r="Q206">
        <f>ROUND((Source!DN97/100)*ROUND((ROUND((Source!AF97*Source!AV97*Source!I97),2)),2), 2)</f>
        <v>0</v>
      </c>
      <c r="R206">
        <f>Source!X97</f>
        <v>0</v>
      </c>
      <c r="S206">
        <f>ROUND((Source!DO97/100)*ROUND((ROUND((Source!AF97*Source!AV97*Source!I97),2)),2), 2)</f>
        <v>0</v>
      </c>
      <c r="T206">
        <f>Source!Y97</f>
        <v>0</v>
      </c>
      <c r="U206">
        <f>ROUND((175/100)*ROUND((ROUND((Source!AE97*Source!AV97*Source!I97),2)),2), 2)</f>
        <v>0</v>
      </c>
      <c r="V206">
        <f>ROUND((157/100)*ROUND(ROUND((ROUND((Source!AE97*Source!AV97*Source!I97),2)*Source!BS97),2), 2), 2)</f>
        <v>0</v>
      </c>
      <c r="X206">
        <f>IF(Source!BI97&lt;=1,I215, 0)</f>
        <v>10079.48</v>
      </c>
      <c r="Y206">
        <f>IF(Source!BI97=2,I215, 0)</f>
        <v>0</v>
      </c>
      <c r="Z206">
        <f>IF(Source!BI97=3,I215, 0)</f>
        <v>0</v>
      </c>
      <c r="AA206">
        <f>IF(Source!BI97=4,I215, 0)</f>
        <v>0</v>
      </c>
    </row>
    <row r="207" spans="1:27" ht="14.25" x14ac:dyDescent="0.2">
      <c r="A207" s="17"/>
      <c r="B207" s="18"/>
      <c r="C207" s="18" t="s">
        <v>526</v>
      </c>
      <c r="D207" s="20" t="s">
        <v>527</v>
      </c>
      <c r="E207" s="19">
        <f>Source!AQ93</f>
        <v>21.6</v>
      </c>
      <c r="F207" s="22"/>
      <c r="G207" s="21" t="str">
        <f>Source!DI93</f>
        <v>*1,15</v>
      </c>
      <c r="H207" s="19">
        <f>Source!AV93</f>
        <v>1</v>
      </c>
      <c r="I207" s="23">
        <f>Source!U93</f>
        <v>26.827200000000001</v>
      </c>
      <c r="J207" s="19"/>
      <c r="K207" s="23"/>
      <c r="Q207">
        <f>ROUND((Source!DN98/100)*ROUND((ROUND((Source!AF98*Source!AV98*Source!I98),2)),2), 2)</f>
        <v>0</v>
      </c>
      <c r="R207">
        <f>Source!X98</f>
        <v>0</v>
      </c>
      <c r="S207">
        <f>ROUND((Source!DO98/100)*ROUND((ROUND((Source!AF98*Source!AV98*Source!I98),2)),2), 2)</f>
        <v>0</v>
      </c>
      <c r="T207">
        <f>Source!Y98</f>
        <v>0</v>
      </c>
      <c r="U207">
        <f>ROUND((175/100)*ROUND((ROUND((Source!AE98*Source!AV98*Source!I98),2)),2), 2)</f>
        <v>0</v>
      </c>
      <c r="V207">
        <f>ROUND((157/100)*ROUND(ROUND((ROUND((Source!AE98*Source!AV98*Source!I98),2)*Source!BS98),2), 2), 2)</f>
        <v>0</v>
      </c>
      <c r="X207">
        <f>IF(Source!BI98&lt;=1,I216, 0)</f>
        <v>82652.639999999999</v>
      </c>
      <c r="Y207">
        <f>IF(Source!BI98=2,I216, 0)</f>
        <v>0</v>
      </c>
      <c r="Z207">
        <f>IF(Source!BI98=3,I216, 0)</f>
        <v>0</v>
      </c>
      <c r="AA207">
        <f>IF(Source!BI98=4,I216, 0)</f>
        <v>0</v>
      </c>
    </row>
    <row r="208" spans="1:27" ht="15" x14ac:dyDescent="0.25">
      <c r="A208" s="26"/>
      <c r="B208" s="26"/>
      <c r="C208" s="26"/>
      <c r="D208" s="26"/>
      <c r="E208" s="26"/>
      <c r="F208" s="26"/>
      <c r="G208" s="26"/>
      <c r="H208" s="51">
        <f>I199+I200+I202+I204+I205+I206+SUM(I203:I203)</f>
        <v>30742.760000000002</v>
      </c>
      <c r="I208" s="51"/>
      <c r="J208" s="51">
        <f>K199+K200+K202+K204+K205+K206+SUM(K203:K203)</f>
        <v>308063.7</v>
      </c>
      <c r="K208" s="51"/>
    </row>
    <row r="209" spans="1:27" ht="42.75" x14ac:dyDescent="0.2">
      <c r="A209" s="17" t="str">
        <f>Source!E95</f>
        <v>22</v>
      </c>
      <c r="B209" s="18" t="str">
        <f>Source!F95</f>
        <v>3.47-69-1</v>
      </c>
      <c r="C209" s="18" t="s">
        <v>84</v>
      </c>
      <c r="D209" s="20" t="str">
        <f>Source!H95</f>
        <v>100 м2</v>
      </c>
      <c r="E209" s="19">
        <f>Source!I95</f>
        <v>3.5</v>
      </c>
      <c r="F209" s="22"/>
      <c r="G209" s="21"/>
      <c r="H209" s="19"/>
      <c r="I209" s="23"/>
      <c r="J209" s="19"/>
      <c r="K209" s="23"/>
    </row>
    <row r="210" spans="1:27" ht="14.25" x14ac:dyDescent="0.2">
      <c r="A210" s="17"/>
      <c r="B210" s="18"/>
      <c r="C210" s="18" t="s">
        <v>519</v>
      </c>
      <c r="D210" s="20"/>
      <c r="E210" s="19"/>
      <c r="F210" s="22">
        <f>Source!AO95</f>
        <v>1293.25</v>
      </c>
      <c r="G210" s="21" t="str">
        <f>Source!DG95</f>
        <v>*1,15</v>
      </c>
      <c r="H210" s="19">
        <f>Source!AV95</f>
        <v>1</v>
      </c>
      <c r="I210" s="23">
        <f>ROUND((ROUND((Source!AF95*Source!AV95*Source!I95),2)),2)</f>
        <v>5205.33</v>
      </c>
      <c r="J210" s="19">
        <f>IF(Source!BA95&lt;&gt; 0, Source!BA95, 1)</f>
        <v>24.82</v>
      </c>
      <c r="K210" s="23">
        <f>Source!S95</f>
        <v>129196.29</v>
      </c>
    </row>
    <row r="211" spans="1:27" ht="14.25" x14ac:dyDescent="0.2">
      <c r="A211" s="17"/>
      <c r="B211" s="18"/>
      <c r="C211" s="18" t="s">
        <v>520</v>
      </c>
      <c r="D211" s="20"/>
      <c r="E211" s="19"/>
      <c r="F211" s="22">
        <f>Source!AM95</f>
        <v>275.43</v>
      </c>
      <c r="G211" s="21" t="str">
        <f>Source!DE95</f>
        <v>*1,25</v>
      </c>
      <c r="H211" s="19">
        <f>Source!AV95</f>
        <v>1</v>
      </c>
      <c r="I211" s="23">
        <f>(ROUND((ROUND((((Source!ET95*1.25))*Source!AV95*Source!I95),2)),2)+ROUND((ROUND(((Source!AE95-((Source!EU95*1.25)))*Source!AV95*Source!I95),2)),2))</f>
        <v>1205.01</v>
      </c>
      <c r="J211" s="19">
        <f>IF(Source!BB95&lt;&gt; 0, Source!BB95, 1)</f>
        <v>8.0299999999999994</v>
      </c>
      <c r="K211" s="23">
        <f>Source!Q95</f>
        <v>9676.23</v>
      </c>
    </row>
    <row r="212" spans="1:27" ht="14.25" x14ac:dyDescent="0.2">
      <c r="A212" s="17"/>
      <c r="B212" s="18"/>
      <c r="C212" s="18" t="s">
        <v>521</v>
      </c>
      <c r="D212" s="20"/>
      <c r="E212" s="19"/>
      <c r="F212" s="22">
        <f>Source!AN95</f>
        <v>26.88</v>
      </c>
      <c r="G212" s="21" t="str">
        <f>Source!DF95</f>
        <v>*1,25</v>
      </c>
      <c r="H212" s="19">
        <f>Source!AV95</f>
        <v>1</v>
      </c>
      <c r="I212" s="24">
        <f>ROUND((ROUND((Source!AE95*Source!AV95*Source!I95),2)),2)</f>
        <v>117.6</v>
      </c>
      <c r="J212" s="19">
        <f>IF(Source!BS95&lt;&gt; 0, Source!BS95, 1)</f>
        <v>24.82</v>
      </c>
      <c r="K212" s="24">
        <f>Source!R95</f>
        <v>2918.83</v>
      </c>
      <c r="O212" s="25">
        <f>I210+I211+I213+I217+I218+I219+SUM(I214:I216)</f>
        <v>125751.46</v>
      </c>
      <c r="P212" s="25">
        <f>K210+K211+K213+K217+K218+K219+SUM(K214:K216)</f>
        <v>728190.34000000008</v>
      </c>
      <c r="X212">
        <f>IF(Source!BI95&lt;=1,I210+I211+I213+I217+I218+I219-0, 0)</f>
        <v>19186.11</v>
      </c>
      <c r="Y212">
        <f>IF(Source!BI95=2,I210+I211+I213+I217+I218+I219-0, 0)</f>
        <v>0</v>
      </c>
      <c r="Z212">
        <f>IF(Source!BI95=3,I210+I211+I213+I217+I218+I219-0, 0)</f>
        <v>0</v>
      </c>
      <c r="AA212">
        <f>IF(Source!BI95=4,I210+I211+I213+I217+I218+I219,0)</f>
        <v>0</v>
      </c>
    </row>
    <row r="213" spans="1:27" ht="14.25" x14ac:dyDescent="0.2">
      <c r="A213" s="17"/>
      <c r="B213" s="18"/>
      <c r="C213" s="18" t="s">
        <v>528</v>
      </c>
      <c r="D213" s="20"/>
      <c r="E213" s="19"/>
      <c r="F213" s="22">
        <f>Source!AL95</f>
        <v>22.05</v>
      </c>
      <c r="G213" s="21" t="str">
        <f>Source!DD95</f>
        <v/>
      </c>
      <c r="H213" s="19">
        <f>Source!AW95</f>
        <v>1</v>
      </c>
      <c r="I213" s="23">
        <f>ROUND((ROUND((Source!AC95*Source!AW95*Source!I95),2)),2)</f>
        <v>77.180000000000007</v>
      </c>
      <c r="J213" s="19">
        <f>IF(Source!BC95&lt;&gt; 0, Source!BC95, 1)</f>
        <v>5.26</v>
      </c>
      <c r="K213" s="23">
        <f>Source!P95</f>
        <v>405.97</v>
      </c>
      <c r="Q213">
        <f>ROUND((Source!DN99/100)*ROUND((ROUND((Source!AF99*Source!AV99*Source!I99),2)),2), 2)</f>
        <v>57.13</v>
      </c>
      <c r="R213">
        <f>Source!X99</f>
        <v>1134.45</v>
      </c>
      <c r="S213">
        <f>ROUND((Source!DO99/100)*ROUND((ROUND((Source!AF99*Source!AV99*Source!I99),2)),2), 2)</f>
        <v>32.24</v>
      </c>
      <c r="T213">
        <f>Source!Y99</f>
        <v>415.29</v>
      </c>
      <c r="U213">
        <f>ROUND((175/100)*ROUND((ROUND((Source!AE99*Source!AV99*Source!I99),2)),2), 2)</f>
        <v>19.34</v>
      </c>
      <c r="V213">
        <f>ROUND((157/100)*ROUND(ROUND((ROUND((Source!AE99*Source!AV99*Source!I99),2)*Source!BS99),2), 2), 2)</f>
        <v>430.59</v>
      </c>
    </row>
    <row r="214" spans="1:27" ht="57" x14ac:dyDescent="0.2">
      <c r="A214" s="17"/>
      <c r="B214" s="18" t="str">
        <f>Source!F96</f>
        <v>1.7-3-1</v>
      </c>
      <c r="C214" s="18" t="s">
        <v>91</v>
      </c>
      <c r="D214" s="20" t="str">
        <f>Source!H96</f>
        <v>шт.</v>
      </c>
      <c r="E214" s="19">
        <f>Source!I96</f>
        <v>5.25</v>
      </c>
      <c r="F214" s="22">
        <f>Source!AK96</f>
        <v>2634.9</v>
      </c>
      <c r="G214" s="27" t="s">
        <v>0</v>
      </c>
      <c r="H214" s="19">
        <f>Source!AW96</f>
        <v>1</v>
      </c>
      <c r="I214" s="23">
        <f>ROUND((ROUND((Source!AC96*Source!AW96*Source!I96),2)),2)+(ROUND((ROUND(((Source!ET96)*Source!AV96*Source!I96),2)),2)+ROUND((ROUND(((Source!AE96-(Source!EU96))*Source!AV96*Source!I96),2)),2))+ROUND((ROUND((Source!AF96*Source!AV96*Source!I96),2)),2)</f>
        <v>13833.23</v>
      </c>
      <c r="J214" s="19">
        <f>IF(Source!BC96&lt;&gt; 0, Source!BC96, 1)</f>
        <v>2.0099999999999998</v>
      </c>
      <c r="K214" s="23">
        <f>Source!O96</f>
        <v>27804.79</v>
      </c>
      <c r="W214">
        <f>I223</f>
        <v>40.81</v>
      </c>
    </row>
    <row r="215" spans="1:27" ht="42.75" x14ac:dyDescent="0.2">
      <c r="A215" s="17"/>
      <c r="B215" s="18" t="str">
        <f>Source!F97</f>
        <v>1.3-2-163</v>
      </c>
      <c r="C215" s="18" t="s">
        <v>96</v>
      </c>
      <c r="D215" s="20" t="str">
        <f>Source!H97</f>
        <v>т</v>
      </c>
      <c r="E215" s="19">
        <f>Source!I97</f>
        <v>17.5</v>
      </c>
      <c r="F215" s="22">
        <f>Source!AK97</f>
        <v>575.97</v>
      </c>
      <c r="G215" s="27" t="s">
        <v>0</v>
      </c>
      <c r="H215" s="19">
        <f>Source!AW97</f>
        <v>1</v>
      </c>
      <c r="I215" s="23">
        <f>ROUND((ROUND((Source!AC97*Source!AW97*Source!I97),2)),2)+(ROUND((ROUND(((Source!ET97)*Source!AV97*Source!I97),2)),2)+ROUND((ROUND(((Source!AE97-(Source!EU97))*Source!AV97*Source!I97),2)),2))+ROUND((ROUND((Source!AF97*Source!AV97*Source!I97),2)),2)</f>
        <v>10079.48</v>
      </c>
      <c r="J215" s="19">
        <f>IF(Source!BC97&lt;&gt; 0, Source!BC97, 1)</f>
        <v>5.95</v>
      </c>
      <c r="K215" s="23">
        <f>Source!O97</f>
        <v>59972.91</v>
      </c>
    </row>
    <row r="216" spans="1:27" ht="28.5" x14ac:dyDescent="0.2">
      <c r="A216" s="17"/>
      <c r="B216" s="18" t="str">
        <f>Source!F98</f>
        <v>1.5-3-418</v>
      </c>
      <c r="C216" s="18" t="s">
        <v>100</v>
      </c>
      <c r="D216" s="20" t="str">
        <f>Source!H98</f>
        <v>м2</v>
      </c>
      <c r="E216" s="19">
        <f>Source!I98</f>
        <v>357</v>
      </c>
      <c r="F216" s="22">
        <f>Source!AK98</f>
        <v>231.52</v>
      </c>
      <c r="G216" s="27" t="s">
        <v>0</v>
      </c>
      <c r="H216" s="19">
        <f>Source!AW98</f>
        <v>1</v>
      </c>
      <c r="I216" s="23">
        <f>ROUND((ROUND((Source!AC98*Source!AW98*Source!I98),2)),2)+(ROUND((ROUND(((Source!ET98)*Source!AV98*Source!I98),2)),2)+ROUND((ROUND(((Source!AE98-(Source!EU98))*Source!AV98*Source!I98),2)),2))+ROUND((ROUND((Source!AF98*Source!AV98*Source!I98),2)),2)</f>
        <v>82652.639999999999</v>
      </c>
      <c r="J216" s="19">
        <f>IF(Source!BC98&lt;&gt; 0, Source!BC98, 1)</f>
        <v>3.96</v>
      </c>
      <c r="K216" s="23">
        <f>Source!O98</f>
        <v>327304.45</v>
      </c>
      <c r="W216">
        <f>I225</f>
        <v>11.05</v>
      </c>
    </row>
    <row r="217" spans="1:27" ht="14.25" x14ac:dyDescent="0.2">
      <c r="A217" s="17"/>
      <c r="B217" s="18"/>
      <c r="C217" s="18" t="s">
        <v>522</v>
      </c>
      <c r="D217" s="20" t="s">
        <v>523</v>
      </c>
      <c r="E217" s="19">
        <f>Source!DN95</f>
        <v>156</v>
      </c>
      <c r="F217" s="22"/>
      <c r="G217" s="21"/>
      <c r="H217" s="19"/>
      <c r="I217" s="23">
        <f>SUM(Q200:Q207)</f>
        <v>8120.31</v>
      </c>
      <c r="J217" s="19">
        <f>Source!BZ95</f>
        <v>90</v>
      </c>
      <c r="K217" s="23">
        <f>SUM(R200:R207)</f>
        <v>116276.66</v>
      </c>
    </row>
    <row r="218" spans="1:27" ht="14.25" x14ac:dyDescent="0.2">
      <c r="A218" s="17"/>
      <c r="B218" s="18"/>
      <c r="C218" s="18" t="s">
        <v>524</v>
      </c>
      <c r="D218" s="20" t="s">
        <v>523</v>
      </c>
      <c r="E218" s="19">
        <f>Source!DO95</f>
        <v>84</v>
      </c>
      <c r="F218" s="22"/>
      <c r="G218" s="21"/>
      <c r="H218" s="19"/>
      <c r="I218" s="23">
        <f>SUM(S200:S208)</f>
        <v>4372.4799999999996</v>
      </c>
      <c r="J218" s="19">
        <f>Source!CA95</f>
        <v>41</v>
      </c>
      <c r="K218" s="23">
        <f>SUM(T200:T208)</f>
        <v>52970.48</v>
      </c>
      <c r="Q218">
        <f>ROUND((Source!DN100/100)*ROUND((ROUND((Source!AF100*Source!AV100*Source!I100),2)),2), 2)</f>
        <v>0</v>
      </c>
      <c r="R218">
        <f>Source!X100</f>
        <v>0</v>
      </c>
      <c r="S218">
        <f>ROUND((Source!DO100/100)*ROUND((ROUND((Source!AF100*Source!AV100*Source!I100),2)),2), 2)</f>
        <v>0</v>
      </c>
      <c r="T218">
        <f>Source!Y100</f>
        <v>0</v>
      </c>
      <c r="U218">
        <f>ROUND((175/100)*ROUND((ROUND((Source!AE100*Source!AV100*Source!I100),2)),2), 2)</f>
        <v>0</v>
      </c>
      <c r="V218">
        <f>ROUND((157/100)*ROUND(ROUND((ROUND((Source!AE100*Source!AV100*Source!I100),2)*Source!BS100),2), 2), 2)</f>
        <v>0</v>
      </c>
      <c r="X218">
        <f>IF(Source!BI100&lt;=1,I227, 0)</f>
        <v>732.27</v>
      </c>
      <c r="Y218">
        <f>IF(Source!BI100=2,I227, 0)</f>
        <v>0</v>
      </c>
      <c r="Z218">
        <f>IF(Source!BI100=3,I227, 0)</f>
        <v>0</v>
      </c>
      <c r="AA218">
        <f>IF(Source!BI100=4,I227, 0)</f>
        <v>0</v>
      </c>
    </row>
    <row r="219" spans="1:27" ht="14.25" x14ac:dyDescent="0.2">
      <c r="A219" s="17"/>
      <c r="B219" s="18"/>
      <c r="C219" s="18" t="s">
        <v>525</v>
      </c>
      <c r="D219" s="20" t="s">
        <v>523</v>
      </c>
      <c r="E219" s="19">
        <f>175</f>
        <v>175</v>
      </c>
      <c r="F219" s="22"/>
      <c r="G219" s="21"/>
      <c r="H219" s="19"/>
      <c r="I219" s="23">
        <f>SUM(U200:U209)</f>
        <v>205.8</v>
      </c>
      <c r="J219" s="19">
        <f>157</f>
        <v>157</v>
      </c>
      <c r="K219" s="23">
        <f>SUM(V200:V209)</f>
        <v>4582.5600000000004</v>
      </c>
    </row>
    <row r="220" spans="1:27" ht="14.25" x14ac:dyDescent="0.2">
      <c r="A220" s="17"/>
      <c r="B220" s="18"/>
      <c r="C220" s="18" t="s">
        <v>526</v>
      </c>
      <c r="D220" s="20" t="s">
        <v>527</v>
      </c>
      <c r="E220" s="19">
        <f>Source!AQ95</f>
        <v>116.59</v>
      </c>
      <c r="F220" s="22"/>
      <c r="G220" s="21" t="str">
        <f>Source!DI95</f>
        <v>*1,15</v>
      </c>
      <c r="H220" s="19">
        <f>Source!AV95</f>
        <v>1</v>
      </c>
      <c r="I220" s="23">
        <f>Source!U95</f>
        <v>469.27474999999998</v>
      </c>
      <c r="J220" s="19"/>
      <c r="K220" s="23"/>
    </row>
    <row r="221" spans="1:27" ht="15" x14ac:dyDescent="0.25">
      <c r="A221" s="26"/>
      <c r="B221" s="26"/>
      <c r="C221" s="26"/>
      <c r="D221" s="26"/>
      <c r="E221" s="26"/>
      <c r="F221" s="26"/>
      <c r="G221" s="26"/>
      <c r="H221" s="51">
        <f>I210+I211+I213+I217+I218+I219+SUM(I214:I216)</f>
        <v>125751.46</v>
      </c>
      <c r="I221" s="51"/>
      <c r="J221" s="51">
        <f>K210+K211+K213+K217+K218+K219+SUM(K214:K216)</f>
        <v>728190.34000000008</v>
      </c>
      <c r="K221" s="51"/>
    </row>
    <row r="222" spans="1:27" ht="42.75" x14ac:dyDescent="0.2">
      <c r="A222" s="17" t="str">
        <f>Source!E99</f>
        <v>23</v>
      </c>
      <c r="B222" s="18" t="str">
        <f>Source!F99</f>
        <v>3.27-46-1</v>
      </c>
      <c r="C222" s="18" t="s">
        <v>202</v>
      </c>
      <c r="D222" s="20" t="str">
        <f>Source!H99</f>
        <v>100 м2</v>
      </c>
      <c r="E222" s="19">
        <f>Source!I99</f>
        <v>0.25</v>
      </c>
      <c r="F222" s="22"/>
      <c r="G222" s="21"/>
      <c r="H222" s="19"/>
      <c r="I222" s="23"/>
      <c r="J222" s="19"/>
      <c r="K222" s="23"/>
    </row>
    <row r="223" spans="1:27" ht="14.25" x14ac:dyDescent="0.2">
      <c r="A223" s="17"/>
      <c r="B223" s="18"/>
      <c r="C223" s="18" t="s">
        <v>519</v>
      </c>
      <c r="D223" s="20"/>
      <c r="E223" s="19"/>
      <c r="F223" s="22">
        <f>Source!AO99</f>
        <v>141.94999999999999</v>
      </c>
      <c r="G223" s="21" t="str">
        <f>Source!DG99</f>
        <v>*1,15</v>
      </c>
      <c r="H223" s="19">
        <f>Source!AV99</f>
        <v>1</v>
      </c>
      <c r="I223" s="23">
        <f>ROUND((ROUND((Source!AF99*Source!AV99*Source!I99),2)),2)</f>
        <v>40.81</v>
      </c>
      <c r="J223" s="19">
        <f>IF(Source!BA99&lt;&gt; 0, Source!BA99, 1)</f>
        <v>24.82</v>
      </c>
      <c r="K223" s="23">
        <f>Source!S99</f>
        <v>1012.9</v>
      </c>
      <c r="O223" s="25">
        <f>I223+I224+I226+I228+I229+I230+SUM(I227:I227)</f>
        <v>923.95</v>
      </c>
      <c r="P223" s="25">
        <f>K223+K224+K226+K228+K229+K230+SUM(K227:K227)</f>
        <v>9801.23</v>
      </c>
      <c r="X223">
        <f>IF(Source!BI99&lt;=1,I223+I224+I226+I228+I229+I230-0, 0)</f>
        <v>191.68</v>
      </c>
      <c r="Y223">
        <f>IF(Source!BI99=2,I223+I224+I226+I228+I229+I230-0, 0)</f>
        <v>0</v>
      </c>
      <c r="Z223">
        <f>IF(Source!BI99=3,I223+I224+I226+I228+I229+I230-0, 0)</f>
        <v>0</v>
      </c>
      <c r="AA223">
        <f>IF(Source!BI99=4,I223+I224+I226+I228+I229+I230,0)</f>
        <v>0</v>
      </c>
    </row>
    <row r="224" spans="1:27" ht="14.25" x14ac:dyDescent="0.2">
      <c r="A224" s="17"/>
      <c r="B224" s="18"/>
      <c r="C224" s="18" t="s">
        <v>520</v>
      </c>
      <c r="D224" s="20"/>
      <c r="E224" s="19"/>
      <c r="F224" s="22">
        <f>Source!AM99</f>
        <v>123.28</v>
      </c>
      <c r="G224" s="21" t="str">
        <f>Source!DE99</f>
        <v>*1,25</v>
      </c>
      <c r="H224" s="19">
        <f>Source!AV99</f>
        <v>1</v>
      </c>
      <c r="I224" s="23">
        <f>(ROUND((ROUND((((Source!ET99*1.25))*Source!AV99*Source!I99),2)),2)+ROUND((ROUND(((Source!AE99-((Source!EU99*1.25)))*Source!AV99*Source!I99),2)),2))</f>
        <v>38.53</v>
      </c>
      <c r="J224" s="19">
        <f>IF(Source!BB99&lt;&gt; 0, Source!BB99, 1)</f>
        <v>11.18</v>
      </c>
      <c r="K224" s="23">
        <f>Source!Q99</f>
        <v>430.77</v>
      </c>
      <c r="Q224">
        <f>ROUND((Source!DN101/100)*ROUND((ROUND((Source!AF101*Source!AV101*Source!I101),2)),2), 2)</f>
        <v>84.51</v>
      </c>
      <c r="R224">
        <f>Source!X101</f>
        <v>1210.05</v>
      </c>
      <c r="S224">
        <f>ROUND((Source!DO101/100)*ROUND((ROUND((Source!AF101*Source!AV101*Source!I101),2)),2), 2)</f>
        <v>45.5</v>
      </c>
      <c r="T224">
        <f>Source!Y101</f>
        <v>551.25</v>
      </c>
      <c r="U224">
        <f>ROUND((175/100)*ROUND((ROUND((Source!AE101*Source!AV101*Source!I101),2)),2), 2)</f>
        <v>38.1</v>
      </c>
      <c r="V224">
        <f>ROUND((157/100)*ROUND(ROUND((ROUND((Source!AE101*Source!AV101*Source!I101),2)*Source!BS101),2), 2), 2)</f>
        <v>848.32</v>
      </c>
    </row>
    <row r="225" spans="1:27" ht="14.25" x14ac:dyDescent="0.2">
      <c r="A225" s="17"/>
      <c r="B225" s="18"/>
      <c r="C225" s="18" t="s">
        <v>521</v>
      </c>
      <c r="D225" s="20"/>
      <c r="E225" s="19"/>
      <c r="F225" s="22">
        <f>Source!AN99</f>
        <v>35.369999999999997</v>
      </c>
      <c r="G225" s="21" t="str">
        <f>Source!DF99</f>
        <v>*1,25</v>
      </c>
      <c r="H225" s="19">
        <f>Source!AV99</f>
        <v>1</v>
      </c>
      <c r="I225" s="24">
        <f>ROUND((ROUND((Source!AE99*Source!AV99*Source!I99),2)),2)</f>
        <v>11.05</v>
      </c>
      <c r="J225" s="19">
        <f>IF(Source!BS99&lt;&gt; 0, Source!BS99, 1)</f>
        <v>24.82</v>
      </c>
      <c r="K225" s="24">
        <f>Source!R99</f>
        <v>274.26</v>
      </c>
      <c r="W225">
        <f>I234</f>
        <v>54.17</v>
      </c>
    </row>
    <row r="226" spans="1:27" ht="14.25" x14ac:dyDescent="0.2">
      <c r="A226" s="17"/>
      <c r="B226" s="18"/>
      <c r="C226" s="18" t="s">
        <v>528</v>
      </c>
      <c r="D226" s="20"/>
      <c r="E226" s="19"/>
      <c r="F226" s="22">
        <f>Source!AL99</f>
        <v>14.5</v>
      </c>
      <c r="G226" s="21" t="str">
        <f>Source!DD99</f>
        <v/>
      </c>
      <c r="H226" s="19">
        <f>Source!AW99</f>
        <v>1</v>
      </c>
      <c r="I226" s="23">
        <f>ROUND((ROUND((Source!AC99*Source!AW99*Source!I99),2)),2)</f>
        <v>3.63</v>
      </c>
      <c r="J226" s="19">
        <f>IF(Source!BC99&lt;&gt; 0, Source!BC99, 1)</f>
        <v>5.82</v>
      </c>
      <c r="K226" s="23">
        <f>Source!P99</f>
        <v>21.13</v>
      </c>
    </row>
    <row r="227" spans="1:27" ht="28.5" x14ac:dyDescent="0.2">
      <c r="A227" s="17"/>
      <c r="B227" s="18" t="str">
        <f>Source!F100</f>
        <v>1.3-3-4</v>
      </c>
      <c r="C227" s="18" t="s">
        <v>208</v>
      </c>
      <c r="D227" s="20" t="str">
        <f>Source!H100</f>
        <v>т</v>
      </c>
      <c r="E227" s="19">
        <f>Source!I100</f>
        <v>2.395</v>
      </c>
      <c r="F227" s="22">
        <f>Source!AK100</f>
        <v>305.75</v>
      </c>
      <c r="G227" s="27" t="s">
        <v>0</v>
      </c>
      <c r="H227" s="19">
        <f>Source!AW100</f>
        <v>1</v>
      </c>
      <c r="I227" s="23">
        <f>ROUND((ROUND((Source!AC100*Source!AW100*Source!I100),2)),2)+(ROUND((ROUND(((Source!ET100)*Source!AV100*Source!I100),2)),2)+ROUND((ROUND(((Source!AE100-(Source!EU100))*Source!AV100*Source!I100),2)),2))+ROUND((ROUND((Source!AF100*Source!AV100*Source!I100),2)),2)</f>
        <v>732.27</v>
      </c>
      <c r="J227" s="19">
        <f>IF(Source!BC100&lt;&gt; 0, Source!BC100, 1)</f>
        <v>8.68</v>
      </c>
      <c r="K227" s="23">
        <f>Source!O100</f>
        <v>6356.1</v>
      </c>
      <c r="W227">
        <f>I236</f>
        <v>21.77</v>
      </c>
    </row>
    <row r="228" spans="1:27" ht="14.25" x14ac:dyDescent="0.2">
      <c r="A228" s="17"/>
      <c r="B228" s="18"/>
      <c r="C228" s="18" t="s">
        <v>522</v>
      </c>
      <c r="D228" s="20" t="s">
        <v>523</v>
      </c>
      <c r="E228" s="19">
        <f>Source!DN99</f>
        <v>140</v>
      </c>
      <c r="F228" s="22"/>
      <c r="G228" s="21"/>
      <c r="H228" s="19"/>
      <c r="I228" s="23">
        <f>SUM(Q213:Q218)</f>
        <v>57.13</v>
      </c>
      <c r="J228" s="19">
        <f>Source!BZ99</f>
        <v>112</v>
      </c>
      <c r="K228" s="23">
        <f>SUM(R213:R218)</f>
        <v>1134.45</v>
      </c>
    </row>
    <row r="229" spans="1:27" ht="14.25" x14ac:dyDescent="0.2">
      <c r="A229" s="17"/>
      <c r="B229" s="18"/>
      <c r="C229" s="18" t="s">
        <v>524</v>
      </c>
      <c r="D229" s="20" t="s">
        <v>523</v>
      </c>
      <c r="E229" s="19">
        <f>Source!DO99</f>
        <v>79</v>
      </c>
      <c r="F229" s="22"/>
      <c r="G229" s="21"/>
      <c r="H229" s="19"/>
      <c r="I229" s="23">
        <f>SUM(S213:S219)</f>
        <v>32.24</v>
      </c>
      <c r="J229" s="19">
        <f>Source!CA99</f>
        <v>41</v>
      </c>
      <c r="K229" s="23">
        <f>SUM(T213:T219)</f>
        <v>415.29</v>
      </c>
      <c r="Q229">
        <f>ROUND((Source!DN102/100)*ROUND((ROUND((Source!AF102*Source!AV102*Source!I102),2)),2), 2)</f>
        <v>0</v>
      </c>
      <c r="R229">
        <f>Source!X102</f>
        <v>0</v>
      </c>
      <c r="S229">
        <f>ROUND((Source!DO102/100)*ROUND((ROUND((Source!AF102*Source!AV102*Source!I102),2)),2), 2)</f>
        <v>0</v>
      </c>
      <c r="T229">
        <f>Source!Y102</f>
        <v>0</v>
      </c>
      <c r="U229">
        <f>ROUND((175/100)*ROUND((ROUND((Source!AE102*Source!AV102*Source!I102),2)),2), 2)</f>
        <v>0</v>
      </c>
      <c r="V229">
        <f>ROUND((157/100)*ROUND(ROUND((ROUND((Source!AE102*Source!AV102*Source!I102),2)*Source!BS102),2), 2), 2)</f>
        <v>0</v>
      </c>
      <c r="X229">
        <f>IF(Source!BI102&lt;=1,I238, 0)</f>
        <v>332.98</v>
      </c>
      <c r="Y229">
        <f>IF(Source!BI102=2,I238, 0)</f>
        <v>0</v>
      </c>
      <c r="Z229">
        <f>IF(Source!BI102=3,I238, 0)</f>
        <v>0</v>
      </c>
      <c r="AA229">
        <f>IF(Source!BI102=4,I238, 0)</f>
        <v>0</v>
      </c>
    </row>
    <row r="230" spans="1:27" ht="14.25" x14ac:dyDescent="0.2">
      <c r="A230" s="17"/>
      <c r="B230" s="18"/>
      <c r="C230" s="18" t="s">
        <v>525</v>
      </c>
      <c r="D230" s="20" t="s">
        <v>523</v>
      </c>
      <c r="E230" s="19">
        <f>175</f>
        <v>175</v>
      </c>
      <c r="F230" s="22"/>
      <c r="G230" s="21"/>
      <c r="H230" s="19"/>
      <c r="I230" s="23">
        <f>SUM(U213:U220)</f>
        <v>19.34</v>
      </c>
      <c r="J230" s="19">
        <f>157</f>
        <v>157</v>
      </c>
      <c r="K230" s="23">
        <f>SUM(V213:V220)</f>
        <v>430.59</v>
      </c>
      <c r="Q230">
        <f>ROUND((Source!DN103/100)*ROUND((ROUND((Source!AF103*Source!AV103*Source!I103),2)),2), 2)</f>
        <v>0</v>
      </c>
      <c r="R230">
        <f>Source!X103</f>
        <v>0</v>
      </c>
      <c r="S230">
        <f>ROUND((Source!DO103/100)*ROUND((ROUND((Source!AF103*Source!AV103*Source!I103),2)),2), 2)</f>
        <v>0</v>
      </c>
      <c r="T230">
        <f>Source!Y103</f>
        <v>0</v>
      </c>
      <c r="U230">
        <f>ROUND((175/100)*ROUND((ROUND((Source!AE103*Source!AV103*Source!I103),2)),2), 2)</f>
        <v>0</v>
      </c>
      <c r="V230">
        <f>ROUND((157/100)*ROUND(ROUND((ROUND((Source!AE103*Source!AV103*Source!I103),2)*Source!BS103),2), 2), 2)</f>
        <v>0</v>
      </c>
      <c r="X230">
        <f>IF(Source!BI103&lt;=1,I239, 0)</f>
        <v>1326.68</v>
      </c>
      <c r="Y230">
        <f>IF(Source!BI103=2,I239, 0)</f>
        <v>0</v>
      </c>
      <c r="Z230">
        <f>IF(Source!BI103=3,I239, 0)</f>
        <v>0</v>
      </c>
      <c r="AA230">
        <f>IF(Source!BI103=4,I239, 0)</f>
        <v>0</v>
      </c>
    </row>
    <row r="231" spans="1:27" ht="14.25" x14ac:dyDescent="0.2">
      <c r="A231" s="17"/>
      <c r="B231" s="18"/>
      <c r="C231" s="18" t="s">
        <v>526</v>
      </c>
      <c r="D231" s="20" t="s">
        <v>527</v>
      </c>
      <c r="E231" s="19">
        <f>Source!AQ99</f>
        <v>11.8</v>
      </c>
      <c r="F231" s="22"/>
      <c r="G231" s="21" t="str">
        <f>Source!DI99</f>
        <v>*1,15</v>
      </c>
      <c r="H231" s="19">
        <f>Source!AV99</f>
        <v>1</v>
      </c>
      <c r="I231" s="23">
        <f>Source!U99</f>
        <v>3.3925000000000001</v>
      </c>
      <c r="J231" s="19"/>
      <c r="K231" s="23"/>
    </row>
    <row r="232" spans="1:27" ht="15" x14ac:dyDescent="0.25">
      <c r="A232" s="26"/>
      <c r="B232" s="26"/>
      <c r="C232" s="26"/>
      <c r="D232" s="26"/>
      <c r="E232" s="26"/>
      <c r="F232" s="26"/>
      <c r="G232" s="26"/>
      <c r="H232" s="51">
        <f>I223+I224+I226+I228+I229+I230+SUM(I227:I227)</f>
        <v>923.95</v>
      </c>
      <c r="I232" s="51"/>
      <c r="J232" s="51">
        <f>K223+K224+K226+K228+K229+K230+SUM(K227:K227)</f>
        <v>9801.23</v>
      </c>
      <c r="K232" s="51"/>
    </row>
    <row r="233" spans="1:27" ht="57" x14ac:dyDescent="0.2">
      <c r="A233" s="17" t="str">
        <f>Source!E101</f>
        <v>24</v>
      </c>
      <c r="B233" s="18" t="str">
        <f>Source!F101</f>
        <v>3.47-75-1</v>
      </c>
      <c r="C233" s="18" t="s">
        <v>212</v>
      </c>
      <c r="D233" s="20" t="str">
        <f>Source!H101</f>
        <v>100 м2</v>
      </c>
      <c r="E233" s="19">
        <f>Source!I101</f>
        <v>0.25</v>
      </c>
      <c r="F233" s="22"/>
      <c r="G233" s="21"/>
      <c r="H233" s="19"/>
      <c r="I233" s="23"/>
      <c r="J233" s="19"/>
      <c r="K233" s="23"/>
    </row>
    <row r="234" spans="1:27" ht="14.25" x14ac:dyDescent="0.2">
      <c r="A234" s="17"/>
      <c r="B234" s="18"/>
      <c r="C234" s="18" t="s">
        <v>519</v>
      </c>
      <c r="D234" s="20"/>
      <c r="E234" s="19"/>
      <c r="F234" s="22">
        <f>Source!AO101</f>
        <v>188.4</v>
      </c>
      <c r="G234" s="21" t="str">
        <f>Source!DG101</f>
        <v>*1,15</v>
      </c>
      <c r="H234" s="19">
        <f>Source!AV101</f>
        <v>1</v>
      </c>
      <c r="I234" s="23">
        <f>ROUND((ROUND((Source!AF101*Source!AV101*Source!I101),2)),2)</f>
        <v>54.17</v>
      </c>
      <c r="J234" s="19">
        <f>IF(Source!BA101&lt;&gt; 0, Source!BA101, 1)</f>
        <v>24.82</v>
      </c>
      <c r="K234" s="23">
        <f>Source!S101</f>
        <v>1344.5</v>
      </c>
    </row>
    <row r="235" spans="1:27" ht="14.25" x14ac:dyDescent="0.2">
      <c r="A235" s="17"/>
      <c r="B235" s="18"/>
      <c r="C235" s="18" t="s">
        <v>520</v>
      </c>
      <c r="D235" s="20"/>
      <c r="E235" s="19"/>
      <c r="F235" s="22">
        <f>Source!AM101</f>
        <v>180.59</v>
      </c>
      <c r="G235" s="21" t="str">
        <f>Source!DE101</f>
        <v>*1,25</v>
      </c>
      <c r="H235" s="19">
        <f>Source!AV101</f>
        <v>1</v>
      </c>
      <c r="I235" s="23">
        <f>(ROUND((ROUND((((Source!ET101*1.25))*Source!AV101*Source!I101),2)),2)+ROUND((ROUND(((Source!AE101-((Source!EU101*1.25)))*Source!AV101*Source!I101),2)),2))</f>
        <v>56.43</v>
      </c>
      <c r="J235" s="19">
        <f>IF(Source!BB101&lt;&gt; 0, Source!BB101, 1)</f>
        <v>12.45</v>
      </c>
      <c r="K235" s="23">
        <f>Source!Q101</f>
        <v>702.55</v>
      </c>
      <c r="O235" s="25">
        <f>I234+I235+I237+I240+I241+I242+SUM(I238:I239)</f>
        <v>6124.5500000000011</v>
      </c>
      <c r="P235" s="25">
        <f>K234+K235+K237+K240+K241+K242+SUM(K238:K239)</f>
        <v>20953.219999999998</v>
      </c>
      <c r="X235">
        <f>IF(Source!BI101&lt;=1,I234+I235+I237+I240+I241+I242-0, 0)</f>
        <v>4464.8900000000012</v>
      </c>
      <c r="Y235">
        <f>IF(Source!BI101=2,I234+I235+I237+I240+I241+I242-0, 0)</f>
        <v>0</v>
      </c>
      <c r="Z235">
        <f>IF(Source!BI101=3,I234+I235+I237+I240+I241+I242-0, 0)</f>
        <v>0</v>
      </c>
      <c r="AA235">
        <f>IF(Source!BI101=4,I234+I235+I237+I240+I241+I242,0)</f>
        <v>0</v>
      </c>
    </row>
    <row r="236" spans="1:27" ht="14.25" x14ac:dyDescent="0.2">
      <c r="A236" s="17"/>
      <c r="B236" s="18"/>
      <c r="C236" s="18" t="s">
        <v>521</v>
      </c>
      <c r="D236" s="20"/>
      <c r="E236" s="19"/>
      <c r="F236" s="22">
        <f>Source!AN101</f>
        <v>69.67</v>
      </c>
      <c r="G236" s="21" t="str">
        <f>Source!DF101</f>
        <v>*1,25</v>
      </c>
      <c r="H236" s="19">
        <f>Source!AV101</f>
        <v>1</v>
      </c>
      <c r="I236" s="24">
        <f>ROUND((ROUND((Source!AE101*Source!AV101*Source!I101),2)),2)</f>
        <v>21.77</v>
      </c>
      <c r="J236" s="19">
        <f>IF(Source!BS101&lt;&gt; 0, Source!BS101, 1)</f>
        <v>24.82</v>
      </c>
      <c r="K236" s="24">
        <f>Source!R101</f>
        <v>540.33000000000004</v>
      </c>
    </row>
    <row r="237" spans="1:27" ht="14.25" x14ac:dyDescent="0.2">
      <c r="A237" s="17"/>
      <c r="B237" s="18"/>
      <c r="C237" s="18" t="s">
        <v>528</v>
      </c>
      <c r="D237" s="20"/>
      <c r="E237" s="19"/>
      <c r="F237" s="22">
        <f>Source!AL101</f>
        <v>16744.72</v>
      </c>
      <c r="G237" s="21" t="str">
        <f>Source!DD101</f>
        <v/>
      </c>
      <c r="H237" s="19">
        <f>Source!AW101</f>
        <v>1</v>
      </c>
      <c r="I237" s="23">
        <f>ROUND((ROUND((Source!AC101*Source!AW101*Source!I101),2)),2)</f>
        <v>4186.18</v>
      </c>
      <c r="J237" s="19">
        <f>IF(Source!BC101&lt;&gt; 0, Source!BC101, 1)</f>
        <v>2.78</v>
      </c>
      <c r="K237" s="23">
        <f>Source!P101</f>
        <v>11637.58</v>
      </c>
    </row>
    <row r="238" spans="1:27" ht="28.5" hidden="1" x14ac:dyDescent="0.2">
      <c r="A238" s="17"/>
      <c r="B238" s="18" t="str">
        <f>Source!F102</f>
        <v>1.1-1-3465</v>
      </c>
      <c r="C238" s="18" t="s">
        <v>218</v>
      </c>
      <c r="D238" s="20" t="str">
        <f>Source!H102</f>
        <v>кг</v>
      </c>
      <c r="E238" s="19">
        <f>Source!I102</f>
        <v>13.125</v>
      </c>
      <c r="F238" s="22">
        <f>Source!AK102</f>
        <v>25.37</v>
      </c>
      <c r="G238" s="27" t="s">
        <v>0</v>
      </c>
      <c r="H238" s="19">
        <f>Source!AW102</f>
        <v>1</v>
      </c>
      <c r="I238" s="23">
        <f>ROUND((ROUND((Source!AC102*Source!AW102*Source!I102),2)),2)+(ROUND((ROUND(((Source!ET102)*Source!AV102*Source!I102),2)),2)+ROUND((ROUND(((Source!AE102-(Source!EU102))*Source!AV102*Source!I102),2)),2))+ROUND((ROUND((Source!AF102*Source!AV102*Source!I102),2)),2)</f>
        <v>332.98</v>
      </c>
      <c r="J238" s="19">
        <f>IF(Source!BC102&lt;&gt; 0, Source!BC102, 1)</f>
        <v>4.3099999999999996</v>
      </c>
      <c r="K238" s="23">
        <f>Source!O102</f>
        <v>1435.14</v>
      </c>
    </row>
    <row r="239" spans="1:27" ht="28.5" hidden="1" x14ac:dyDescent="0.2">
      <c r="A239" s="17"/>
      <c r="B239" s="18" t="str">
        <f>Source!F103</f>
        <v>1.1-1-3462</v>
      </c>
      <c r="C239" s="18" t="s">
        <v>223</v>
      </c>
      <c r="D239" s="20" t="str">
        <f>Source!H103</f>
        <v>кг</v>
      </c>
      <c r="E239" s="19">
        <f>Source!I103</f>
        <v>183.75</v>
      </c>
      <c r="F239" s="22">
        <f>Source!AK103</f>
        <v>7.22</v>
      </c>
      <c r="G239" s="27" t="s">
        <v>0</v>
      </c>
      <c r="H239" s="19">
        <f>Source!AW103</f>
        <v>1</v>
      </c>
      <c r="I239" s="23">
        <f>ROUND((ROUND((Source!AC103*Source!AW103*Source!I103),2)),2)+(ROUND((ROUND(((Source!ET103)*Source!AV103*Source!I103),2)),2)+ROUND((ROUND(((Source!AE103-(Source!EU103))*Source!AV103*Source!I103),2)),2))+ROUND((ROUND((Source!AF103*Source!AV103*Source!I103),2)),2)</f>
        <v>1326.68</v>
      </c>
      <c r="J239" s="19">
        <f>IF(Source!BC103&lt;&gt; 0, Source!BC103, 1)</f>
        <v>2.4300000000000002</v>
      </c>
      <c r="K239" s="23">
        <f>Source!O103</f>
        <v>3223.83</v>
      </c>
    </row>
    <row r="240" spans="1:27" ht="14.25" x14ac:dyDescent="0.2">
      <c r="A240" s="17"/>
      <c r="B240" s="18"/>
      <c r="C240" s="18" t="s">
        <v>522</v>
      </c>
      <c r="D240" s="20" t="s">
        <v>523</v>
      </c>
      <c r="E240" s="19">
        <f>Source!DN101</f>
        <v>156</v>
      </c>
      <c r="F240" s="22"/>
      <c r="G240" s="21"/>
      <c r="H240" s="19"/>
      <c r="I240" s="23">
        <f>SUM(Q224:Q230)</f>
        <v>84.51</v>
      </c>
      <c r="J240" s="19">
        <f>Source!BZ101</f>
        <v>90</v>
      </c>
      <c r="K240" s="23">
        <f>SUM(R224:R230)</f>
        <v>1210.05</v>
      </c>
    </row>
    <row r="241" spans="1:27" ht="14.25" x14ac:dyDescent="0.2">
      <c r="A241" s="17"/>
      <c r="B241" s="18"/>
      <c r="C241" s="18" t="s">
        <v>524</v>
      </c>
      <c r="D241" s="20" t="s">
        <v>523</v>
      </c>
      <c r="E241" s="19">
        <f>Source!DO101</f>
        <v>84</v>
      </c>
      <c r="F241" s="22"/>
      <c r="G241" s="21"/>
      <c r="H241" s="19"/>
      <c r="I241" s="23">
        <f>SUM(S224:S231)</f>
        <v>45.5</v>
      </c>
      <c r="J241" s="19">
        <f>Source!CA101</f>
        <v>41</v>
      </c>
      <c r="K241" s="23">
        <f>SUM(T224:T231)</f>
        <v>551.25</v>
      </c>
    </row>
    <row r="242" spans="1:27" ht="14.25" x14ac:dyDescent="0.2">
      <c r="A242" s="17"/>
      <c r="B242" s="18"/>
      <c r="C242" s="18" t="s">
        <v>525</v>
      </c>
      <c r="D242" s="20" t="s">
        <v>523</v>
      </c>
      <c r="E242" s="19">
        <f>175</f>
        <v>175</v>
      </c>
      <c r="F242" s="22"/>
      <c r="G242" s="21"/>
      <c r="H242" s="19"/>
      <c r="I242" s="23">
        <f>SUM(U224:U232)</f>
        <v>38.1</v>
      </c>
      <c r="J242" s="19">
        <f>157</f>
        <v>157</v>
      </c>
      <c r="K242" s="23">
        <f>SUM(V224:V232)</f>
        <v>848.32</v>
      </c>
      <c r="Q242">
        <f>ROUND((Source!DN139/100)*ROUND((ROUND((Source!AF139*Source!AV139*Source!I139),2)),2), 2)</f>
        <v>115.19</v>
      </c>
      <c r="R242">
        <f>Source!X139</f>
        <v>2683.95</v>
      </c>
      <c r="S242">
        <f>ROUND((Source!DO139/100)*ROUND((ROUND((Source!AF139*Source!AV139*Source!I139),2)),2), 2)</f>
        <v>90.51</v>
      </c>
      <c r="T242">
        <f>Source!Y139</f>
        <v>1458.67</v>
      </c>
      <c r="U242">
        <f>ROUND((175/100)*ROUND((ROUND((Source!AE139*Source!AV139*Source!I139),2)),2), 2)</f>
        <v>1381.54</v>
      </c>
      <c r="V242">
        <f>ROUND((157/100)*ROUND(ROUND((ROUND((Source!AE139*Source!AV139*Source!I139),2)*Source!BS139),2), 2), 2)</f>
        <v>30762.82</v>
      </c>
    </row>
    <row r="243" spans="1:27" ht="14.25" x14ac:dyDescent="0.2">
      <c r="A243" s="17"/>
      <c r="B243" s="18"/>
      <c r="C243" s="18" t="s">
        <v>526</v>
      </c>
      <c r="D243" s="20" t="s">
        <v>527</v>
      </c>
      <c r="E243" s="19">
        <f>Source!AQ101</f>
        <v>16.03</v>
      </c>
      <c r="F243" s="22"/>
      <c r="G243" s="21" t="str">
        <f>Source!DI101</f>
        <v>*1,15</v>
      </c>
      <c r="H243" s="19">
        <f>Source!AV101</f>
        <v>1</v>
      </c>
      <c r="I243" s="23">
        <f>Source!U101</f>
        <v>4.608625</v>
      </c>
      <c r="J243" s="19"/>
      <c r="K243" s="23"/>
      <c r="W243">
        <f>I252</f>
        <v>117.54</v>
      </c>
    </row>
    <row r="244" spans="1:27" ht="15" x14ac:dyDescent="0.25">
      <c r="A244" s="26"/>
      <c r="B244" s="26"/>
      <c r="C244" s="26"/>
      <c r="D244" s="26"/>
      <c r="E244" s="26"/>
      <c r="F244" s="26"/>
      <c r="G244" s="26"/>
      <c r="H244" s="51">
        <f>I234+I235+I237+I240+I241+I242+SUM(I238:I239)</f>
        <v>6124.5500000000011</v>
      </c>
      <c r="I244" s="51"/>
      <c r="J244" s="51">
        <f>K234+K235+K237+K240+K241+K242+SUM(K238:K239)</f>
        <v>20953.219999999998</v>
      </c>
      <c r="K244" s="51"/>
    </row>
    <row r="245" spans="1:27" x14ac:dyDescent="0.2">
      <c r="W245">
        <f>I254</f>
        <v>789.45</v>
      </c>
    </row>
    <row r="246" spans="1:27" ht="15" x14ac:dyDescent="0.25">
      <c r="A246" s="54" t="str">
        <f>CONCATENATE("Итого по разделу: ",IF(Source!G105&lt;&gt;"Новый раздел", Source!G105, ""))</f>
        <v>Итого по разделу: демонтаж и устройство площадок</v>
      </c>
      <c r="B246" s="54"/>
      <c r="C246" s="54"/>
      <c r="D246" s="54"/>
      <c r="E246" s="54"/>
      <c r="F246" s="54"/>
      <c r="G246" s="54"/>
      <c r="H246" s="52">
        <f>SUM(O113:O236)</f>
        <v>229181.10000000003</v>
      </c>
      <c r="I246" s="53"/>
      <c r="J246" s="52">
        <f>SUM(P113:P236)</f>
        <v>1748627.58</v>
      </c>
      <c r="K246" s="53"/>
    </row>
    <row r="247" spans="1:27" x14ac:dyDescent="0.2">
      <c r="A247" t="s">
        <v>529</v>
      </c>
      <c r="I247">
        <f>SUM(AC113:AC237)</f>
        <v>0</v>
      </c>
      <c r="J247">
        <f>SUM(AD113:AD237)</f>
        <v>0</v>
      </c>
    </row>
    <row r="248" spans="1:27" x14ac:dyDescent="0.2">
      <c r="A248" t="s">
        <v>530</v>
      </c>
      <c r="I248">
        <f>SUM(AE113:AE238)</f>
        <v>0</v>
      </c>
      <c r="J248">
        <f>SUM(AF113:AF238)</f>
        <v>0</v>
      </c>
    </row>
    <row r="250" spans="1:27" ht="16.5" x14ac:dyDescent="0.25">
      <c r="A250" s="42" t="str">
        <f>CONCATENATE("Раздел: ",IF(Source!G135&lt;&gt;"Новый раздел", Source!G135, ""))</f>
        <v>Раздел: дорожки (707м2)</v>
      </c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O250" s="25">
        <f>I252+I253+I255+I256+I257</f>
        <v>4438.82</v>
      </c>
      <c r="P250" s="25">
        <f>K252+K253+K255+K256+K257</f>
        <v>65436.579999999994</v>
      </c>
      <c r="X250">
        <f>IF(Source!BI139&lt;=1,I252+I253+I255+I256+I257-0, 0)</f>
        <v>4438.82</v>
      </c>
      <c r="Y250">
        <f>IF(Source!BI139=2,I252+I253+I255+I256+I257-0, 0)</f>
        <v>0</v>
      </c>
      <c r="Z250">
        <f>IF(Source!BI139=3,I252+I253+I255+I256+I257-0, 0)</f>
        <v>0</v>
      </c>
      <c r="AA250">
        <f>IF(Source!BI139=4,I252+I253+I255+I256+I257,0)</f>
        <v>0</v>
      </c>
    </row>
    <row r="251" spans="1:27" ht="57" x14ac:dyDescent="0.2">
      <c r="A251" s="17" t="str">
        <f>Source!E139</f>
        <v>25</v>
      </c>
      <c r="B251" s="18" t="str">
        <f>Source!F139</f>
        <v>3.1-7-2</v>
      </c>
      <c r="C251" s="18" t="s">
        <v>14</v>
      </c>
      <c r="D251" s="20" t="str">
        <f>Source!H139</f>
        <v>100 м3 грунта</v>
      </c>
      <c r="E251" s="19">
        <f>Source!I139</f>
        <v>3.39</v>
      </c>
      <c r="F251" s="22"/>
      <c r="G251" s="21"/>
      <c r="H251" s="19"/>
      <c r="I251" s="23"/>
      <c r="J251" s="19"/>
      <c r="K251" s="23"/>
      <c r="Q251">
        <f>ROUND((Source!DN140/100)*ROUND((ROUND((Source!AF140*Source!AV140*Source!I140),2)),2), 2)</f>
        <v>299.26</v>
      </c>
      <c r="R251">
        <f>Source!X140</f>
        <v>5958.49</v>
      </c>
      <c r="S251">
        <f>ROUND((Source!DO140/100)*ROUND((ROUND((Source!AF140*Source!AV140*Source!I140),2)),2), 2)</f>
        <v>220.34</v>
      </c>
      <c r="T251">
        <f>Source!Y140</f>
        <v>3346.55</v>
      </c>
      <c r="U251">
        <f>ROUND((175/100)*ROUND((ROUND((Source!AE140*Source!AV140*Source!I140),2)),2), 2)</f>
        <v>0</v>
      </c>
      <c r="V251">
        <f>ROUND((157/100)*ROUND(ROUND((ROUND((Source!AE140*Source!AV140*Source!I140),2)*Source!BS140),2), 2), 2)</f>
        <v>0</v>
      </c>
    </row>
    <row r="252" spans="1:27" ht="14.25" x14ac:dyDescent="0.2">
      <c r="A252" s="17"/>
      <c r="B252" s="18"/>
      <c r="C252" s="18" t="s">
        <v>519</v>
      </c>
      <c r="D252" s="20"/>
      <c r="E252" s="19"/>
      <c r="F252" s="22">
        <f>Source!AO139</f>
        <v>30.15</v>
      </c>
      <c r="G252" s="21" t="str">
        <f>Source!DG139</f>
        <v>*1,15</v>
      </c>
      <c r="H252" s="19">
        <f>Source!AV139</f>
        <v>1</v>
      </c>
      <c r="I252" s="23">
        <f>ROUND((ROUND((Source!AF139*Source!AV139*Source!I139),2)),2)</f>
        <v>117.54</v>
      </c>
      <c r="J252" s="19">
        <f>IF(Source!BA139&lt;&gt; 0, Source!BA139, 1)</f>
        <v>24.82</v>
      </c>
      <c r="K252" s="23">
        <f>Source!S139</f>
        <v>2917.34</v>
      </c>
      <c r="W252">
        <f>I261</f>
        <v>328.86</v>
      </c>
    </row>
    <row r="253" spans="1:27" ht="14.25" x14ac:dyDescent="0.2">
      <c r="A253" s="17"/>
      <c r="B253" s="18"/>
      <c r="C253" s="18" t="s">
        <v>520</v>
      </c>
      <c r="D253" s="20"/>
      <c r="E253" s="19"/>
      <c r="F253" s="22">
        <f>Source!AM139</f>
        <v>645.20000000000005</v>
      </c>
      <c r="G253" s="21" t="str">
        <f>Source!DE139</f>
        <v>*1,25</v>
      </c>
      <c r="H253" s="19">
        <f>Source!AV139</f>
        <v>1</v>
      </c>
      <c r="I253" s="23">
        <f>(ROUND((ROUND((((Source!ET139*1.25))*Source!AV139*Source!I139),2)),2)+ROUND((ROUND(((Source!AE139-((Source!EU139*1.25)))*Source!AV139*Source!I139),2)),2))</f>
        <v>2734.04</v>
      </c>
      <c r="J253" s="19">
        <f>IF(Source!BB139&lt;&gt; 0, Source!BB139, 1)</f>
        <v>10.1</v>
      </c>
      <c r="K253" s="23">
        <f>Source!Q139</f>
        <v>27613.8</v>
      </c>
    </row>
    <row r="254" spans="1:27" ht="14.25" x14ac:dyDescent="0.2">
      <c r="A254" s="17"/>
      <c r="B254" s="18"/>
      <c r="C254" s="18" t="s">
        <v>521</v>
      </c>
      <c r="D254" s="20"/>
      <c r="E254" s="19"/>
      <c r="F254" s="22">
        <f>Source!AN139</f>
        <v>186.3</v>
      </c>
      <c r="G254" s="21" t="str">
        <f>Source!DF139</f>
        <v>*1,25</v>
      </c>
      <c r="H254" s="19">
        <f>Source!AV139</f>
        <v>1</v>
      </c>
      <c r="I254" s="24">
        <f>ROUND((ROUND((Source!AE139*Source!AV139*Source!I139),2)),2)</f>
        <v>789.45</v>
      </c>
      <c r="J254" s="19">
        <f>IF(Source!BS139&lt;&gt; 0, Source!BS139, 1)</f>
        <v>24.82</v>
      </c>
      <c r="K254" s="24">
        <f>Source!R139</f>
        <v>19594.150000000001</v>
      </c>
    </row>
    <row r="255" spans="1:27" ht="14.25" x14ac:dyDescent="0.2">
      <c r="A255" s="17"/>
      <c r="B255" s="18"/>
      <c r="C255" s="18" t="s">
        <v>522</v>
      </c>
      <c r="D255" s="20" t="s">
        <v>523</v>
      </c>
      <c r="E255" s="19">
        <f>Source!DN139</f>
        <v>98</v>
      </c>
      <c r="F255" s="22"/>
      <c r="G255" s="21"/>
      <c r="H255" s="19"/>
      <c r="I255" s="23">
        <f>SUM(Q242:Q245)</f>
        <v>115.19</v>
      </c>
      <c r="J255" s="19">
        <f>Source!BZ139</f>
        <v>92</v>
      </c>
      <c r="K255" s="23">
        <f>SUM(R242:R245)</f>
        <v>2683.95</v>
      </c>
    </row>
    <row r="256" spans="1:27" ht="14.25" x14ac:dyDescent="0.2">
      <c r="A256" s="17"/>
      <c r="B256" s="18"/>
      <c r="C256" s="18" t="s">
        <v>524</v>
      </c>
      <c r="D256" s="20" t="s">
        <v>523</v>
      </c>
      <c r="E256" s="19">
        <f>Source!DO139</f>
        <v>77</v>
      </c>
      <c r="F256" s="22"/>
      <c r="G256" s="21"/>
      <c r="H256" s="19"/>
      <c r="I256" s="23">
        <f>SUM(S242:S246)</f>
        <v>90.51</v>
      </c>
      <c r="J256" s="19">
        <f>Source!CA139</f>
        <v>50</v>
      </c>
      <c r="K256" s="23">
        <f>SUM(T242:T246)</f>
        <v>1458.67</v>
      </c>
      <c r="O256" s="25">
        <f>I261+I262+I263</f>
        <v>848.46</v>
      </c>
      <c r="P256" s="25">
        <f>K261+K262+K263</f>
        <v>17467.349999999999</v>
      </c>
      <c r="X256">
        <f>IF(Source!BI140&lt;=1,I261+I262+I263-0, 0)</f>
        <v>848.46</v>
      </c>
      <c r="Y256">
        <f>IF(Source!BI140=2,I261+I262+I263-0, 0)</f>
        <v>0</v>
      </c>
      <c r="Z256">
        <f>IF(Source!BI140=3,I261+I262+I263-0, 0)</f>
        <v>0</v>
      </c>
      <c r="AA256">
        <f>IF(Source!BI140=4,I261+I262+I263,0)</f>
        <v>0</v>
      </c>
    </row>
    <row r="257" spans="1:27" ht="14.25" x14ac:dyDescent="0.2">
      <c r="A257" s="17"/>
      <c r="B257" s="18"/>
      <c r="C257" s="18" t="s">
        <v>525</v>
      </c>
      <c r="D257" s="20" t="s">
        <v>523</v>
      </c>
      <c r="E257" s="19">
        <f>175</f>
        <v>175</v>
      </c>
      <c r="F257" s="22"/>
      <c r="G257" s="21"/>
      <c r="H257" s="19"/>
      <c r="I257" s="23">
        <f>SUM(U242:U247)</f>
        <v>1381.54</v>
      </c>
      <c r="J257" s="19">
        <f>157</f>
        <v>157</v>
      </c>
      <c r="K257" s="23">
        <f>SUM(V242:V247)</f>
        <v>30762.82</v>
      </c>
      <c r="Q257">
        <f>ROUND((Source!DN141/100)*ROUND((ROUND((Source!AF141*Source!AV141*Source!I141),2)),2), 2)</f>
        <v>101.3</v>
      </c>
      <c r="R257">
        <f>Source!X141</f>
        <v>2016.96</v>
      </c>
      <c r="S257">
        <f>ROUND((Source!DO141/100)*ROUND((ROUND((Source!AF141*Source!AV141*Source!I141),2)),2), 2)</f>
        <v>74.58</v>
      </c>
      <c r="T257">
        <f>Source!Y141</f>
        <v>1132.81</v>
      </c>
      <c r="U257">
        <f>ROUND((175/100)*ROUND((ROUND((Source!AE141*Source!AV141*Source!I141),2)),2), 2)</f>
        <v>0</v>
      </c>
      <c r="V257">
        <f>ROUND((157/100)*ROUND(ROUND((ROUND((Source!AE141*Source!AV141*Source!I141),2)*Source!BS141),2), 2), 2)</f>
        <v>0</v>
      </c>
    </row>
    <row r="258" spans="1:27" ht="14.25" x14ac:dyDescent="0.2">
      <c r="A258" s="17"/>
      <c r="B258" s="18"/>
      <c r="C258" s="18" t="s">
        <v>526</v>
      </c>
      <c r="D258" s="20" t="s">
        <v>527</v>
      </c>
      <c r="E258" s="19">
        <f>Source!AQ139</f>
        <v>2.95</v>
      </c>
      <c r="F258" s="22"/>
      <c r="G258" s="21" t="str">
        <f>Source!DI139</f>
        <v>*1,15</v>
      </c>
      <c r="H258" s="19">
        <f>Source!AV139</f>
        <v>1</v>
      </c>
      <c r="I258" s="23">
        <f>Source!U139</f>
        <v>11.500575000000001</v>
      </c>
      <c r="J258" s="19"/>
      <c r="K258" s="23"/>
      <c r="W258">
        <f>I267</f>
        <v>111.32</v>
      </c>
    </row>
    <row r="259" spans="1:27" ht="15" x14ac:dyDescent="0.25">
      <c r="A259" s="26"/>
      <c r="B259" s="26"/>
      <c r="C259" s="26"/>
      <c r="D259" s="26"/>
      <c r="E259" s="26"/>
      <c r="F259" s="26"/>
      <c r="G259" s="26"/>
      <c r="H259" s="51">
        <f>I252+I253+I255+I256+I257</f>
        <v>4438.82</v>
      </c>
      <c r="I259" s="51"/>
      <c r="J259" s="51">
        <f>K252+K253+K255+K256+K257</f>
        <v>65436.579999999994</v>
      </c>
      <c r="K259" s="51"/>
    </row>
    <row r="260" spans="1:27" ht="42.75" x14ac:dyDescent="0.2">
      <c r="A260" s="17" t="str">
        <f>Source!E140</f>
        <v>26</v>
      </c>
      <c r="B260" s="18" t="str">
        <f>Source!F140</f>
        <v>3.1-51-1</v>
      </c>
      <c r="C260" s="18" t="s">
        <v>24</v>
      </c>
      <c r="D260" s="20" t="str">
        <f>Source!H140</f>
        <v>100 м3 грунта</v>
      </c>
      <c r="E260" s="19">
        <f>Source!I140</f>
        <v>0.14000000000000001</v>
      </c>
      <c r="F260" s="22"/>
      <c r="G260" s="21"/>
      <c r="H260" s="19"/>
      <c r="I260" s="23"/>
      <c r="J260" s="19"/>
      <c r="K260" s="23"/>
    </row>
    <row r="261" spans="1:27" ht="14.25" x14ac:dyDescent="0.2">
      <c r="A261" s="17"/>
      <c r="B261" s="18"/>
      <c r="C261" s="18" t="s">
        <v>519</v>
      </c>
      <c r="D261" s="20"/>
      <c r="E261" s="19"/>
      <c r="F261" s="22">
        <f>Source!AO140</f>
        <v>2042.62</v>
      </c>
      <c r="G261" s="21" t="str">
        <f>Source!DG140</f>
        <v>*1,15</v>
      </c>
      <c r="H261" s="19">
        <f>Source!AV140</f>
        <v>1</v>
      </c>
      <c r="I261" s="23">
        <f>ROUND((ROUND((Source!AF140*Source!AV140*Source!I140),2)),2)</f>
        <v>328.86</v>
      </c>
      <c r="J261" s="19">
        <f>IF(Source!BA140&lt;&gt; 0, Source!BA140, 1)</f>
        <v>24.82</v>
      </c>
      <c r="K261" s="23">
        <f>Source!S140</f>
        <v>8162.31</v>
      </c>
    </row>
    <row r="262" spans="1:27" ht="14.25" x14ac:dyDescent="0.2">
      <c r="A262" s="17"/>
      <c r="B262" s="18"/>
      <c r="C262" s="18" t="s">
        <v>522</v>
      </c>
      <c r="D262" s="20" t="s">
        <v>523</v>
      </c>
      <c r="E262" s="19">
        <f>Source!DN140</f>
        <v>91</v>
      </c>
      <c r="F262" s="22"/>
      <c r="G262" s="21"/>
      <c r="H262" s="19"/>
      <c r="I262" s="23">
        <f>SUM(Q251:Q252)</f>
        <v>299.26</v>
      </c>
      <c r="J262" s="19">
        <f>Source!BZ140</f>
        <v>73</v>
      </c>
      <c r="K262" s="23">
        <f>SUM(R251:R252)</f>
        <v>5958.49</v>
      </c>
      <c r="O262" s="25">
        <f>I267+I268+I269</f>
        <v>287.2</v>
      </c>
      <c r="P262" s="25">
        <f>K267+K268+K269</f>
        <v>5912.73</v>
      </c>
      <c r="X262">
        <f>IF(Source!BI141&lt;=1,I267+I268+I269-0, 0)</f>
        <v>287.2</v>
      </c>
      <c r="Y262">
        <f>IF(Source!BI141=2,I267+I268+I269-0, 0)</f>
        <v>0</v>
      </c>
      <c r="Z262">
        <f>IF(Source!BI141=3,I267+I268+I269-0, 0)</f>
        <v>0</v>
      </c>
      <c r="AA262">
        <f>IF(Source!BI141=4,I267+I268+I269,0)</f>
        <v>0</v>
      </c>
    </row>
    <row r="263" spans="1:27" ht="14.25" x14ac:dyDescent="0.2">
      <c r="A263" s="17"/>
      <c r="B263" s="18"/>
      <c r="C263" s="18" t="s">
        <v>524</v>
      </c>
      <c r="D263" s="20" t="s">
        <v>523</v>
      </c>
      <c r="E263" s="19">
        <f>Source!DO140</f>
        <v>67</v>
      </c>
      <c r="F263" s="22"/>
      <c r="G263" s="21"/>
      <c r="H263" s="19"/>
      <c r="I263" s="23">
        <f>SUM(S251:S253)</f>
        <v>220.34</v>
      </c>
      <c r="J263" s="19">
        <f>Source!CA140</f>
        <v>41</v>
      </c>
      <c r="K263" s="23">
        <f>SUM(T251:T253)</f>
        <v>3346.55</v>
      </c>
      <c r="Q263">
        <f>ROUND((Source!DN142/100)*ROUND((ROUND((Source!AF142*Source!AV142*Source!I142),2)),2), 2)</f>
        <v>0</v>
      </c>
      <c r="R263">
        <f>Source!X142</f>
        <v>0</v>
      </c>
      <c r="S263">
        <f>ROUND((Source!DO142/100)*ROUND((ROUND((Source!AF142*Source!AV142*Source!I142),2)),2), 2)</f>
        <v>0</v>
      </c>
      <c r="T263">
        <f>Source!Y142</f>
        <v>0</v>
      </c>
      <c r="U263">
        <f>ROUND((175/100)*ROUND((ROUND((Source!AE142*Source!AV142*Source!I142),2)),2), 2)</f>
        <v>0</v>
      </c>
      <c r="V263">
        <f>ROUND((157/100)*ROUND(ROUND((ROUND((Source!AE142*Source!AV142*Source!I142),2)*Source!BS142),2), 2), 2)</f>
        <v>0</v>
      </c>
    </row>
    <row r="264" spans="1:27" ht="14.25" x14ac:dyDescent="0.2">
      <c r="A264" s="17"/>
      <c r="B264" s="18"/>
      <c r="C264" s="18" t="s">
        <v>526</v>
      </c>
      <c r="D264" s="20" t="s">
        <v>527</v>
      </c>
      <c r="E264" s="19">
        <f>Source!AQ140</f>
        <v>192.7</v>
      </c>
      <c r="F264" s="22"/>
      <c r="G264" s="21" t="str">
        <f>Source!DI140</f>
        <v>*1,15</v>
      </c>
      <c r="H264" s="19">
        <f>Source!AV140</f>
        <v>1</v>
      </c>
      <c r="I264" s="23">
        <f>Source!U140</f>
        <v>31.024699999999999</v>
      </c>
      <c r="J264" s="19"/>
      <c r="K264" s="23"/>
    </row>
    <row r="265" spans="1:27" ht="15" x14ac:dyDescent="0.25">
      <c r="A265" s="26"/>
      <c r="B265" s="26"/>
      <c r="C265" s="26"/>
      <c r="D265" s="26"/>
      <c r="E265" s="26"/>
      <c r="F265" s="26"/>
      <c r="G265" s="26"/>
      <c r="H265" s="51">
        <f>I261+I262+I263</f>
        <v>848.46</v>
      </c>
      <c r="I265" s="51"/>
      <c r="J265" s="51">
        <f>K261+K262+K263</f>
        <v>17467.349999999999</v>
      </c>
      <c r="K265" s="51"/>
      <c r="O265" s="25">
        <f>I273</f>
        <v>32616.7</v>
      </c>
      <c r="P265" s="25">
        <f>K273</f>
        <v>387812.56</v>
      </c>
      <c r="X265">
        <f>IF(Source!BI142&lt;=1,I273-0, 0)</f>
        <v>0</v>
      </c>
      <c r="Y265">
        <f>IF(Source!BI142=2,I273-0, 0)</f>
        <v>0</v>
      </c>
      <c r="Z265">
        <f>IF(Source!BI142=3,I273-0, 0)</f>
        <v>0</v>
      </c>
      <c r="AA265">
        <f>IF(Source!BI142=4,I273,0)</f>
        <v>32616.7</v>
      </c>
    </row>
    <row r="266" spans="1:27" ht="28.5" x14ac:dyDescent="0.2">
      <c r="A266" s="17" t="str">
        <f>Source!E141</f>
        <v>27</v>
      </c>
      <c r="B266" s="18" t="str">
        <f>Source!F141</f>
        <v>6.51-6-1</v>
      </c>
      <c r="C266" s="18" t="s">
        <v>30</v>
      </c>
      <c r="D266" s="20" t="str">
        <f>Source!H141</f>
        <v>100 м3 грунта</v>
      </c>
      <c r="E266" s="19">
        <f>Source!I141</f>
        <v>0.14000000000000001</v>
      </c>
      <c r="F266" s="22"/>
      <c r="G266" s="21"/>
      <c r="H266" s="19"/>
      <c r="I266" s="23"/>
      <c r="J266" s="19"/>
      <c r="K266" s="23"/>
      <c r="Q266">
        <f>ROUND((Source!DN143/100)*ROUND((ROUND((Source!AF143*Source!AV143*Source!I143),2)),2), 2)</f>
        <v>0</v>
      </c>
      <c r="R266">
        <f>Source!X143</f>
        <v>0</v>
      </c>
      <c r="S266">
        <f>ROUND((Source!DO143/100)*ROUND((ROUND((Source!AF143*Source!AV143*Source!I143),2)),2), 2)</f>
        <v>0</v>
      </c>
      <c r="T266">
        <f>Source!Y143</f>
        <v>0</v>
      </c>
      <c r="U266">
        <f>ROUND((175/100)*ROUND((ROUND((Source!AE143*Source!AV143*Source!I143),2)),2), 2)</f>
        <v>0</v>
      </c>
      <c r="V266">
        <f>ROUND((157/100)*ROUND(ROUND((ROUND((Source!AE143*Source!AV143*Source!I143),2)*Source!BS143),2), 2), 2)</f>
        <v>0</v>
      </c>
    </row>
    <row r="267" spans="1:27" ht="14.25" x14ac:dyDescent="0.2">
      <c r="A267" s="17"/>
      <c r="B267" s="18"/>
      <c r="C267" s="18" t="s">
        <v>519</v>
      </c>
      <c r="D267" s="20"/>
      <c r="E267" s="19"/>
      <c r="F267" s="22">
        <f>Source!AO141</f>
        <v>795.14</v>
      </c>
      <c r="G267" s="21" t="str">
        <f>Source!DG141</f>
        <v/>
      </c>
      <c r="H267" s="19">
        <f>Source!AV141</f>
        <v>1</v>
      </c>
      <c r="I267" s="23">
        <f>ROUND((ROUND((Source!AF141*Source!AV141*Source!I141),2)),2)</f>
        <v>111.32</v>
      </c>
      <c r="J267" s="19">
        <f>IF(Source!BA141&lt;&gt; 0, Source!BA141, 1)</f>
        <v>24.82</v>
      </c>
      <c r="K267" s="23">
        <f>Source!S141</f>
        <v>2762.96</v>
      </c>
    </row>
    <row r="268" spans="1:27" ht="14.25" x14ac:dyDescent="0.2">
      <c r="A268" s="17"/>
      <c r="B268" s="18"/>
      <c r="C268" s="18" t="s">
        <v>522</v>
      </c>
      <c r="D268" s="20" t="s">
        <v>523</v>
      </c>
      <c r="E268" s="19">
        <f>Source!DN141</f>
        <v>91</v>
      </c>
      <c r="F268" s="22"/>
      <c r="G268" s="21"/>
      <c r="H268" s="19"/>
      <c r="I268" s="23">
        <f>SUM(Q257:Q258)</f>
        <v>101.3</v>
      </c>
      <c r="J268" s="19">
        <f>Source!BZ141</f>
        <v>73</v>
      </c>
      <c r="K268" s="23">
        <f>SUM(R257:R258)</f>
        <v>2016.96</v>
      </c>
      <c r="O268" s="25">
        <f>I276</f>
        <v>7692.1</v>
      </c>
      <c r="P268" s="25">
        <f>K276</f>
        <v>58690.720000000001</v>
      </c>
      <c r="X268">
        <f>IF(Source!BI143&lt;=1,I276-0, 0)</f>
        <v>0</v>
      </c>
      <c r="Y268">
        <f>IF(Source!BI143=2,I276-0, 0)</f>
        <v>0</v>
      </c>
      <c r="Z268">
        <f>IF(Source!BI143=3,I276-0, 0)</f>
        <v>0</v>
      </c>
      <c r="AA268">
        <f>IF(Source!BI143=4,I276,0)</f>
        <v>7692.1</v>
      </c>
    </row>
    <row r="269" spans="1:27" ht="14.25" x14ac:dyDescent="0.2">
      <c r="A269" s="17"/>
      <c r="B269" s="18"/>
      <c r="C269" s="18" t="s">
        <v>524</v>
      </c>
      <c r="D269" s="20" t="s">
        <v>523</v>
      </c>
      <c r="E269" s="19">
        <f>Source!DO141</f>
        <v>67</v>
      </c>
      <c r="F269" s="22"/>
      <c r="G269" s="21"/>
      <c r="H269" s="19"/>
      <c r="I269" s="23">
        <f>SUM(S257:S259)</f>
        <v>74.58</v>
      </c>
      <c r="J269" s="19">
        <f>Source!CA141</f>
        <v>41</v>
      </c>
      <c r="K269" s="23">
        <f>SUM(T257:T259)</f>
        <v>1132.81</v>
      </c>
      <c r="Q269">
        <f>ROUND((Source!DN144/100)*ROUND((ROUND((Source!AF144*Source!AV144*Source!I144),2)),2), 2)</f>
        <v>405.93</v>
      </c>
      <c r="R269">
        <f>Source!X144</f>
        <v>8060.15</v>
      </c>
      <c r="S269">
        <f>ROUND((Source!DO144/100)*ROUND((ROUND((Source!AF144*Source!AV144*Source!I144),2)),2), 2)</f>
        <v>229.06</v>
      </c>
      <c r="T269">
        <f>Source!Y144</f>
        <v>2950.59</v>
      </c>
      <c r="U269">
        <f>ROUND((175/100)*ROUND((ROUND((Source!AE144*Source!AV144*Source!I144),2)),2), 2)</f>
        <v>163.38</v>
      </c>
      <c r="V269">
        <f>ROUND((157/100)*ROUND(ROUND((ROUND((Source!AE144*Source!AV144*Source!I144),2)*Source!BS144),2), 2), 2)</f>
        <v>3638</v>
      </c>
    </row>
    <row r="270" spans="1:27" ht="14.25" x14ac:dyDescent="0.2">
      <c r="A270" s="17"/>
      <c r="B270" s="18"/>
      <c r="C270" s="18" t="s">
        <v>526</v>
      </c>
      <c r="D270" s="20" t="s">
        <v>527</v>
      </c>
      <c r="E270" s="19">
        <f>Source!AQ141</f>
        <v>83</v>
      </c>
      <c r="F270" s="22"/>
      <c r="G270" s="21" t="str">
        <f>Source!DI141</f>
        <v/>
      </c>
      <c r="H270" s="19">
        <f>Source!AV141</f>
        <v>1</v>
      </c>
      <c r="I270" s="23">
        <f>Source!U141</f>
        <v>11.620000000000001</v>
      </c>
      <c r="J270" s="19"/>
      <c r="K270" s="23"/>
      <c r="W270">
        <f>I279</f>
        <v>289.95</v>
      </c>
    </row>
    <row r="271" spans="1:27" ht="15" x14ac:dyDescent="0.25">
      <c r="A271" s="26"/>
      <c r="B271" s="26"/>
      <c r="C271" s="26"/>
      <c r="D271" s="26"/>
      <c r="E271" s="26"/>
      <c r="F271" s="26"/>
      <c r="G271" s="26"/>
      <c r="H271" s="51">
        <f>I267+I268+I269</f>
        <v>287.2</v>
      </c>
      <c r="I271" s="51"/>
      <c r="J271" s="51">
        <f>K267+K268+K269</f>
        <v>5912.73</v>
      </c>
      <c r="K271" s="51"/>
    </row>
    <row r="272" spans="1:27" ht="57" x14ac:dyDescent="0.2">
      <c r="A272" s="17" t="str">
        <f>Source!E142</f>
        <v>28</v>
      </c>
      <c r="B272" s="18" t="str">
        <f>Source!F142</f>
        <v>15.2-54-1</v>
      </c>
      <c r="C272" s="18" t="s">
        <v>37</v>
      </c>
      <c r="D272" s="20" t="str">
        <f>Source!H142</f>
        <v>т</v>
      </c>
      <c r="E272" s="19">
        <f>Source!I142</f>
        <v>610</v>
      </c>
      <c r="F272" s="22"/>
      <c r="G272" s="21"/>
      <c r="H272" s="19"/>
      <c r="I272" s="23"/>
      <c r="J272" s="19"/>
      <c r="K272" s="23"/>
      <c r="W272">
        <f>I281</f>
        <v>93.36</v>
      </c>
    </row>
    <row r="273" spans="1:27" ht="14.25" x14ac:dyDescent="0.2">
      <c r="A273" s="17"/>
      <c r="B273" s="18"/>
      <c r="C273" s="18" t="s">
        <v>520</v>
      </c>
      <c r="D273" s="20"/>
      <c r="E273" s="19"/>
      <c r="F273" s="22">
        <f>Source!AM142</f>
        <v>53.47</v>
      </c>
      <c r="G273" s="21" t="str">
        <f>Source!DE142</f>
        <v/>
      </c>
      <c r="H273" s="19">
        <f>Source!AV142</f>
        <v>1</v>
      </c>
      <c r="I273" s="23">
        <f>(ROUND((ROUND(((Source!ET142)*Source!AV142*Source!I142),2)),2)+ROUND((ROUND(((Source!AE142-(Source!EU142))*Source!AV142*Source!I142),2)),2))</f>
        <v>32616.7</v>
      </c>
      <c r="J273" s="19">
        <f>IF(Source!BB142&lt;&gt; 0, Source!BB142, 1)</f>
        <v>11.89</v>
      </c>
      <c r="K273" s="23">
        <f>Source!Q142</f>
        <v>387812.56</v>
      </c>
    </row>
    <row r="274" spans="1:27" ht="15" x14ac:dyDescent="0.25">
      <c r="A274" s="26"/>
      <c r="B274" s="26"/>
      <c r="C274" s="26"/>
      <c r="D274" s="26"/>
      <c r="E274" s="26"/>
      <c r="F274" s="26"/>
      <c r="G274" s="26"/>
      <c r="H274" s="51">
        <f>I273</f>
        <v>32616.7</v>
      </c>
      <c r="I274" s="51"/>
      <c r="J274" s="51">
        <f>K273</f>
        <v>387812.56</v>
      </c>
      <c r="K274" s="51"/>
      <c r="Q274">
        <f>ROUND((Source!DN145/100)*ROUND((ROUND((Source!AF145*Source!AV145*Source!I145),2)),2), 2)</f>
        <v>0</v>
      </c>
      <c r="R274">
        <f>Source!X145</f>
        <v>0</v>
      </c>
      <c r="S274">
        <f>ROUND((Source!DO145/100)*ROUND((ROUND((Source!AF145*Source!AV145*Source!I145),2)),2), 2)</f>
        <v>0</v>
      </c>
      <c r="T274">
        <f>Source!Y145</f>
        <v>0</v>
      </c>
      <c r="U274">
        <f>ROUND((175/100)*ROUND((ROUND((Source!AE145*Source!AV145*Source!I145),2)),2), 2)</f>
        <v>0</v>
      </c>
      <c r="V274">
        <f>ROUND((157/100)*ROUND(ROUND((ROUND((Source!AE145*Source!AV145*Source!I145),2)*Source!BS145),2), 2), 2)</f>
        <v>0</v>
      </c>
      <c r="X274">
        <f>IF(Source!BI145&lt;=1,I283, 0)</f>
        <v>14926.75</v>
      </c>
      <c r="Y274">
        <f>IF(Source!BI145=2,I283, 0)</f>
        <v>0</v>
      </c>
      <c r="Z274">
        <f>IF(Source!BI145=3,I283, 0)</f>
        <v>0</v>
      </c>
      <c r="AA274">
        <f>IF(Source!BI145=4,I283, 0)</f>
        <v>0</v>
      </c>
    </row>
    <row r="275" spans="1:27" ht="42.75" x14ac:dyDescent="0.2">
      <c r="A275" s="17" t="str">
        <f>Source!E143</f>
        <v>29</v>
      </c>
      <c r="B275" s="18" t="str">
        <f>Source!F143</f>
        <v>15.1-1102-01</v>
      </c>
      <c r="C275" s="18" t="s">
        <v>45</v>
      </c>
      <c r="D275" s="20" t="str">
        <f>Source!H143</f>
        <v>1 Т</v>
      </c>
      <c r="E275" s="19">
        <f>Source!I143</f>
        <v>610</v>
      </c>
      <c r="F275" s="22"/>
      <c r="G275" s="21"/>
      <c r="H275" s="19"/>
      <c r="I275" s="23"/>
      <c r="J275" s="19"/>
      <c r="K275" s="23"/>
    </row>
    <row r="276" spans="1:27" ht="14.25" x14ac:dyDescent="0.2">
      <c r="A276" s="17"/>
      <c r="B276" s="18"/>
      <c r="C276" s="18" t="s">
        <v>520</v>
      </c>
      <c r="D276" s="20"/>
      <c r="E276" s="19"/>
      <c r="F276" s="22">
        <f>Source!AM143</f>
        <v>12.61</v>
      </c>
      <c r="G276" s="21" t="str">
        <f>Source!DE143</f>
        <v/>
      </c>
      <c r="H276" s="19">
        <f>Source!AV143</f>
        <v>1</v>
      </c>
      <c r="I276" s="23">
        <f>(ROUND((ROUND(((Source!ET143)*Source!AV143*Source!I143),2)),2)+ROUND((ROUND(((Source!AE143-(Source!EU143))*Source!AV143*Source!I143),2)),2))</f>
        <v>7692.1</v>
      </c>
      <c r="J276" s="19">
        <f>IF(Source!BB143&lt;&gt; 0, Source!BB143, 1)</f>
        <v>7.63</v>
      </c>
      <c r="K276" s="23">
        <f>Source!Q143</f>
        <v>58690.720000000001</v>
      </c>
    </row>
    <row r="277" spans="1:27" ht="15" x14ac:dyDescent="0.25">
      <c r="A277" s="26"/>
      <c r="B277" s="26"/>
      <c r="C277" s="26"/>
      <c r="D277" s="26"/>
      <c r="E277" s="26"/>
      <c r="F277" s="26"/>
      <c r="G277" s="26"/>
      <c r="H277" s="51">
        <f>I276</f>
        <v>7692.1</v>
      </c>
      <c r="I277" s="51"/>
      <c r="J277" s="51">
        <f>K276</f>
        <v>58690.720000000001</v>
      </c>
      <c r="K277" s="51"/>
    </row>
    <row r="278" spans="1:27" ht="42.75" x14ac:dyDescent="0.2">
      <c r="A278" s="17" t="str">
        <f>Source!E144</f>
        <v>30</v>
      </c>
      <c r="B278" s="18" t="str">
        <f>Source!F144</f>
        <v>3.27-69-1</v>
      </c>
      <c r="C278" s="18" t="s">
        <v>52</v>
      </c>
      <c r="D278" s="20" t="str">
        <f>Source!H144</f>
        <v>1000 м2 поверхности</v>
      </c>
      <c r="E278" s="19">
        <f>Source!I144</f>
        <v>0.88370000000000004</v>
      </c>
      <c r="F278" s="22"/>
      <c r="G278" s="21"/>
      <c r="H278" s="19"/>
      <c r="I278" s="23"/>
      <c r="J278" s="19"/>
      <c r="K278" s="23"/>
    </row>
    <row r="279" spans="1:27" ht="14.25" x14ac:dyDescent="0.2">
      <c r="A279" s="17"/>
      <c r="B279" s="18"/>
      <c r="C279" s="18" t="s">
        <v>519</v>
      </c>
      <c r="D279" s="20"/>
      <c r="E279" s="19"/>
      <c r="F279" s="22">
        <f>Source!AO144</f>
        <v>285.31</v>
      </c>
      <c r="G279" s="21" t="str">
        <f>Source!DG144</f>
        <v>*1,15</v>
      </c>
      <c r="H279" s="19">
        <f>Source!AV144</f>
        <v>1</v>
      </c>
      <c r="I279" s="23">
        <f>ROUND((ROUND((Source!AF144*Source!AV144*Source!I144),2)),2)</f>
        <v>289.95</v>
      </c>
      <c r="J279" s="19">
        <f>IF(Source!BA144&lt;&gt; 0, Source!BA144, 1)</f>
        <v>24.82</v>
      </c>
      <c r="K279" s="23">
        <f>Source!S144</f>
        <v>7196.56</v>
      </c>
      <c r="O279" s="25">
        <f>I279+I280+I282+I284+I285+I286+SUM(I283:I283)</f>
        <v>16613.52</v>
      </c>
      <c r="P279" s="25">
        <f>K279+K280+K282+K284+K285+K286+SUM(K283:K283)</f>
        <v>73233.8</v>
      </c>
      <c r="X279">
        <f>IF(Source!BI144&lt;=1,I279+I280+I282+I284+I285+I286-0, 0)</f>
        <v>1686.77</v>
      </c>
      <c r="Y279">
        <f>IF(Source!BI144=2,I279+I280+I282+I284+I285+I286-0, 0)</f>
        <v>0</v>
      </c>
      <c r="Z279">
        <f>IF(Source!BI144=3,I279+I280+I282+I284+I285+I286-0, 0)</f>
        <v>0</v>
      </c>
      <c r="AA279">
        <f>IF(Source!BI144=4,I279+I280+I282+I284+I285+I286,0)</f>
        <v>0</v>
      </c>
    </row>
    <row r="280" spans="1:27" ht="14.25" x14ac:dyDescent="0.2">
      <c r="A280" s="17"/>
      <c r="B280" s="18"/>
      <c r="C280" s="18" t="s">
        <v>520</v>
      </c>
      <c r="D280" s="20"/>
      <c r="E280" s="19"/>
      <c r="F280" s="22">
        <f>Source!AM144</f>
        <v>541.38</v>
      </c>
      <c r="G280" s="21" t="str">
        <f>Source!DE144</f>
        <v>*1,25</v>
      </c>
      <c r="H280" s="19">
        <f>Source!AV144</f>
        <v>1</v>
      </c>
      <c r="I280" s="23">
        <f>(ROUND((ROUND((((Source!ET144*1.25))*Source!AV144*Source!I144),2)),2)+ROUND((ROUND(((Source!AE144-((Source!EU144*1.25)))*Source!AV144*Source!I144),2)),2))</f>
        <v>598.02</v>
      </c>
      <c r="J280" s="19">
        <f>IF(Source!BB144&lt;&gt; 0, Source!BB144, 1)</f>
        <v>8.5500000000000007</v>
      </c>
      <c r="K280" s="23">
        <f>Source!Q144</f>
        <v>5113.07</v>
      </c>
      <c r="Q280">
        <f>ROUND((Source!DN146/100)*ROUND((ROUND((Source!AF146*Source!AV146*Source!I146),2)),2), 2)</f>
        <v>517.30999999999995</v>
      </c>
      <c r="R280">
        <f>Source!X146</f>
        <v>10271.790000000001</v>
      </c>
      <c r="S280">
        <f>ROUND((Source!DO146/100)*ROUND((ROUND((Source!AF146*Source!AV146*Source!I146),2)),2), 2)</f>
        <v>291.91000000000003</v>
      </c>
      <c r="T280">
        <f>Source!Y146</f>
        <v>3760.21</v>
      </c>
      <c r="U280">
        <f>ROUND((175/100)*ROUND((ROUND((Source!AE146*Source!AV146*Source!I146),2)),2), 2)</f>
        <v>491.77</v>
      </c>
      <c r="V280">
        <f>ROUND((157/100)*ROUND(ROUND((ROUND((Source!AE146*Source!AV146*Source!I146),2)*Source!BS146),2), 2), 2)</f>
        <v>10950.23</v>
      </c>
    </row>
    <row r="281" spans="1:27" ht="14.25" x14ac:dyDescent="0.2">
      <c r="A281" s="17"/>
      <c r="B281" s="18"/>
      <c r="C281" s="18" t="s">
        <v>521</v>
      </c>
      <c r="D281" s="20"/>
      <c r="E281" s="19"/>
      <c r="F281" s="22">
        <f>Source!AN144</f>
        <v>84.52</v>
      </c>
      <c r="G281" s="21" t="str">
        <f>Source!DF144</f>
        <v>*1,25</v>
      </c>
      <c r="H281" s="19">
        <f>Source!AV144</f>
        <v>1</v>
      </c>
      <c r="I281" s="24">
        <f>ROUND((ROUND((Source!AE144*Source!AV144*Source!I144),2)),2)</f>
        <v>93.36</v>
      </c>
      <c r="J281" s="19">
        <f>IF(Source!BS144&lt;&gt; 0, Source!BS144, 1)</f>
        <v>24.82</v>
      </c>
      <c r="K281" s="24">
        <f>Source!R144</f>
        <v>2317.1999999999998</v>
      </c>
      <c r="W281">
        <f>I290</f>
        <v>369.51</v>
      </c>
    </row>
    <row r="282" spans="1:27" ht="14.25" x14ac:dyDescent="0.2">
      <c r="A282" s="17"/>
      <c r="B282" s="18"/>
      <c r="C282" s="18" t="s">
        <v>528</v>
      </c>
      <c r="D282" s="20"/>
      <c r="E282" s="19"/>
      <c r="F282" s="22">
        <f>Source!AL144</f>
        <v>0.49</v>
      </c>
      <c r="G282" s="21" t="str">
        <f>Source!DD144</f>
        <v/>
      </c>
      <c r="H282" s="19">
        <f>Source!AW144</f>
        <v>1</v>
      </c>
      <c r="I282" s="23">
        <f>ROUND((ROUND((Source!AC144*Source!AW144*Source!I144),2)),2)</f>
        <v>0.43</v>
      </c>
      <c r="J282" s="19">
        <f>IF(Source!BC144&lt;&gt; 0, Source!BC144, 1)</f>
        <v>5.82</v>
      </c>
      <c r="K282" s="23">
        <f>Source!P144</f>
        <v>2.5</v>
      </c>
    </row>
    <row r="283" spans="1:27" ht="14.25" x14ac:dyDescent="0.2">
      <c r="A283" s="17"/>
      <c r="B283" s="18" t="str">
        <f>Source!F145</f>
        <v>1.1-1-1945</v>
      </c>
      <c r="C283" s="18" t="s">
        <v>59</v>
      </c>
      <c r="D283" s="20" t="str">
        <f>Source!H145</f>
        <v>м2</v>
      </c>
      <c r="E283" s="19">
        <f>Source!I145</f>
        <v>901.37400000000002</v>
      </c>
      <c r="F283" s="22">
        <f>Source!AK145</f>
        <v>16.559999999999999</v>
      </c>
      <c r="G283" s="27" t="s">
        <v>0</v>
      </c>
      <c r="H283" s="19">
        <f>Source!AW145</f>
        <v>1</v>
      </c>
      <c r="I283" s="23">
        <f>ROUND((ROUND((Source!AC145*Source!AW145*Source!I145),2)),2)+(ROUND((ROUND(((Source!ET145)*Source!AV145*Source!I145),2)),2)+ROUND((ROUND(((Source!AE145-(Source!EU145))*Source!AV145*Source!I145),2)),2))+ROUND((ROUND((Source!AF145*Source!AV145*Source!I145),2)),2)</f>
        <v>14926.75</v>
      </c>
      <c r="J283" s="19">
        <f>IF(Source!BC145&lt;&gt; 0, Source!BC145, 1)</f>
        <v>3.1</v>
      </c>
      <c r="K283" s="23">
        <f>Source!O145</f>
        <v>46272.93</v>
      </c>
      <c r="W283">
        <f>I292</f>
        <v>281.01</v>
      </c>
    </row>
    <row r="284" spans="1:27" ht="14.25" x14ac:dyDescent="0.2">
      <c r="A284" s="17"/>
      <c r="B284" s="18"/>
      <c r="C284" s="18" t="s">
        <v>522</v>
      </c>
      <c r="D284" s="20" t="s">
        <v>523</v>
      </c>
      <c r="E284" s="19">
        <f>Source!DN144</f>
        <v>140</v>
      </c>
      <c r="F284" s="22"/>
      <c r="G284" s="21"/>
      <c r="H284" s="19"/>
      <c r="I284" s="23">
        <f>SUM(Q269:Q274)</f>
        <v>405.93</v>
      </c>
      <c r="J284" s="19">
        <f>Source!BZ144</f>
        <v>112</v>
      </c>
      <c r="K284" s="23">
        <f>SUM(R269:R274)</f>
        <v>8060.15</v>
      </c>
    </row>
    <row r="285" spans="1:27" ht="14.25" x14ac:dyDescent="0.2">
      <c r="A285" s="17"/>
      <c r="B285" s="18"/>
      <c r="C285" s="18" t="s">
        <v>524</v>
      </c>
      <c r="D285" s="20" t="s">
        <v>523</v>
      </c>
      <c r="E285" s="19">
        <f>Source!DO144</f>
        <v>79</v>
      </c>
      <c r="F285" s="22"/>
      <c r="G285" s="21"/>
      <c r="H285" s="19"/>
      <c r="I285" s="23">
        <f>SUM(S269:S275)</f>
        <v>229.06</v>
      </c>
      <c r="J285" s="19">
        <f>Source!CA144</f>
        <v>41</v>
      </c>
      <c r="K285" s="23">
        <f>SUM(T269:T275)</f>
        <v>2950.59</v>
      </c>
      <c r="Q285">
        <f>ROUND((Source!DN147/100)*ROUND((ROUND((Source!AF147*Source!AV147*Source!I147),2)),2), 2)</f>
        <v>0</v>
      </c>
      <c r="R285">
        <f>Source!X147</f>
        <v>0</v>
      </c>
      <c r="S285">
        <f>ROUND((Source!DO147/100)*ROUND((ROUND((Source!AF147*Source!AV147*Source!I147),2)),2), 2)</f>
        <v>0</v>
      </c>
      <c r="T285">
        <f>Source!Y147</f>
        <v>0</v>
      </c>
      <c r="U285">
        <f>ROUND((175/100)*ROUND((ROUND((Source!AE147*Source!AV147*Source!I147),2)),2), 2)</f>
        <v>0</v>
      </c>
      <c r="V285">
        <f>ROUND((157/100)*ROUND(ROUND((ROUND((Source!AE147*Source!AV147*Source!I147),2)*Source!BS147),2), 2), 2)</f>
        <v>0</v>
      </c>
      <c r="X285">
        <f>IF(Source!BI147&lt;=1,I294, 0)</f>
        <v>24495.22</v>
      </c>
      <c r="Y285">
        <f>IF(Source!BI147=2,I294, 0)</f>
        <v>0</v>
      </c>
      <c r="Z285">
        <f>IF(Source!BI147=3,I294, 0)</f>
        <v>0</v>
      </c>
      <c r="AA285">
        <f>IF(Source!BI147=4,I294, 0)</f>
        <v>0</v>
      </c>
    </row>
    <row r="286" spans="1:27" ht="14.25" x14ac:dyDescent="0.2">
      <c r="A286" s="17"/>
      <c r="B286" s="18"/>
      <c r="C286" s="18" t="s">
        <v>525</v>
      </c>
      <c r="D286" s="20" t="s">
        <v>523</v>
      </c>
      <c r="E286" s="19">
        <f>175</f>
        <v>175</v>
      </c>
      <c r="F286" s="22"/>
      <c r="G286" s="21"/>
      <c r="H286" s="19"/>
      <c r="I286" s="23">
        <f>SUM(U269:U276)</f>
        <v>163.38</v>
      </c>
      <c r="J286" s="19">
        <f>157</f>
        <v>157</v>
      </c>
      <c r="K286" s="23">
        <f>SUM(V269:V276)</f>
        <v>3638</v>
      </c>
    </row>
    <row r="287" spans="1:27" ht="14.25" x14ac:dyDescent="0.2">
      <c r="A287" s="17"/>
      <c r="B287" s="18"/>
      <c r="C287" s="18" t="s">
        <v>526</v>
      </c>
      <c r="D287" s="20" t="s">
        <v>527</v>
      </c>
      <c r="E287" s="19">
        <f>Source!AQ144</f>
        <v>27.7</v>
      </c>
      <c r="F287" s="22"/>
      <c r="G287" s="21" t="str">
        <f>Source!DI144</f>
        <v>*1,15</v>
      </c>
      <c r="H287" s="19">
        <f>Source!AV144</f>
        <v>1</v>
      </c>
      <c r="I287" s="23">
        <f>Source!U144</f>
        <v>28.150263499999998</v>
      </c>
      <c r="J287" s="19"/>
      <c r="K287" s="23"/>
    </row>
    <row r="288" spans="1:27" ht="15" x14ac:dyDescent="0.25">
      <c r="A288" s="26"/>
      <c r="B288" s="26"/>
      <c r="C288" s="26"/>
      <c r="D288" s="26"/>
      <c r="E288" s="26"/>
      <c r="F288" s="26"/>
      <c r="G288" s="26"/>
      <c r="H288" s="51">
        <f>I279+I280+I282+I284+I285+I286+SUM(I283:I283)</f>
        <v>16613.52</v>
      </c>
      <c r="I288" s="51"/>
      <c r="J288" s="51">
        <f>K279+K280+K282+K284+K285+K286+SUM(K283:K283)</f>
        <v>73233.8</v>
      </c>
      <c r="K288" s="51"/>
    </row>
    <row r="289" spans="1:27" ht="71.25" x14ac:dyDescent="0.2">
      <c r="A289" s="17" t="str">
        <f>Source!E146</f>
        <v>31</v>
      </c>
      <c r="B289" s="18" t="str">
        <f>Source!F146</f>
        <v>3.27-12-1</v>
      </c>
      <c r="C289" s="18" t="s">
        <v>64</v>
      </c>
      <c r="D289" s="20" t="str">
        <f>Source!H146</f>
        <v>100 м3 материала основания (в плотном теле)</v>
      </c>
      <c r="E289" s="19">
        <f>Source!I146</f>
        <v>2.121</v>
      </c>
      <c r="F289" s="22"/>
      <c r="G289" s="21"/>
      <c r="H289" s="19"/>
      <c r="I289" s="23"/>
      <c r="J289" s="19"/>
      <c r="K289" s="23"/>
    </row>
    <row r="290" spans="1:27" ht="14.25" x14ac:dyDescent="0.2">
      <c r="A290" s="17"/>
      <c r="B290" s="18"/>
      <c r="C290" s="18" t="s">
        <v>519</v>
      </c>
      <c r="D290" s="20"/>
      <c r="E290" s="19"/>
      <c r="F290" s="22">
        <f>Source!AO146</f>
        <v>151.49</v>
      </c>
      <c r="G290" s="21" t="str">
        <f>Source!DG146</f>
        <v>*1,15</v>
      </c>
      <c r="H290" s="19">
        <f>Source!AV146</f>
        <v>1</v>
      </c>
      <c r="I290" s="23">
        <f>ROUND((ROUND((Source!AF146*Source!AV146*Source!I146),2)),2)</f>
        <v>369.51</v>
      </c>
      <c r="J290" s="19">
        <f>IF(Source!BA146&lt;&gt; 0, Source!BA146, 1)</f>
        <v>24.82</v>
      </c>
      <c r="K290" s="23">
        <f>Source!S146</f>
        <v>9171.24</v>
      </c>
      <c r="O290" s="25">
        <f>I290+I291+I293+I295+I296+I297+SUM(I294:I294)</f>
        <v>28216.36</v>
      </c>
      <c r="P290" s="25">
        <f>K290+K291+K293+K295+K296+K297+SUM(K294:K294)</f>
        <v>182279.55</v>
      </c>
      <c r="X290">
        <f>IF(Source!BI146&lt;=1,I290+I291+I293+I295+I296+I297-0, 0)</f>
        <v>3721.14</v>
      </c>
      <c r="Y290">
        <f>IF(Source!BI146=2,I290+I291+I293+I295+I296+I297-0, 0)</f>
        <v>0</v>
      </c>
      <c r="Z290">
        <f>IF(Source!BI146=3,I290+I291+I293+I295+I296+I297-0, 0)</f>
        <v>0</v>
      </c>
      <c r="AA290">
        <f>IF(Source!BI146=4,I290+I291+I293+I295+I296+I297,0)</f>
        <v>0</v>
      </c>
    </row>
    <row r="291" spans="1:27" ht="14.25" x14ac:dyDescent="0.2">
      <c r="A291" s="17"/>
      <c r="B291" s="18"/>
      <c r="C291" s="18" t="s">
        <v>520</v>
      </c>
      <c r="D291" s="20"/>
      <c r="E291" s="19"/>
      <c r="F291" s="22">
        <f>Source!AM146</f>
        <v>745.18</v>
      </c>
      <c r="G291" s="21" t="str">
        <f>Source!DE146</f>
        <v>*1,25</v>
      </c>
      <c r="H291" s="19">
        <f>Source!AV146</f>
        <v>1</v>
      </c>
      <c r="I291" s="23">
        <f>(ROUND((ROUND((((Source!ET146*1.25))*Source!AV146*Source!I146),2)),2)+ROUND((ROUND(((Source!AE146-((Source!EU146*1.25)))*Source!AV146*Source!I146),2)),2))</f>
        <v>1975.66</v>
      </c>
      <c r="J291" s="19">
        <f>IF(Source!BB146&lt;&gt; 0, Source!BB146, 1)</f>
        <v>9.57</v>
      </c>
      <c r="K291" s="23">
        <f>Source!Q146</f>
        <v>18907.07</v>
      </c>
      <c r="Q291">
        <f>ROUND((Source!DN148/100)*ROUND((ROUND((Source!AF148*Source!AV148*Source!I148),2)),2), 2)</f>
        <v>517.29999999999995</v>
      </c>
      <c r="R291">
        <f>Source!X148</f>
        <v>10271.51</v>
      </c>
      <c r="S291">
        <f>ROUND((Source!DO148/100)*ROUND((ROUND((Source!AF148*Source!AV148*Source!I148),2)),2), 2)</f>
        <v>291.91000000000003</v>
      </c>
      <c r="T291">
        <f>Source!Y148</f>
        <v>3760.11</v>
      </c>
      <c r="U291">
        <f>ROUND((175/100)*ROUND((ROUND((Source!AE148*Source!AV148*Source!I148),2)),2), 2)</f>
        <v>1488.04</v>
      </c>
      <c r="V291">
        <f>ROUND((157/100)*ROUND(ROUND((ROUND((Source!AE148*Source!AV148*Source!I148),2)*Source!BS148),2), 2), 2)</f>
        <v>33134.36</v>
      </c>
    </row>
    <row r="292" spans="1:27" ht="14.25" x14ac:dyDescent="0.2">
      <c r="A292" s="17"/>
      <c r="B292" s="18"/>
      <c r="C292" s="18" t="s">
        <v>521</v>
      </c>
      <c r="D292" s="20"/>
      <c r="E292" s="19"/>
      <c r="F292" s="22">
        <f>Source!AN146</f>
        <v>105.99</v>
      </c>
      <c r="G292" s="21" t="str">
        <f>Source!DF146</f>
        <v>*1,25</v>
      </c>
      <c r="H292" s="19">
        <f>Source!AV146</f>
        <v>1</v>
      </c>
      <c r="I292" s="24">
        <f>ROUND((ROUND((Source!AE146*Source!AV146*Source!I146),2)),2)</f>
        <v>281.01</v>
      </c>
      <c r="J292" s="19">
        <f>IF(Source!BS146&lt;&gt; 0, Source!BS146, 1)</f>
        <v>24.82</v>
      </c>
      <c r="K292" s="24">
        <f>Source!R146</f>
        <v>6974.67</v>
      </c>
      <c r="W292">
        <f>I301</f>
        <v>369.5</v>
      </c>
    </row>
    <row r="293" spans="1:27" ht="14.25" x14ac:dyDescent="0.2">
      <c r="A293" s="17"/>
      <c r="B293" s="18"/>
      <c r="C293" s="18" t="s">
        <v>528</v>
      </c>
      <c r="D293" s="20"/>
      <c r="E293" s="19"/>
      <c r="F293" s="22">
        <f>Source!AL146</f>
        <v>35.35</v>
      </c>
      <c r="G293" s="21" t="str">
        <f>Source!DD146</f>
        <v/>
      </c>
      <c r="H293" s="19">
        <f>Source!AW146</f>
        <v>1</v>
      </c>
      <c r="I293" s="23">
        <f>ROUND((ROUND((Source!AC146*Source!AW146*Source!I146),2)),2)</f>
        <v>74.98</v>
      </c>
      <c r="J293" s="19">
        <f>IF(Source!BC146&lt;&gt; 0, Source!BC146, 1)</f>
        <v>4.99</v>
      </c>
      <c r="K293" s="23">
        <f>Source!P146</f>
        <v>374.15</v>
      </c>
    </row>
    <row r="294" spans="1:27" ht="28.5" x14ac:dyDescent="0.2">
      <c r="A294" s="17"/>
      <c r="B294" s="18" t="str">
        <f>Source!F147</f>
        <v>1.1-1-766</v>
      </c>
      <c r="C294" s="18" t="s">
        <v>71</v>
      </c>
      <c r="D294" s="20" t="str">
        <f>Source!H147</f>
        <v>м3</v>
      </c>
      <c r="E294" s="19">
        <f>Source!I147</f>
        <v>233.31</v>
      </c>
      <c r="F294" s="22">
        <f>Source!AK147</f>
        <v>104.99</v>
      </c>
      <c r="G294" s="27" t="s">
        <v>0</v>
      </c>
      <c r="H294" s="19">
        <f>Source!AW147</f>
        <v>1</v>
      </c>
      <c r="I294" s="23">
        <f>ROUND((ROUND((Source!AC147*Source!AW147*Source!I147),2)),2)+(ROUND((ROUND(((Source!ET147)*Source!AV147*Source!I147),2)),2)+ROUND((ROUND(((Source!AE147-(Source!EU147))*Source!AV147*Source!I147),2)),2))+ROUND((ROUND((Source!AF147*Source!AV147*Source!I147),2)),2)</f>
        <v>24495.22</v>
      </c>
      <c r="J294" s="19">
        <f>IF(Source!BC147&lt;&gt; 0, Source!BC147, 1)</f>
        <v>5.26</v>
      </c>
      <c r="K294" s="23">
        <f>Source!O147</f>
        <v>128844.86</v>
      </c>
      <c r="W294">
        <f>I303</f>
        <v>850.31</v>
      </c>
    </row>
    <row r="295" spans="1:27" ht="14.25" x14ac:dyDescent="0.2">
      <c r="A295" s="17"/>
      <c r="B295" s="18"/>
      <c r="C295" s="18" t="s">
        <v>522</v>
      </c>
      <c r="D295" s="20" t="s">
        <v>523</v>
      </c>
      <c r="E295" s="19">
        <f>Source!DN146</f>
        <v>140</v>
      </c>
      <c r="F295" s="22"/>
      <c r="G295" s="21"/>
      <c r="H295" s="19"/>
      <c r="I295" s="23">
        <f>SUM(Q280:Q285)</f>
        <v>517.30999999999995</v>
      </c>
      <c r="J295" s="19">
        <f>Source!BZ146</f>
        <v>112</v>
      </c>
      <c r="K295" s="23">
        <f>SUM(R280:R285)</f>
        <v>10271.790000000001</v>
      </c>
    </row>
    <row r="296" spans="1:27" ht="14.25" x14ac:dyDescent="0.2">
      <c r="A296" s="17"/>
      <c r="B296" s="18"/>
      <c r="C296" s="18" t="s">
        <v>524</v>
      </c>
      <c r="D296" s="20" t="s">
        <v>523</v>
      </c>
      <c r="E296" s="19">
        <f>Source!DO146</f>
        <v>79</v>
      </c>
      <c r="F296" s="22"/>
      <c r="G296" s="21"/>
      <c r="H296" s="19"/>
      <c r="I296" s="23">
        <f>SUM(S280:S286)</f>
        <v>291.91000000000003</v>
      </c>
      <c r="J296" s="19">
        <f>Source!CA146</f>
        <v>41</v>
      </c>
      <c r="K296" s="23">
        <f>SUM(T280:T286)</f>
        <v>3760.21</v>
      </c>
      <c r="Q296">
        <f>ROUND((Source!DN149/100)*ROUND((ROUND((Source!AF149*Source!AV149*Source!I149),2)),2), 2)</f>
        <v>0</v>
      </c>
      <c r="R296">
        <f>Source!X149</f>
        <v>0</v>
      </c>
      <c r="S296">
        <f>ROUND((Source!DO149/100)*ROUND((ROUND((Source!AF149*Source!AV149*Source!I149),2)),2), 2)</f>
        <v>0</v>
      </c>
      <c r="T296">
        <f>Source!Y149</f>
        <v>0</v>
      </c>
      <c r="U296">
        <f>ROUND((175/100)*ROUND((ROUND((Source!AE149*Source!AV149*Source!I149),2)),2), 2)</f>
        <v>0</v>
      </c>
      <c r="V296">
        <f>ROUND((157/100)*ROUND(ROUND((ROUND((Source!AE149*Source!AV149*Source!I149),2)*Source!BS149),2), 2), 2)</f>
        <v>0</v>
      </c>
      <c r="X296">
        <f>IF(Source!BI149&lt;=1,I305, 0)</f>
        <v>28351.24</v>
      </c>
      <c r="Y296">
        <f>IF(Source!BI149=2,I305, 0)</f>
        <v>0</v>
      </c>
      <c r="Z296">
        <f>IF(Source!BI149=3,I305, 0)</f>
        <v>0</v>
      </c>
      <c r="AA296">
        <f>IF(Source!BI149=4,I305, 0)</f>
        <v>0</v>
      </c>
    </row>
    <row r="297" spans="1:27" ht="14.25" x14ac:dyDescent="0.2">
      <c r="A297" s="17"/>
      <c r="B297" s="18"/>
      <c r="C297" s="18" t="s">
        <v>525</v>
      </c>
      <c r="D297" s="20" t="s">
        <v>523</v>
      </c>
      <c r="E297" s="19">
        <f>175</f>
        <v>175</v>
      </c>
      <c r="F297" s="22"/>
      <c r="G297" s="21"/>
      <c r="H297" s="19"/>
      <c r="I297" s="23">
        <f>SUM(U280:U287)</f>
        <v>491.77</v>
      </c>
      <c r="J297" s="19">
        <f>157</f>
        <v>157</v>
      </c>
      <c r="K297" s="23">
        <f>SUM(V280:V287)</f>
        <v>10950.23</v>
      </c>
    </row>
    <row r="298" spans="1:27" ht="14.25" x14ac:dyDescent="0.2">
      <c r="A298" s="17"/>
      <c r="B298" s="18"/>
      <c r="C298" s="18" t="s">
        <v>526</v>
      </c>
      <c r="D298" s="20" t="s">
        <v>527</v>
      </c>
      <c r="E298" s="19">
        <f>Source!AQ146</f>
        <v>14.4</v>
      </c>
      <c r="F298" s="22"/>
      <c r="G298" s="21" t="str">
        <f>Source!DI146</f>
        <v>*1,15</v>
      </c>
      <c r="H298" s="19">
        <f>Source!AV146</f>
        <v>1</v>
      </c>
      <c r="I298" s="23">
        <f>Source!U146</f>
        <v>35.123759999999997</v>
      </c>
      <c r="J298" s="19"/>
      <c r="K298" s="23"/>
    </row>
    <row r="299" spans="1:27" ht="15" x14ac:dyDescent="0.25">
      <c r="A299" s="26"/>
      <c r="B299" s="26"/>
      <c r="C299" s="26"/>
      <c r="D299" s="26"/>
      <c r="E299" s="26"/>
      <c r="F299" s="26"/>
      <c r="G299" s="26"/>
      <c r="H299" s="51">
        <f>I290+I291+I293+I295+I296+I297+SUM(I294:I294)</f>
        <v>28216.36</v>
      </c>
      <c r="I299" s="51"/>
      <c r="J299" s="51">
        <f>K290+K291+K293+K295+K296+K297+SUM(K294:K294)</f>
        <v>182279.55</v>
      </c>
      <c r="K299" s="51"/>
    </row>
    <row r="300" spans="1:27" ht="71.25" x14ac:dyDescent="0.2">
      <c r="A300" s="17" t="str">
        <f>Source!E148</f>
        <v>32</v>
      </c>
      <c r="B300" s="18" t="str">
        <f>Source!F148</f>
        <v>3.27-12-2</v>
      </c>
      <c r="C300" s="18" t="s">
        <v>76</v>
      </c>
      <c r="D300" s="20" t="str">
        <f>Source!H148</f>
        <v>100 м3 материала основания (в плотном теле)</v>
      </c>
      <c r="E300" s="19">
        <f>Source!I148</f>
        <v>1.4139999999999999</v>
      </c>
      <c r="F300" s="22"/>
      <c r="G300" s="21"/>
      <c r="H300" s="19"/>
      <c r="I300" s="23"/>
      <c r="J300" s="19"/>
      <c r="K300" s="23"/>
    </row>
    <row r="301" spans="1:27" ht="14.25" x14ac:dyDescent="0.2">
      <c r="A301" s="17"/>
      <c r="B301" s="18"/>
      <c r="C301" s="18" t="s">
        <v>519</v>
      </c>
      <c r="D301" s="20"/>
      <c r="E301" s="19"/>
      <c r="F301" s="22">
        <f>Source!AO148</f>
        <v>227.23</v>
      </c>
      <c r="G301" s="21" t="str">
        <f>Source!DG148</f>
        <v>*1,15</v>
      </c>
      <c r="H301" s="19">
        <f>Source!AV148</f>
        <v>1</v>
      </c>
      <c r="I301" s="23">
        <f>ROUND((ROUND((Source!AF148*Source!AV148*Source!I148),2)),2)</f>
        <v>369.5</v>
      </c>
      <c r="J301" s="19">
        <f>IF(Source!BA148&lt;&gt; 0, Source!BA148, 1)</f>
        <v>24.82</v>
      </c>
      <c r="K301" s="23">
        <f>Source!S148</f>
        <v>9170.99</v>
      </c>
      <c r="O301" s="25">
        <f>I301+I302+I304+I306+I307+I308+SUM(I305:I305)</f>
        <v>40250.25</v>
      </c>
      <c r="P301" s="25">
        <f>K301+K302+K304+K306+K307+K308+SUM(K305:K305)</f>
        <v>403335.31</v>
      </c>
      <c r="X301">
        <f>IF(Source!BI148&lt;=1,I301+I302+I304+I306+I307+I308-0, 0)</f>
        <v>11899.009999999998</v>
      </c>
      <c r="Y301">
        <f>IF(Source!BI148=2,I301+I302+I304+I306+I307+I308-0, 0)</f>
        <v>0</v>
      </c>
      <c r="Z301">
        <f>IF(Source!BI148=3,I301+I302+I304+I306+I307+I308-0, 0)</f>
        <v>0</v>
      </c>
      <c r="AA301">
        <f>IF(Source!BI148=4,I301+I302+I304+I306+I307+I308,0)</f>
        <v>0</v>
      </c>
    </row>
    <row r="302" spans="1:27" ht="14.25" x14ac:dyDescent="0.2">
      <c r="A302" s="17"/>
      <c r="B302" s="18"/>
      <c r="C302" s="18" t="s">
        <v>520</v>
      </c>
      <c r="D302" s="20"/>
      <c r="E302" s="19"/>
      <c r="F302" s="22">
        <f>Source!AM148</f>
        <v>5183.75</v>
      </c>
      <c r="G302" s="21" t="str">
        <f>Source!DE148</f>
        <v>*1,25</v>
      </c>
      <c r="H302" s="19">
        <f>Source!AV148</f>
        <v>1</v>
      </c>
      <c r="I302" s="23">
        <f>(ROUND((ROUND((((Source!ET148*1.25))*Source!AV148*Source!I148),2)),2)+ROUND((ROUND(((Source!AE148-((Source!EU148*1.25)))*Source!AV148*Source!I148),2)),2))</f>
        <v>9162.2800000000007</v>
      </c>
      <c r="J302" s="19">
        <f>IF(Source!BB148&lt;&gt; 0, Source!BB148, 1)</f>
        <v>8.5</v>
      </c>
      <c r="K302" s="23">
        <f>Source!Q148</f>
        <v>77879.38</v>
      </c>
      <c r="Q302">
        <f>ROUND((Source!DN150/100)*ROUND((ROUND((Source!AF150*Source!AV150*Source!I150),2)),2), 2)</f>
        <v>16403.04</v>
      </c>
      <c r="R302">
        <f>Source!X150</f>
        <v>234878.93</v>
      </c>
      <c r="S302">
        <f>ROUND((Source!DO150/100)*ROUND((ROUND((Source!AF150*Source!AV150*Source!I150),2)),2), 2)</f>
        <v>8832.41</v>
      </c>
      <c r="T302">
        <f>Source!Y150</f>
        <v>107000.4</v>
      </c>
      <c r="U302">
        <f>ROUND((175/100)*ROUND((ROUND((Source!AE150*Source!AV150*Source!I150),2)),2), 2)</f>
        <v>415.71</v>
      </c>
      <c r="V302">
        <f>ROUND((157/100)*ROUND(ROUND((ROUND((Source!AE150*Source!AV150*Source!I150),2)*Source!BS150),2), 2), 2)</f>
        <v>9256.7000000000007</v>
      </c>
    </row>
    <row r="303" spans="1:27" ht="14.25" x14ac:dyDescent="0.2">
      <c r="A303" s="17"/>
      <c r="B303" s="18"/>
      <c r="C303" s="18" t="s">
        <v>521</v>
      </c>
      <c r="D303" s="20"/>
      <c r="E303" s="19"/>
      <c r="F303" s="22">
        <f>Source!AN148</f>
        <v>481.08</v>
      </c>
      <c r="G303" s="21" t="str">
        <f>Source!DF148</f>
        <v>*1,25</v>
      </c>
      <c r="H303" s="19">
        <f>Source!AV148</f>
        <v>1</v>
      </c>
      <c r="I303" s="24">
        <f>ROUND((ROUND((Source!AE148*Source!AV148*Source!I148),2)),2)</f>
        <v>850.31</v>
      </c>
      <c r="J303" s="19">
        <f>IF(Source!BS148&lt;&gt; 0, Source!BS148, 1)</f>
        <v>24.82</v>
      </c>
      <c r="K303" s="24">
        <f>Source!R148</f>
        <v>21104.69</v>
      </c>
      <c r="W303">
        <f>I312</f>
        <v>10514.77</v>
      </c>
    </row>
    <row r="304" spans="1:27" ht="14.25" x14ac:dyDescent="0.2">
      <c r="A304" s="17"/>
      <c r="B304" s="18"/>
      <c r="C304" s="18" t="s">
        <v>528</v>
      </c>
      <c r="D304" s="20"/>
      <c r="E304" s="19"/>
      <c r="F304" s="22">
        <f>Source!AL148</f>
        <v>49.49</v>
      </c>
      <c r="G304" s="21" t="str">
        <f>Source!DD148</f>
        <v/>
      </c>
      <c r="H304" s="19">
        <f>Source!AW148</f>
        <v>1</v>
      </c>
      <c r="I304" s="23">
        <f>ROUND((ROUND((Source!AC148*Source!AW148*Source!I148),2)),2)</f>
        <v>69.98</v>
      </c>
      <c r="J304" s="19">
        <f>IF(Source!BC148&lt;&gt; 0, Source!BC148, 1)</f>
        <v>4.99</v>
      </c>
      <c r="K304" s="23">
        <f>Source!P148</f>
        <v>349.2</v>
      </c>
    </row>
    <row r="305" spans="1:27" ht="42.75" x14ac:dyDescent="0.2">
      <c r="A305" s="17"/>
      <c r="B305" s="18" t="str">
        <f>Source!F149</f>
        <v>1.1-1-1545</v>
      </c>
      <c r="C305" s="18" t="s">
        <v>80</v>
      </c>
      <c r="D305" s="20" t="str">
        <f>Source!H149</f>
        <v>м3</v>
      </c>
      <c r="E305" s="19">
        <f>Source!I149</f>
        <v>178.16399999999999</v>
      </c>
      <c r="F305" s="22">
        <f>Source!AK149</f>
        <v>159.13</v>
      </c>
      <c r="G305" s="27" t="s">
        <v>0</v>
      </c>
      <c r="H305" s="19">
        <f>Source!AW149</f>
        <v>1</v>
      </c>
      <c r="I305" s="23">
        <f>ROUND((ROUND((Source!AC149*Source!AW149*Source!I149),2)),2)+(ROUND((ROUND(((Source!ET149)*Source!AV149*Source!I149),2)),2)+ROUND((ROUND(((Source!AE149-(Source!EU149))*Source!AV149*Source!I149),2)),2))+ROUND((ROUND((Source!AF149*Source!AV149*Source!I149),2)),2)</f>
        <v>28351.24</v>
      </c>
      <c r="J305" s="19">
        <f>IF(Source!BC149&lt;&gt; 0, Source!BC149, 1)</f>
        <v>9.48</v>
      </c>
      <c r="K305" s="23">
        <f>Source!O149</f>
        <v>268769.76</v>
      </c>
      <c r="W305">
        <f>I314</f>
        <v>237.55</v>
      </c>
    </row>
    <row r="306" spans="1:27" ht="14.25" x14ac:dyDescent="0.2">
      <c r="A306" s="17"/>
      <c r="B306" s="18"/>
      <c r="C306" s="18" t="s">
        <v>522</v>
      </c>
      <c r="D306" s="20" t="s">
        <v>523</v>
      </c>
      <c r="E306" s="19">
        <f>Source!DN148</f>
        <v>140</v>
      </c>
      <c r="F306" s="22"/>
      <c r="G306" s="21"/>
      <c r="H306" s="19"/>
      <c r="I306" s="23">
        <f>SUM(Q291:Q296)</f>
        <v>517.29999999999995</v>
      </c>
      <c r="J306" s="19">
        <f>Source!BZ148</f>
        <v>112</v>
      </c>
      <c r="K306" s="23">
        <f>SUM(R291:R296)</f>
        <v>10271.51</v>
      </c>
    </row>
    <row r="307" spans="1:27" ht="14.25" x14ac:dyDescent="0.2">
      <c r="A307" s="17"/>
      <c r="B307" s="18"/>
      <c r="C307" s="18" t="s">
        <v>524</v>
      </c>
      <c r="D307" s="20" t="s">
        <v>523</v>
      </c>
      <c r="E307" s="19">
        <f>Source!DO148</f>
        <v>79</v>
      </c>
      <c r="F307" s="22"/>
      <c r="G307" s="21"/>
      <c r="H307" s="19"/>
      <c r="I307" s="23">
        <f>SUM(S291:S297)</f>
        <v>291.91000000000003</v>
      </c>
      <c r="J307" s="19">
        <f>Source!CA148</f>
        <v>41</v>
      </c>
      <c r="K307" s="23">
        <f>SUM(T291:T297)</f>
        <v>3760.11</v>
      </c>
      <c r="Q307">
        <f>ROUND((Source!DN151/100)*ROUND((ROUND((Source!AF151*Source!AV151*Source!I151),2)),2), 2)</f>
        <v>0</v>
      </c>
      <c r="R307">
        <f>Source!X151</f>
        <v>0</v>
      </c>
      <c r="S307">
        <f>ROUND((Source!DO151/100)*ROUND((ROUND((Source!AF151*Source!AV151*Source!I151),2)),2), 2)</f>
        <v>0</v>
      </c>
      <c r="T307">
        <f>Source!Y151</f>
        <v>0</v>
      </c>
      <c r="U307">
        <f>ROUND((175/100)*ROUND((ROUND((Source!AE151*Source!AV151*Source!I151),2)),2), 2)</f>
        <v>0</v>
      </c>
      <c r="V307">
        <f>ROUND((157/100)*ROUND(ROUND((ROUND((Source!AE151*Source!AV151*Source!I151),2)*Source!BS151),2), 2), 2)</f>
        <v>0</v>
      </c>
      <c r="X307">
        <f>IF(Source!BI151&lt;=1,I316, 0)</f>
        <v>27943.11</v>
      </c>
      <c r="Y307">
        <f>IF(Source!BI151=2,I316, 0)</f>
        <v>0</v>
      </c>
      <c r="Z307">
        <f>IF(Source!BI151=3,I316, 0)</f>
        <v>0</v>
      </c>
      <c r="AA307">
        <f>IF(Source!BI151=4,I316, 0)</f>
        <v>0</v>
      </c>
    </row>
    <row r="308" spans="1:27" ht="14.25" x14ac:dyDescent="0.2">
      <c r="A308" s="17"/>
      <c r="B308" s="18"/>
      <c r="C308" s="18" t="s">
        <v>525</v>
      </c>
      <c r="D308" s="20" t="s">
        <v>523</v>
      </c>
      <c r="E308" s="19">
        <f>175</f>
        <v>175</v>
      </c>
      <c r="F308" s="22"/>
      <c r="G308" s="21"/>
      <c r="H308" s="19"/>
      <c r="I308" s="23">
        <f>SUM(U291:U298)</f>
        <v>1488.04</v>
      </c>
      <c r="J308" s="19">
        <f>157</f>
        <v>157</v>
      </c>
      <c r="K308" s="23">
        <f>SUM(V291:V298)</f>
        <v>33134.36</v>
      </c>
      <c r="Q308">
        <f>ROUND((Source!DN152/100)*ROUND((ROUND((Source!AF152*Source!AV152*Source!I152),2)),2), 2)</f>
        <v>0</v>
      </c>
      <c r="R308">
        <f>Source!X152</f>
        <v>0</v>
      </c>
      <c r="S308">
        <f>ROUND((Source!DO152/100)*ROUND((ROUND((Source!AF152*Source!AV152*Source!I152),2)),2), 2)</f>
        <v>0</v>
      </c>
      <c r="T308">
        <f>Source!Y152</f>
        <v>0</v>
      </c>
      <c r="U308">
        <f>ROUND((175/100)*ROUND((ROUND((Source!AE152*Source!AV152*Source!I152),2)),2), 2)</f>
        <v>0</v>
      </c>
      <c r="V308">
        <f>ROUND((157/100)*ROUND(ROUND((ROUND((Source!AE152*Source!AV152*Source!I152),2)*Source!BS152),2), 2), 2)</f>
        <v>0</v>
      </c>
      <c r="X308">
        <f>IF(Source!BI152&lt;=1,I317, 0)</f>
        <v>20360.54</v>
      </c>
      <c r="Y308">
        <f>IF(Source!BI152=2,I317, 0)</f>
        <v>0</v>
      </c>
      <c r="Z308">
        <f>IF(Source!BI152=3,I317, 0)</f>
        <v>0</v>
      </c>
      <c r="AA308">
        <f>IF(Source!BI152=4,I317, 0)</f>
        <v>0</v>
      </c>
    </row>
    <row r="309" spans="1:27" ht="14.25" x14ac:dyDescent="0.2">
      <c r="A309" s="17"/>
      <c r="B309" s="18"/>
      <c r="C309" s="18" t="s">
        <v>526</v>
      </c>
      <c r="D309" s="20" t="s">
        <v>527</v>
      </c>
      <c r="E309" s="19">
        <f>Source!AQ148</f>
        <v>21.6</v>
      </c>
      <c r="F309" s="22"/>
      <c r="G309" s="21" t="str">
        <f>Source!DI148</f>
        <v>*1,15</v>
      </c>
      <c r="H309" s="19">
        <f>Source!AV148</f>
        <v>1</v>
      </c>
      <c r="I309" s="23">
        <f>Source!U148</f>
        <v>35.123759999999997</v>
      </c>
      <c r="J309" s="19"/>
      <c r="K309" s="23"/>
      <c r="Q309">
        <f>ROUND((Source!DN153/100)*ROUND((ROUND((Source!AF153*Source!AV153*Source!I153),2)),2), 2)</f>
        <v>0</v>
      </c>
      <c r="R309">
        <f>Source!X153</f>
        <v>0</v>
      </c>
      <c r="S309">
        <f>ROUND((Source!DO153/100)*ROUND((ROUND((Source!AF153*Source!AV153*Source!I153),2)),2), 2)</f>
        <v>0</v>
      </c>
      <c r="T309">
        <f>Source!Y153</f>
        <v>0</v>
      </c>
      <c r="U309">
        <f>ROUND((175/100)*ROUND((ROUND((Source!AE153*Source!AV153*Source!I153),2)),2), 2)</f>
        <v>0</v>
      </c>
      <c r="V309">
        <f>ROUND((157/100)*ROUND(ROUND((ROUND((Source!AE153*Source!AV153*Source!I153),2)*Source!BS153),2), 2), 2)</f>
        <v>0</v>
      </c>
      <c r="X309">
        <f>IF(Source!BI153&lt;=1,I318, 0)</f>
        <v>166958.32999999999</v>
      </c>
      <c r="Y309">
        <f>IF(Source!BI153=2,I318, 0)</f>
        <v>0</v>
      </c>
      <c r="Z309">
        <f>IF(Source!BI153=3,I318, 0)</f>
        <v>0</v>
      </c>
      <c r="AA309">
        <f>IF(Source!BI153=4,I318, 0)</f>
        <v>0</v>
      </c>
    </row>
    <row r="310" spans="1:27" ht="15" x14ac:dyDescent="0.25">
      <c r="A310" s="26"/>
      <c r="B310" s="26"/>
      <c r="C310" s="26"/>
      <c r="D310" s="26"/>
      <c r="E310" s="26"/>
      <c r="F310" s="26"/>
      <c r="G310" s="26"/>
      <c r="H310" s="51">
        <f>I301+I302+I304+I306+I307+I308+SUM(I305:I305)</f>
        <v>40250.25</v>
      </c>
      <c r="I310" s="51"/>
      <c r="J310" s="51">
        <f>K301+K302+K304+K306+K307+K308+SUM(K305:K305)</f>
        <v>403335.31</v>
      </c>
      <c r="K310" s="51"/>
    </row>
    <row r="311" spans="1:27" ht="42.75" x14ac:dyDescent="0.2">
      <c r="A311" s="17" t="str">
        <f>Source!E150</f>
        <v>33</v>
      </c>
      <c r="B311" s="18" t="str">
        <f>Source!F150</f>
        <v>3.47-69-1</v>
      </c>
      <c r="C311" s="18" t="s">
        <v>84</v>
      </c>
      <c r="D311" s="20" t="str">
        <f>Source!H150</f>
        <v>100 м2</v>
      </c>
      <c r="E311" s="19">
        <f>Source!I150</f>
        <v>7.07</v>
      </c>
      <c r="F311" s="22"/>
      <c r="G311" s="21"/>
      <c r="H311" s="19"/>
      <c r="I311" s="23"/>
      <c r="J311" s="19"/>
      <c r="K311" s="23"/>
    </row>
    <row r="312" spans="1:27" ht="14.25" x14ac:dyDescent="0.2">
      <c r="A312" s="17"/>
      <c r="B312" s="18"/>
      <c r="C312" s="18" t="s">
        <v>519</v>
      </c>
      <c r="D312" s="20"/>
      <c r="E312" s="19"/>
      <c r="F312" s="22">
        <f>Source!AO150</f>
        <v>1293.25</v>
      </c>
      <c r="G312" s="21" t="str">
        <f>Source!DG150</f>
        <v>*1,15</v>
      </c>
      <c r="H312" s="19">
        <f>Source!AV150</f>
        <v>1</v>
      </c>
      <c r="I312" s="23">
        <f>ROUND((ROUND((Source!AF150*Source!AV150*Source!I150),2)),2)</f>
        <v>10514.77</v>
      </c>
      <c r="J312" s="19">
        <f>IF(Source!BA150&lt;&gt; 0, Source!BA150, 1)</f>
        <v>24.82</v>
      </c>
      <c r="K312" s="23">
        <f>Source!S150</f>
        <v>260976.59</v>
      </c>
    </row>
    <row r="313" spans="1:27" ht="14.25" x14ac:dyDescent="0.2">
      <c r="A313" s="17"/>
      <c r="B313" s="18"/>
      <c r="C313" s="18" t="s">
        <v>520</v>
      </c>
      <c r="D313" s="20"/>
      <c r="E313" s="19"/>
      <c r="F313" s="22">
        <f>Source!AM150</f>
        <v>275.43</v>
      </c>
      <c r="G313" s="21" t="str">
        <f>Source!DE150</f>
        <v>*1,25</v>
      </c>
      <c r="H313" s="19">
        <f>Source!AV150</f>
        <v>1</v>
      </c>
      <c r="I313" s="23">
        <f>(ROUND((ROUND((((Source!ET150*1.25))*Source!AV150*Source!I150),2)),2)+ROUND((ROUND(((Source!AE150-((Source!EU150*1.25)))*Source!AV150*Source!I150),2)),2))</f>
        <v>2434.11</v>
      </c>
      <c r="J313" s="19">
        <f>IF(Source!BB150&lt;&gt; 0, Source!BB150, 1)</f>
        <v>8.0299999999999994</v>
      </c>
      <c r="K313" s="23">
        <f>Source!Q150</f>
        <v>19545.900000000001</v>
      </c>
    </row>
    <row r="314" spans="1:27" ht="14.25" x14ac:dyDescent="0.2">
      <c r="A314" s="17"/>
      <c r="B314" s="18"/>
      <c r="C314" s="18" t="s">
        <v>521</v>
      </c>
      <c r="D314" s="20"/>
      <c r="E314" s="19"/>
      <c r="F314" s="22">
        <f>Source!AN150</f>
        <v>26.88</v>
      </c>
      <c r="G314" s="21" t="str">
        <f>Source!DF150</f>
        <v>*1,25</v>
      </c>
      <c r="H314" s="19">
        <f>Source!AV150</f>
        <v>1</v>
      </c>
      <c r="I314" s="24">
        <f>ROUND((ROUND((Source!AE150*Source!AV150*Source!I150),2)),2)</f>
        <v>237.55</v>
      </c>
      <c r="J314" s="19">
        <f>IF(Source!BS150&lt;&gt; 0, Source!BS150, 1)</f>
        <v>24.82</v>
      </c>
      <c r="K314" s="24">
        <f>Source!R150</f>
        <v>5895.99</v>
      </c>
      <c r="O314" s="25">
        <f>I312+I313+I315+I319+I320+I321+SUM(I316:I318)</f>
        <v>254017.90999999997</v>
      </c>
      <c r="P314" s="25">
        <f>K312+K313+K315+K319+K320+K321+SUM(K316:K318)</f>
        <v>1470944.3499999999</v>
      </c>
      <c r="X314">
        <f>IF(Source!BI150&lt;=1,I312+I313+I315+I319+I320+I321-0, 0)</f>
        <v>38755.93</v>
      </c>
      <c r="Y314">
        <f>IF(Source!BI150=2,I312+I313+I315+I319+I320+I321-0, 0)</f>
        <v>0</v>
      </c>
      <c r="Z314">
        <f>IF(Source!BI150=3,I312+I313+I315+I319+I320+I321-0, 0)</f>
        <v>0</v>
      </c>
      <c r="AA314">
        <f>IF(Source!BI150=4,I312+I313+I315+I319+I320+I321,0)</f>
        <v>0</v>
      </c>
    </row>
    <row r="315" spans="1:27" ht="14.25" x14ac:dyDescent="0.2">
      <c r="A315" s="17"/>
      <c r="B315" s="18"/>
      <c r="C315" s="18" t="s">
        <v>528</v>
      </c>
      <c r="D315" s="20"/>
      <c r="E315" s="19"/>
      <c r="F315" s="22">
        <f>Source!AL150</f>
        <v>22.05</v>
      </c>
      <c r="G315" s="21" t="str">
        <f>Source!DD150</f>
        <v/>
      </c>
      <c r="H315" s="19">
        <f>Source!AW150</f>
        <v>1</v>
      </c>
      <c r="I315" s="23">
        <f>ROUND((ROUND((Source!AC150*Source!AW150*Source!I150),2)),2)</f>
        <v>155.88999999999999</v>
      </c>
      <c r="J315" s="19">
        <f>IF(Source!BC150&lt;&gt; 0, Source!BC150, 1)</f>
        <v>5.26</v>
      </c>
      <c r="K315" s="23">
        <f>Source!P150</f>
        <v>819.98</v>
      </c>
      <c r="Q315">
        <f>ROUND((Source!DN154/100)*ROUND((ROUND((Source!AF154*Source!AV154*Source!I154),2)),2), 2)</f>
        <v>7742.11</v>
      </c>
      <c r="R315">
        <f>Source!X154</f>
        <v>153727.38</v>
      </c>
      <c r="S315">
        <f>ROUND((Source!DO154/100)*ROUND((ROUND((Source!AF154*Source!AV154*Source!I154),2)),2), 2)</f>
        <v>4368.76</v>
      </c>
      <c r="T315">
        <f>Source!Y154</f>
        <v>56275.199999999997</v>
      </c>
      <c r="U315">
        <f>ROUND((175/100)*ROUND((ROUND((Source!AE154*Source!AV154*Source!I154),2)),2), 2)</f>
        <v>123.92</v>
      </c>
      <c r="V315">
        <f>ROUND((157/100)*ROUND(ROUND((ROUND((Source!AE154*Source!AV154*Source!I154),2)*Source!BS154),2), 2), 2)</f>
        <v>2759.28</v>
      </c>
    </row>
    <row r="316" spans="1:27" ht="57" x14ac:dyDescent="0.2">
      <c r="A316" s="17"/>
      <c r="B316" s="18" t="str">
        <f>Source!F151</f>
        <v>1.7-3-1</v>
      </c>
      <c r="C316" s="18" t="s">
        <v>91</v>
      </c>
      <c r="D316" s="20" t="str">
        <f>Source!H151</f>
        <v>шт.</v>
      </c>
      <c r="E316" s="19">
        <f>Source!I151</f>
        <v>10.605</v>
      </c>
      <c r="F316" s="22">
        <f>Source!AK151</f>
        <v>2634.9</v>
      </c>
      <c r="G316" s="27" t="s">
        <v>0</v>
      </c>
      <c r="H316" s="19">
        <f>Source!AW151</f>
        <v>1</v>
      </c>
      <c r="I316" s="23">
        <f>ROUND((ROUND((Source!AC151*Source!AW151*Source!I151),2)),2)+(ROUND((ROUND(((Source!ET151)*Source!AV151*Source!I151),2)),2)+ROUND((ROUND(((Source!AE151-(Source!EU151))*Source!AV151*Source!I151),2)),2))+ROUND((ROUND((Source!AF151*Source!AV151*Source!I151),2)),2)</f>
        <v>27943.11</v>
      </c>
      <c r="J316" s="19">
        <f>IF(Source!BC151&lt;&gt; 0, Source!BC151, 1)</f>
        <v>2.0099999999999998</v>
      </c>
      <c r="K316" s="23">
        <f>Source!O151</f>
        <v>56165.65</v>
      </c>
      <c r="W316">
        <f>I325</f>
        <v>5530.08</v>
      </c>
    </row>
    <row r="317" spans="1:27" ht="42.75" x14ac:dyDescent="0.2">
      <c r="A317" s="17"/>
      <c r="B317" s="18" t="str">
        <f>Source!F152</f>
        <v>1.3-2-163</v>
      </c>
      <c r="C317" s="18" t="s">
        <v>96</v>
      </c>
      <c r="D317" s="20" t="str">
        <f>Source!H152</f>
        <v>т</v>
      </c>
      <c r="E317" s="19">
        <f>Source!I152</f>
        <v>35.35</v>
      </c>
      <c r="F317" s="22">
        <f>Source!AK152</f>
        <v>575.97</v>
      </c>
      <c r="G317" s="27" t="s">
        <v>0</v>
      </c>
      <c r="H317" s="19">
        <f>Source!AW152</f>
        <v>1</v>
      </c>
      <c r="I317" s="23">
        <f>ROUND((ROUND((Source!AC152*Source!AW152*Source!I152),2)),2)+(ROUND((ROUND(((Source!ET152)*Source!AV152*Source!I152),2)),2)+ROUND((ROUND(((Source!AE152-(Source!EU152))*Source!AV152*Source!I152),2)),2))+ROUND((ROUND((Source!AF152*Source!AV152*Source!I152),2)),2)</f>
        <v>20360.54</v>
      </c>
      <c r="J317" s="19">
        <f>IF(Source!BC152&lt;&gt; 0, Source!BC152, 1)</f>
        <v>5.95</v>
      </c>
      <c r="K317" s="23">
        <f>Source!O152</f>
        <v>121145.21</v>
      </c>
    </row>
    <row r="318" spans="1:27" ht="28.5" x14ac:dyDescent="0.2">
      <c r="A318" s="17"/>
      <c r="B318" s="18" t="str">
        <f>Source!F153</f>
        <v>1.5-3-418</v>
      </c>
      <c r="C318" s="18" t="s">
        <v>100</v>
      </c>
      <c r="D318" s="20" t="str">
        <f>Source!H153</f>
        <v>м2</v>
      </c>
      <c r="E318" s="19">
        <f>Source!I153</f>
        <v>721.14</v>
      </c>
      <c r="F318" s="22">
        <f>Source!AK153</f>
        <v>231.52</v>
      </c>
      <c r="G318" s="27" t="s">
        <v>0</v>
      </c>
      <c r="H318" s="19">
        <f>Source!AW153</f>
        <v>1</v>
      </c>
      <c r="I318" s="23">
        <f>ROUND((ROUND((Source!AC153*Source!AW153*Source!I153),2)),2)+(ROUND((ROUND(((Source!ET153)*Source!AV153*Source!I153),2)),2)+ROUND((ROUND(((Source!AE153-(Source!EU153))*Source!AV153*Source!I153),2)),2))+ROUND((ROUND((Source!AF153*Source!AV153*Source!I153),2)),2)</f>
        <v>166958.32999999999</v>
      </c>
      <c r="J318" s="19">
        <f>IF(Source!BC153&lt;&gt; 0, Source!BC153, 1)</f>
        <v>3.96</v>
      </c>
      <c r="K318" s="23">
        <f>Source!O153</f>
        <v>661154.99</v>
      </c>
      <c r="W318">
        <f>I327</f>
        <v>70.81</v>
      </c>
    </row>
    <row r="319" spans="1:27" ht="14.25" x14ac:dyDescent="0.2">
      <c r="A319" s="17"/>
      <c r="B319" s="18"/>
      <c r="C319" s="18" t="s">
        <v>522</v>
      </c>
      <c r="D319" s="20" t="s">
        <v>523</v>
      </c>
      <c r="E319" s="19">
        <f>Source!DN150</f>
        <v>156</v>
      </c>
      <c r="F319" s="22"/>
      <c r="G319" s="21"/>
      <c r="H319" s="19"/>
      <c r="I319" s="23">
        <f>SUM(Q302:Q309)</f>
        <v>16403.04</v>
      </c>
      <c r="J319" s="19">
        <f>Source!BZ150</f>
        <v>90</v>
      </c>
      <c r="K319" s="23">
        <f>SUM(R302:R309)</f>
        <v>234878.93</v>
      </c>
    </row>
    <row r="320" spans="1:27" ht="14.25" x14ac:dyDescent="0.2">
      <c r="A320" s="17"/>
      <c r="B320" s="18"/>
      <c r="C320" s="18" t="s">
        <v>524</v>
      </c>
      <c r="D320" s="20" t="s">
        <v>523</v>
      </c>
      <c r="E320" s="19">
        <f>Source!DO150</f>
        <v>84</v>
      </c>
      <c r="F320" s="22"/>
      <c r="G320" s="21"/>
      <c r="H320" s="19"/>
      <c r="I320" s="23">
        <f>SUM(S302:S310)</f>
        <v>8832.41</v>
      </c>
      <c r="J320" s="19">
        <f>Source!CA150</f>
        <v>41</v>
      </c>
      <c r="K320" s="23">
        <f>SUM(T302:T310)</f>
        <v>107000.4</v>
      </c>
      <c r="Q320">
        <f>ROUND((Source!DN155/100)*ROUND((ROUND((Source!AF155*Source!AV155*Source!I155),2)),2), 2)</f>
        <v>0</v>
      </c>
      <c r="R320">
        <f>Source!X155</f>
        <v>0</v>
      </c>
      <c r="S320">
        <f>ROUND((Source!DO155/100)*ROUND((ROUND((Source!AF155*Source!AV155*Source!I155),2)),2), 2)</f>
        <v>0</v>
      </c>
      <c r="T320">
        <f>Source!Y155</f>
        <v>0</v>
      </c>
      <c r="U320">
        <f>ROUND((175/100)*ROUND((ROUND((Source!AE155*Source!AV155*Source!I155),2)),2), 2)</f>
        <v>0</v>
      </c>
      <c r="V320">
        <f>ROUND((157/100)*ROUND(ROUND((ROUND((Source!AE155*Source!AV155*Source!I155),2)*Source!BS155),2), 2), 2)</f>
        <v>0</v>
      </c>
      <c r="X320">
        <f>IF(Source!BI155&lt;=1,I329, 0)</f>
        <v>22613.26</v>
      </c>
      <c r="Y320">
        <f>IF(Source!BI155=2,I329, 0)</f>
        <v>0</v>
      </c>
      <c r="Z320">
        <f>IF(Source!BI155=3,I329, 0)</f>
        <v>0</v>
      </c>
      <c r="AA320">
        <f>IF(Source!BI155=4,I329, 0)</f>
        <v>0</v>
      </c>
    </row>
    <row r="321" spans="1:27" ht="14.25" x14ac:dyDescent="0.2">
      <c r="A321" s="17"/>
      <c r="B321" s="18"/>
      <c r="C321" s="18" t="s">
        <v>525</v>
      </c>
      <c r="D321" s="20" t="s">
        <v>523</v>
      </c>
      <c r="E321" s="19">
        <f>175</f>
        <v>175</v>
      </c>
      <c r="F321" s="22"/>
      <c r="G321" s="21"/>
      <c r="H321" s="19"/>
      <c r="I321" s="23">
        <f>SUM(U302:U311)</f>
        <v>415.71</v>
      </c>
      <c r="J321" s="19">
        <f>157</f>
        <v>157</v>
      </c>
      <c r="K321" s="23">
        <f>SUM(V302:V311)</f>
        <v>9256.7000000000007</v>
      </c>
      <c r="Q321">
        <f>ROUND((Source!DN156/100)*ROUND((ROUND((Source!AF156*Source!AV156*Source!I156),2)),2), 2)</f>
        <v>0</v>
      </c>
      <c r="R321">
        <f>Source!X156</f>
        <v>0</v>
      </c>
      <c r="S321">
        <f>ROUND((Source!DO156/100)*ROUND((ROUND((Source!AF156*Source!AV156*Source!I156),2)),2), 2)</f>
        <v>0</v>
      </c>
      <c r="T321">
        <f>Source!Y156</f>
        <v>0</v>
      </c>
      <c r="U321">
        <f>ROUND((175/100)*ROUND((ROUND((Source!AE156*Source!AV156*Source!I156),2)),2), 2)</f>
        <v>0</v>
      </c>
      <c r="V321">
        <f>ROUND((157/100)*ROUND(ROUND((ROUND((Source!AE156*Source!AV156*Source!I156),2)*Source!BS156),2), 2), 2)</f>
        <v>0</v>
      </c>
      <c r="X321">
        <f>IF(Source!BI156&lt;=1,I330, 0)</f>
        <v>10328.879999999999</v>
      </c>
      <c r="Y321">
        <f>IF(Source!BI156=2,I330, 0)</f>
        <v>0</v>
      </c>
      <c r="Z321">
        <f>IF(Source!BI156=3,I330, 0)</f>
        <v>0</v>
      </c>
      <c r="AA321">
        <f>IF(Source!BI156=4,I330, 0)</f>
        <v>0</v>
      </c>
    </row>
    <row r="322" spans="1:27" ht="14.25" x14ac:dyDescent="0.2">
      <c r="A322" s="17"/>
      <c r="B322" s="18"/>
      <c r="C322" s="18" t="s">
        <v>526</v>
      </c>
      <c r="D322" s="20" t="s">
        <v>527</v>
      </c>
      <c r="E322" s="19">
        <f>Source!AQ150</f>
        <v>116.59</v>
      </c>
      <c r="F322" s="22"/>
      <c r="G322" s="21" t="str">
        <f>Source!DI150</f>
        <v>*1,15</v>
      </c>
      <c r="H322" s="19">
        <f>Source!AV150</f>
        <v>1</v>
      </c>
      <c r="I322" s="23">
        <f>Source!U150</f>
        <v>947.93499499999996</v>
      </c>
      <c r="J322" s="19"/>
      <c r="K322" s="23"/>
    </row>
    <row r="323" spans="1:27" ht="15" x14ac:dyDescent="0.25">
      <c r="A323" s="26"/>
      <c r="B323" s="26"/>
      <c r="C323" s="26"/>
      <c r="D323" s="26"/>
      <c r="E323" s="26"/>
      <c r="F323" s="26"/>
      <c r="G323" s="26"/>
      <c r="H323" s="51">
        <f>I312+I313+I315+I319+I320+I321+SUM(I316:I318)</f>
        <v>254017.90999999997</v>
      </c>
      <c r="I323" s="51"/>
      <c r="J323" s="51">
        <f>K312+K313+K315+K319+K320+K321+SUM(K316:K318)</f>
        <v>1470944.3499999999</v>
      </c>
      <c r="K323" s="51"/>
    </row>
    <row r="324" spans="1:27" ht="42.75" x14ac:dyDescent="0.2">
      <c r="A324" s="17" t="str">
        <f>Source!E154</f>
        <v>34</v>
      </c>
      <c r="B324" s="18" t="str">
        <f>Source!F154</f>
        <v>3.27-26-6</v>
      </c>
      <c r="C324" s="18" t="s">
        <v>104</v>
      </c>
      <c r="D324" s="20" t="str">
        <f>Source!H154</f>
        <v>100 м бортового камня</v>
      </c>
      <c r="E324" s="19">
        <f>Source!I154</f>
        <v>6.85</v>
      </c>
      <c r="F324" s="22"/>
      <c r="G324" s="21"/>
      <c r="H324" s="19"/>
      <c r="I324" s="23"/>
      <c r="J324" s="19"/>
      <c r="K324" s="23"/>
    </row>
    <row r="325" spans="1:27" ht="14.25" x14ac:dyDescent="0.2">
      <c r="A325" s="17"/>
      <c r="B325" s="18"/>
      <c r="C325" s="18" t="s">
        <v>519</v>
      </c>
      <c r="D325" s="20"/>
      <c r="E325" s="19"/>
      <c r="F325" s="22">
        <f>Source!AO154</f>
        <v>702.01</v>
      </c>
      <c r="G325" s="21" t="str">
        <f>Source!DG154</f>
        <v>*1,15</v>
      </c>
      <c r="H325" s="19">
        <f>Source!AV154</f>
        <v>1</v>
      </c>
      <c r="I325" s="23">
        <f>ROUND((ROUND((Source!AF154*Source!AV154*Source!I154),2)),2)</f>
        <v>5530.08</v>
      </c>
      <c r="J325" s="19">
        <f>IF(Source!BA154&lt;&gt; 0, Source!BA154, 1)</f>
        <v>24.82</v>
      </c>
      <c r="K325" s="23">
        <f>Source!S154</f>
        <v>137256.59</v>
      </c>
    </row>
    <row r="326" spans="1:27" ht="14.25" x14ac:dyDescent="0.2">
      <c r="A326" s="17"/>
      <c r="B326" s="18"/>
      <c r="C326" s="18" t="s">
        <v>520</v>
      </c>
      <c r="D326" s="20"/>
      <c r="E326" s="19"/>
      <c r="F326" s="22">
        <f>Source!AM154</f>
        <v>53.54</v>
      </c>
      <c r="G326" s="21" t="str">
        <f>Source!DE154</f>
        <v>*1,25</v>
      </c>
      <c r="H326" s="19">
        <f>Source!AV154</f>
        <v>1</v>
      </c>
      <c r="I326" s="23">
        <f>(ROUND((ROUND((((Source!ET154*1.25))*Source!AV154*Source!I154),2)),2)+ROUND((ROUND(((Source!AE154-((Source!EU154*1.25)))*Source!AV154*Source!I154),2)),2))</f>
        <v>458.44</v>
      </c>
      <c r="J326" s="19">
        <f>IF(Source!BB154&lt;&gt; 0, Source!BB154, 1)</f>
        <v>9.06</v>
      </c>
      <c r="K326" s="23">
        <f>Source!Q154</f>
        <v>4153.47</v>
      </c>
      <c r="O326" s="25">
        <f>I325+I326+I328+I331+I332+I333+SUM(I329:I330)</f>
        <v>76578.06</v>
      </c>
      <c r="P326" s="25">
        <f>K325+K326+K328+K331+K332+K333+SUM(K329:K330)</f>
        <v>586609.44000000006</v>
      </c>
      <c r="X326">
        <f>IF(Source!BI154&lt;=1,I325+I326+I328+I331+I332+I333-0, 0)</f>
        <v>43635.92</v>
      </c>
      <c r="Y326">
        <f>IF(Source!BI154=2,I325+I326+I328+I331+I332+I333-0, 0)</f>
        <v>0</v>
      </c>
      <c r="Z326">
        <f>IF(Source!BI154=3,I325+I326+I328+I331+I332+I333-0, 0)</f>
        <v>0</v>
      </c>
      <c r="AA326">
        <f>IF(Source!BI154=4,I325+I326+I328+I331+I332+I333,0)</f>
        <v>0</v>
      </c>
    </row>
    <row r="327" spans="1:27" ht="14.25" x14ac:dyDescent="0.2">
      <c r="A327" s="17"/>
      <c r="B327" s="18"/>
      <c r="C327" s="18" t="s">
        <v>521</v>
      </c>
      <c r="D327" s="20"/>
      <c r="E327" s="19"/>
      <c r="F327" s="22">
        <f>Source!AN154</f>
        <v>8.27</v>
      </c>
      <c r="G327" s="21" t="str">
        <f>Source!DF154</f>
        <v>*1,25</v>
      </c>
      <c r="H327" s="19">
        <f>Source!AV154</f>
        <v>1</v>
      </c>
      <c r="I327" s="24">
        <f>ROUND((ROUND((Source!AE154*Source!AV154*Source!I154),2)),2)</f>
        <v>70.81</v>
      </c>
      <c r="J327" s="19">
        <f>IF(Source!BS154&lt;&gt; 0, Source!BS154, 1)</f>
        <v>24.82</v>
      </c>
      <c r="K327" s="24">
        <f>Source!R154</f>
        <v>1757.5</v>
      </c>
    </row>
    <row r="328" spans="1:27" ht="14.25" x14ac:dyDescent="0.2">
      <c r="A328" s="17"/>
      <c r="B328" s="18"/>
      <c r="C328" s="18" t="s">
        <v>528</v>
      </c>
      <c r="D328" s="20"/>
      <c r="E328" s="19"/>
      <c r="F328" s="22">
        <f>Source!AL154</f>
        <v>3709.87</v>
      </c>
      <c r="G328" s="21" t="str">
        <f>Source!DD154</f>
        <v/>
      </c>
      <c r="H328" s="19">
        <f>Source!AW154</f>
        <v>1</v>
      </c>
      <c r="I328" s="23">
        <f>ROUND((ROUND((Source!AC154*Source!AW154*Source!I154),2)),2)</f>
        <v>25412.61</v>
      </c>
      <c r="J328" s="19">
        <f>IF(Source!BC154&lt;&gt; 0, Source!BC154, 1)</f>
        <v>5.62</v>
      </c>
      <c r="K328" s="23">
        <f>Source!P154</f>
        <v>142818.87</v>
      </c>
    </row>
    <row r="329" spans="1:27" ht="28.5" hidden="1" x14ac:dyDescent="0.2">
      <c r="A329" s="17"/>
      <c r="B329" s="18" t="str">
        <f>Source!F155</f>
        <v>1.5-3-332</v>
      </c>
      <c r="C329" s="18" t="s">
        <v>111</v>
      </c>
      <c r="D329" s="20" t="str">
        <f>Source!H155</f>
        <v>м3</v>
      </c>
      <c r="E329" s="19">
        <f>Source!I155</f>
        <v>5.3280000000000003</v>
      </c>
      <c r="F329" s="22">
        <f>Source!AK155</f>
        <v>4244.2299999999996</v>
      </c>
      <c r="G329" s="27" t="s">
        <v>0</v>
      </c>
      <c r="H329" s="19">
        <f>Source!AW155</f>
        <v>1</v>
      </c>
      <c r="I329" s="23">
        <f>ROUND((ROUND((Source!AC155*Source!AW155*Source!I155),2)),2)+(ROUND((ROUND(((Source!ET155)*Source!AV155*Source!I155),2)),2)+ROUND((ROUND(((Source!AE155-(Source!EU155))*Source!AV155*Source!I155),2)),2))+ROUND((ROUND((Source!AF155*Source!AV155*Source!I155),2)),2)</f>
        <v>22613.26</v>
      </c>
      <c r="J329" s="19">
        <f>IF(Source!BC155&lt;&gt; 0, Source!BC155, 1)</f>
        <v>2.2000000000000002</v>
      </c>
      <c r="K329" s="23">
        <f>Source!O155</f>
        <v>49749.17</v>
      </c>
    </row>
    <row r="330" spans="1:27" ht="28.5" hidden="1" x14ac:dyDescent="0.2">
      <c r="A330" s="17"/>
      <c r="B330" s="18" t="str">
        <f>Source!F156</f>
        <v>1.5-3-40</v>
      </c>
      <c r="C330" s="18" t="s">
        <v>245</v>
      </c>
      <c r="D330" s="20" t="str">
        <f>Source!H156</f>
        <v>м3</v>
      </c>
      <c r="E330" s="19">
        <f>Source!I156</f>
        <v>5.85</v>
      </c>
      <c r="F330" s="22">
        <f>Source!AK156</f>
        <v>1765.62</v>
      </c>
      <c r="G330" s="27" t="s">
        <v>0</v>
      </c>
      <c r="H330" s="19">
        <f>Source!AW156</f>
        <v>1</v>
      </c>
      <c r="I330" s="23">
        <f>ROUND((ROUND((Source!AC156*Source!AW156*Source!I156),2)),2)+(ROUND((ROUND(((Source!ET156)*Source!AV156*Source!I156),2)),2)+ROUND((ROUND(((Source!AE156-(Source!EU156))*Source!AV156*Source!I156),2)),2))+ROUND((ROUND((Source!AF156*Source!AV156*Source!I156),2)),2)</f>
        <v>10328.879999999999</v>
      </c>
      <c r="J330" s="19">
        <f>IF(Source!BC156&lt;&gt; 0, Source!BC156, 1)</f>
        <v>3.86</v>
      </c>
      <c r="K330" s="23">
        <f>Source!O156</f>
        <v>39869.480000000003</v>
      </c>
    </row>
    <row r="331" spans="1:27" ht="14.25" x14ac:dyDescent="0.2">
      <c r="A331" s="17"/>
      <c r="B331" s="18"/>
      <c r="C331" s="18" t="s">
        <v>522</v>
      </c>
      <c r="D331" s="20" t="s">
        <v>523</v>
      </c>
      <c r="E331" s="19">
        <f>Source!DN154</f>
        <v>140</v>
      </c>
      <c r="F331" s="22"/>
      <c r="G331" s="21"/>
      <c r="H331" s="19"/>
      <c r="I331" s="23">
        <f>SUM(Q315:Q321)</f>
        <v>7742.11</v>
      </c>
      <c r="J331" s="19">
        <f>Source!BZ154</f>
        <v>112</v>
      </c>
      <c r="K331" s="23">
        <f>SUM(R315:R321)</f>
        <v>153727.38</v>
      </c>
    </row>
    <row r="332" spans="1:27" ht="14.25" x14ac:dyDescent="0.2">
      <c r="A332" s="17"/>
      <c r="B332" s="18"/>
      <c r="C332" s="18" t="s">
        <v>524</v>
      </c>
      <c r="D332" s="20" t="s">
        <v>523</v>
      </c>
      <c r="E332" s="19">
        <f>Source!DO154</f>
        <v>79</v>
      </c>
      <c r="F332" s="22"/>
      <c r="G332" s="21"/>
      <c r="H332" s="19"/>
      <c r="I332" s="23">
        <f>SUM(S315:S322)</f>
        <v>4368.76</v>
      </c>
      <c r="J332" s="19">
        <f>Source!CA154</f>
        <v>41</v>
      </c>
      <c r="K332" s="23">
        <f>SUM(T315:T322)</f>
        <v>56275.199999999997</v>
      </c>
    </row>
    <row r="333" spans="1:27" ht="14.25" x14ac:dyDescent="0.2">
      <c r="A333" s="17"/>
      <c r="B333" s="18"/>
      <c r="C333" s="18" t="s">
        <v>525</v>
      </c>
      <c r="D333" s="20" t="s">
        <v>523</v>
      </c>
      <c r="E333" s="19">
        <f>175</f>
        <v>175</v>
      </c>
      <c r="F333" s="22"/>
      <c r="G333" s="21"/>
      <c r="H333" s="19"/>
      <c r="I333" s="23">
        <f>SUM(U315:U323)</f>
        <v>123.92</v>
      </c>
      <c r="J333" s="19">
        <f>157</f>
        <v>157</v>
      </c>
      <c r="K333" s="23">
        <f>SUM(V315:V323)</f>
        <v>2759.28</v>
      </c>
      <c r="Q333">
        <f>ROUND((Source!DN192/100)*ROUND((ROUND((Source!AF192*Source!AV192*Source!I192),2)),2), 2)</f>
        <v>548.80999999999995</v>
      </c>
      <c r="R333">
        <f>Source!X192</f>
        <v>11578.2</v>
      </c>
      <c r="S333">
        <f>ROUND((Source!DO192/100)*ROUND((ROUND((Source!AF192*Source!AV192*Source!I192),2)),2), 2)</f>
        <v>377.31</v>
      </c>
      <c r="T333">
        <f>Source!Y192</f>
        <v>6980.98</v>
      </c>
      <c r="U333">
        <f>ROUND((175/100)*ROUND((ROUND((Source!AE192*Source!AV192*Source!I192),2)),2), 2)</f>
        <v>0</v>
      </c>
      <c r="V333">
        <f>ROUND((157/100)*ROUND(ROUND((ROUND((Source!AE192*Source!AV192*Source!I192),2)*Source!BS192),2), 2), 2)</f>
        <v>0</v>
      </c>
    </row>
    <row r="334" spans="1:27" ht="14.25" x14ac:dyDescent="0.2">
      <c r="A334" s="17"/>
      <c r="B334" s="18"/>
      <c r="C334" s="18" t="s">
        <v>526</v>
      </c>
      <c r="D334" s="20" t="s">
        <v>527</v>
      </c>
      <c r="E334" s="19">
        <f>Source!AQ154</f>
        <v>63.44</v>
      </c>
      <c r="F334" s="22"/>
      <c r="G334" s="21" t="str">
        <f>Source!DI154</f>
        <v>*1,15</v>
      </c>
      <c r="H334" s="19">
        <f>Source!AV154</f>
        <v>1</v>
      </c>
      <c r="I334" s="23">
        <f>Source!U154</f>
        <v>499.7485999999999</v>
      </c>
      <c r="J334" s="19"/>
      <c r="K334" s="23"/>
      <c r="W334">
        <f>I343</f>
        <v>686.01</v>
      </c>
    </row>
    <row r="335" spans="1:27" ht="15" x14ac:dyDescent="0.25">
      <c r="A335" s="26"/>
      <c r="B335" s="26"/>
      <c r="C335" s="26"/>
      <c r="D335" s="26"/>
      <c r="E335" s="26"/>
      <c r="F335" s="26"/>
      <c r="G335" s="26"/>
      <c r="H335" s="51">
        <f>I325+I326+I328+I331+I332+I333+SUM(I329:I330)</f>
        <v>76578.06</v>
      </c>
      <c r="I335" s="51"/>
      <c r="J335" s="51">
        <f>K325+K326+K328+K331+K332+K333+SUM(K329:K330)</f>
        <v>586609.44000000006</v>
      </c>
      <c r="K335" s="51"/>
    </row>
    <row r="337" spans="1:27" ht="15" x14ac:dyDescent="0.25">
      <c r="A337" s="54" t="str">
        <f>CONCATENATE("Итого по разделу: ",IF(Source!G158&lt;&gt;"Новый раздел", Source!G158, ""))</f>
        <v>Итого по разделу: дорожки (707м2)</v>
      </c>
      <c r="B337" s="54"/>
      <c r="C337" s="54"/>
      <c r="D337" s="54"/>
      <c r="E337" s="54"/>
      <c r="F337" s="54"/>
      <c r="G337" s="54"/>
      <c r="H337" s="52">
        <f>SUM(O241:O327)</f>
        <v>461559.37999999995</v>
      </c>
      <c r="I337" s="53"/>
      <c r="J337" s="52">
        <f>SUM(P241:P327)</f>
        <v>3251722.39</v>
      </c>
      <c r="K337" s="53"/>
    </row>
    <row r="338" spans="1:27" x14ac:dyDescent="0.2">
      <c r="A338" t="s">
        <v>529</v>
      </c>
      <c r="I338">
        <f>SUM(AC241:AC328)</f>
        <v>0</v>
      </c>
      <c r="J338">
        <f>SUM(AD241:AD328)</f>
        <v>0</v>
      </c>
      <c r="O338" s="25">
        <f>I343+I344+I345</f>
        <v>1612.1299999999999</v>
      </c>
      <c r="P338" s="25">
        <f>K343+K344+K345</f>
        <v>35585.949999999997</v>
      </c>
      <c r="X338">
        <f>IF(Source!BI192&lt;=1,I343+I344+I345-0, 0)</f>
        <v>1612.1299999999999</v>
      </c>
      <c r="Y338">
        <f>IF(Source!BI192=2,I343+I344+I345-0, 0)</f>
        <v>0</v>
      </c>
      <c r="Z338">
        <f>IF(Source!BI192=3,I343+I344+I345-0, 0)</f>
        <v>0</v>
      </c>
      <c r="AA338">
        <f>IF(Source!BI192=4,I343+I344+I345,0)</f>
        <v>0</v>
      </c>
    </row>
    <row r="339" spans="1:27" x14ac:dyDescent="0.2">
      <c r="A339" t="s">
        <v>530</v>
      </c>
      <c r="I339">
        <f>SUM(AE241:AE329)</f>
        <v>0</v>
      </c>
      <c r="J339">
        <f>SUM(AF241:AF329)</f>
        <v>0</v>
      </c>
      <c r="Q339">
        <f>ROUND((Source!DN193/100)*ROUND((ROUND((Source!AF193*Source!AV193*Source!I193),2)),2), 2)</f>
        <v>14.5</v>
      </c>
      <c r="R339">
        <f>Source!X193</f>
        <v>305.82</v>
      </c>
      <c r="S339">
        <f>ROUND((Source!DO193/100)*ROUND((ROUND((Source!AF193*Source!AV193*Source!I193),2)),2), 2)</f>
        <v>9.9700000000000006</v>
      </c>
      <c r="T339">
        <f>Source!Y193</f>
        <v>184.39</v>
      </c>
      <c r="U339">
        <f>ROUND((175/100)*ROUND((ROUND((Source!AE193*Source!AV193*Source!I193),2)),2), 2)</f>
        <v>14.26</v>
      </c>
      <c r="V339">
        <f>ROUND((157/100)*ROUND(ROUND((ROUND((Source!AE193*Source!AV193*Source!I193),2)*Source!BS193),2), 2), 2)</f>
        <v>317.58</v>
      </c>
    </row>
    <row r="340" spans="1:27" x14ac:dyDescent="0.2">
      <c r="W340">
        <f>I349</f>
        <v>18.12</v>
      </c>
    </row>
    <row r="341" spans="1:27" ht="16.5" x14ac:dyDescent="0.25">
      <c r="A341" s="42" t="str">
        <f>CONCATENATE("Раздел: ",IF(Source!G188&lt;&gt;"Новый раздел", Source!G188, ""))</f>
        <v>Раздел: дорога, проезд (45 м2)</v>
      </c>
      <c r="B341" s="42"/>
      <c r="C341" s="42"/>
      <c r="D341" s="42"/>
      <c r="E341" s="42"/>
      <c r="F341" s="42"/>
      <c r="G341" s="42"/>
      <c r="H341" s="42"/>
      <c r="I341" s="42"/>
      <c r="J341" s="42"/>
      <c r="K341" s="42"/>
    </row>
    <row r="342" spans="1:27" ht="28.5" x14ac:dyDescent="0.2">
      <c r="A342" s="17" t="str">
        <f>Source!E192</f>
        <v>35</v>
      </c>
      <c r="B342" s="18" t="str">
        <f>Source!F192</f>
        <v>6.68-53-1</v>
      </c>
      <c r="C342" s="18" t="s">
        <v>170</v>
      </c>
      <c r="D342" s="20" t="str">
        <f>Source!H192</f>
        <v>100 м</v>
      </c>
      <c r="E342" s="19">
        <f>Source!I192</f>
        <v>0.8</v>
      </c>
      <c r="F342" s="22"/>
      <c r="G342" s="21"/>
      <c r="H342" s="19"/>
      <c r="I342" s="23"/>
      <c r="J342" s="19"/>
      <c r="K342" s="23"/>
      <c r="W342">
        <f>I351</f>
        <v>8.15</v>
      </c>
    </row>
    <row r="343" spans="1:27" ht="14.25" x14ac:dyDescent="0.2">
      <c r="A343" s="17"/>
      <c r="B343" s="18"/>
      <c r="C343" s="18" t="s">
        <v>519</v>
      </c>
      <c r="D343" s="20"/>
      <c r="E343" s="19"/>
      <c r="F343" s="22">
        <f>Source!AO192</f>
        <v>857.51</v>
      </c>
      <c r="G343" s="21" t="str">
        <f>Source!DG192</f>
        <v/>
      </c>
      <c r="H343" s="19">
        <f>Source!AV192</f>
        <v>1</v>
      </c>
      <c r="I343" s="23">
        <f>ROUND((ROUND((Source!AF192*Source!AV192*Source!I192),2)),2)</f>
        <v>686.01</v>
      </c>
      <c r="J343" s="19">
        <f>IF(Source!BA192&lt;&gt; 0, Source!BA192, 1)</f>
        <v>24.82</v>
      </c>
      <c r="K343" s="23">
        <f>Source!S192</f>
        <v>17026.77</v>
      </c>
    </row>
    <row r="344" spans="1:27" ht="14.25" x14ac:dyDescent="0.2">
      <c r="A344" s="17"/>
      <c r="B344" s="18"/>
      <c r="C344" s="18" t="s">
        <v>522</v>
      </c>
      <c r="D344" s="20" t="s">
        <v>523</v>
      </c>
      <c r="E344" s="19">
        <f>Source!DN192</f>
        <v>80</v>
      </c>
      <c r="F344" s="22"/>
      <c r="G344" s="21"/>
      <c r="H344" s="19"/>
      <c r="I344" s="23">
        <f>SUM(Q333:Q334)</f>
        <v>548.80999999999995</v>
      </c>
      <c r="J344" s="19">
        <f>Source!BZ192</f>
        <v>68</v>
      </c>
      <c r="K344" s="23">
        <f>SUM(R333:R334)</f>
        <v>11578.2</v>
      </c>
    </row>
    <row r="345" spans="1:27" ht="14.25" x14ac:dyDescent="0.2">
      <c r="A345" s="17"/>
      <c r="B345" s="18"/>
      <c r="C345" s="18" t="s">
        <v>524</v>
      </c>
      <c r="D345" s="20" t="s">
        <v>523</v>
      </c>
      <c r="E345" s="19">
        <f>Source!DO192</f>
        <v>55</v>
      </c>
      <c r="F345" s="22"/>
      <c r="G345" s="21"/>
      <c r="H345" s="19"/>
      <c r="I345" s="23">
        <f>SUM(S333:S335)</f>
        <v>377.31</v>
      </c>
      <c r="J345" s="19">
        <f>Source!CA192</f>
        <v>41</v>
      </c>
      <c r="K345" s="23">
        <f>SUM(T333:T335)</f>
        <v>6980.98</v>
      </c>
    </row>
    <row r="346" spans="1:27" ht="14.25" x14ac:dyDescent="0.2">
      <c r="A346" s="17"/>
      <c r="B346" s="18"/>
      <c r="C346" s="18" t="s">
        <v>526</v>
      </c>
      <c r="D346" s="20" t="s">
        <v>527</v>
      </c>
      <c r="E346" s="19">
        <f>Source!AQ192</f>
        <v>76.7</v>
      </c>
      <c r="F346" s="22"/>
      <c r="G346" s="21" t="str">
        <f>Source!DI192</f>
        <v/>
      </c>
      <c r="H346" s="19">
        <f>Source!AV192</f>
        <v>1</v>
      </c>
      <c r="I346" s="23">
        <f>Source!U192</f>
        <v>61.360000000000007</v>
      </c>
      <c r="J346" s="19"/>
      <c r="K346" s="23"/>
    </row>
    <row r="347" spans="1:27" ht="15" x14ac:dyDescent="0.25">
      <c r="A347" s="26"/>
      <c r="B347" s="26"/>
      <c r="C347" s="26"/>
      <c r="D347" s="26"/>
      <c r="E347" s="26"/>
      <c r="F347" s="26"/>
      <c r="G347" s="26"/>
      <c r="H347" s="51">
        <f>I343+I344+I345</f>
        <v>1612.1299999999999</v>
      </c>
      <c r="I347" s="51"/>
      <c r="J347" s="51">
        <f>K343+K344+K345</f>
        <v>35585.949999999997</v>
      </c>
      <c r="K347" s="51"/>
      <c r="O347" s="25">
        <f>I349+I350+I352+I353+I354</f>
        <v>102.5</v>
      </c>
      <c r="P347" s="25">
        <f>K349+K350+K352+K353+K354</f>
        <v>1701.25</v>
      </c>
      <c r="X347">
        <f>IF(Source!BI193&lt;=1,I349+I350+I352+I353+I354-0, 0)</f>
        <v>102.5</v>
      </c>
      <c r="Y347">
        <f>IF(Source!BI193=2,I349+I350+I352+I353+I354-0, 0)</f>
        <v>0</v>
      </c>
      <c r="Z347">
        <f>IF(Source!BI193=3,I349+I350+I352+I353+I354-0, 0)</f>
        <v>0</v>
      </c>
      <c r="AA347">
        <f>IF(Source!BI193=4,I349+I350+I352+I353+I354,0)</f>
        <v>0</v>
      </c>
    </row>
    <row r="348" spans="1:27" ht="42.75" x14ac:dyDescent="0.2">
      <c r="A348" s="17" t="str">
        <f>Source!E193</f>
        <v>36</v>
      </c>
      <c r="B348" s="18" t="str">
        <f>Source!F193</f>
        <v>6.68-51-5</v>
      </c>
      <c r="C348" s="18" t="s">
        <v>251</v>
      </c>
      <c r="D348" s="20" t="str">
        <f>Source!H193</f>
        <v>100 м3 конструкций</v>
      </c>
      <c r="E348" s="19">
        <f>Source!I193</f>
        <v>2.9000000000000001E-2</v>
      </c>
      <c r="F348" s="22"/>
      <c r="G348" s="21"/>
      <c r="H348" s="19"/>
      <c r="I348" s="23"/>
      <c r="J348" s="19"/>
      <c r="K348" s="23"/>
      <c r="Q348">
        <f>ROUND((Source!DN194/100)*ROUND((ROUND((Source!AF194*Source!AV194*Source!I194),2)),2), 2)</f>
        <v>3.09</v>
      </c>
      <c r="R348">
        <f>Source!X194</f>
        <v>65.150000000000006</v>
      </c>
      <c r="S348">
        <f>ROUND((Source!DO194/100)*ROUND((ROUND((Source!AF194*Source!AV194*Source!I194),2)),2), 2)</f>
        <v>2.12</v>
      </c>
      <c r="T348">
        <f>Source!Y194</f>
        <v>39.28</v>
      </c>
      <c r="U348">
        <f>ROUND((175/100)*ROUND((ROUND((Source!AE194*Source!AV194*Source!I194),2)),2), 2)</f>
        <v>5.01</v>
      </c>
      <c r="V348">
        <f>ROUND((157/100)*ROUND(ROUND((ROUND((Source!AE194*Source!AV194*Source!I194),2)*Source!BS194),2), 2), 2)</f>
        <v>111.45</v>
      </c>
    </row>
    <row r="349" spans="1:27" ht="14.25" x14ac:dyDescent="0.2">
      <c r="A349" s="17"/>
      <c r="B349" s="18"/>
      <c r="C349" s="18" t="s">
        <v>519</v>
      </c>
      <c r="D349" s="20"/>
      <c r="E349" s="19"/>
      <c r="F349" s="22">
        <f>Source!AO193</f>
        <v>624.69000000000005</v>
      </c>
      <c r="G349" s="21" t="str">
        <f>Source!DG193</f>
        <v/>
      </c>
      <c r="H349" s="19">
        <f>Source!AV193</f>
        <v>1</v>
      </c>
      <c r="I349" s="23">
        <f>ROUND((ROUND((Source!AF193*Source!AV193*Source!I193),2)),2)</f>
        <v>18.12</v>
      </c>
      <c r="J349" s="19">
        <f>IF(Source!BA193&lt;&gt; 0, Source!BA193, 1)</f>
        <v>24.82</v>
      </c>
      <c r="K349" s="23">
        <f>Source!S193</f>
        <v>449.74</v>
      </c>
      <c r="W349">
        <f>I358</f>
        <v>3.86</v>
      </c>
    </row>
    <row r="350" spans="1:27" ht="14.25" x14ac:dyDescent="0.2">
      <c r="A350" s="17"/>
      <c r="B350" s="18"/>
      <c r="C350" s="18" t="s">
        <v>520</v>
      </c>
      <c r="D350" s="20"/>
      <c r="E350" s="19"/>
      <c r="F350" s="22">
        <f>Source!AM193</f>
        <v>1574.15</v>
      </c>
      <c r="G350" s="21" t="str">
        <f>Source!DE193</f>
        <v/>
      </c>
      <c r="H350" s="19">
        <f>Source!AV193</f>
        <v>1</v>
      </c>
      <c r="I350" s="23">
        <f>(ROUND((ROUND(((Source!ET193)*Source!AV193*Source!I193),2)),2)+ROUND((ROUND(((Source!AE193-(Source!EU193))*Source!AV193*Source!I193),2)),2))</f>
        <v>45.65</v>
      </c>
      <c r="J350" s="19">
        <f>IF(Source!BB193&lt;&gt; 0, Source!BB193, 1)</f>
        <v>9.7200000000000006</v>
      </c>
      <c r="K350" s="23">
        <f>Source!Q193</f>
        <v>443.72</v>
      </c>
    </row>
    <row r="351" spans="1:27" ht="14.25" x14ac:dyDescent="0.2">
      <c r="A351" s="17"/>
      <c r="B351" s="18"/>
      <c r="C351" s="18" t="s">
        <v>521</v>
      </c>
      <c r="D351" s="20"/>
      <c r="E351" s="19"/>
      <c r="F351" s="22">
        <f>Source!AN193</f>
        <v>280.92</v>
      </c>
      <c r="G351" s="21" t="str">
        <f>Source!DF193</f>
        <v/>
      </c>
      <c r="H351" s="19">
        <f>Source!AV193</f>
        <v>1</v>
      </c>
      <c r="I351" s="24">
        <f>ROUND((ROUND((Source!AE193*Source!AV193*Source!I193),2)),2)</f>
        <v>8.15</v>
      </c>
      <c r="J351" s="19">
        <f>IF(Source!BS193&lt;&gt; 0, Source!BS193, 1)</f>
        <v>24.82</v>
      </c>
      <c r="K351" s="24">
        <f>Source!R193</f>
        <v>202.28</v>
      </c>
      <c r="W351">
        <f>I360</f>
        <v>2.86</v>
      </c>
    </row>
    <row r="352" spans="1:27" ht="14.25" x14ac:dyDescent="0.2">
      <c r="A352" s="17"/>
      <c r="B352" s="18"/>
      <c r="C352" s="18" t="s">
        <v>522</v>
      </c>
      <c r="D352" s="20" t="s">
        <v>523</v>
      </c>
      <c r="E352" s="19">
        <f>Source!DN193</f>
        <v>80</v>
      </c>
      <c r="F352" s="22"/>
      <c r="G352" s="21"/>
      <c r="H352" s="19"/>
      <c r="I352" s="23">
        <f>SUM(Q339:Q342)</f>
        <v>14.5</v>
      </c>
      <c r="J352" s="19">
        <f>Source!BZ193</f>
        <v>68</v>
      </c>
      <c r="K352" s="23">
        <f>SUM(R339:R342)</f>
        <v>305.82</v>
      </c>
    </row>
    <row r="353" spans="1:27" ht="14.25" x14ac:dyDescent="0.2">
      <c r="A353" s="17"/>
      <c r="B353" s="18"/>
      <c r="C353" s="18" t="s">
        <v>524</v>
      </c>
      <c r="D353" s="20" t="s">
        <v>523</v>
      </c>
      <c r="E353" s="19">
        <f>Source!DO193</f>
        <v>55</v>
      </c>
      <c r="F353" s="22"/>
      <c r="G353" s="21"/>
      <c r="H353" s="19"/>
      <c r="I353" s="23">
        <f>SUM(S339:S343)</f>
        <v>9.9700000000000006</v>
      </c>
      <c r="J353" s="19">
        <f>Source!CA193</f>
        <v>41</v>
      </c>
      <c r="K353" s="23">
        <f>SUM(T339:T343)</f>
        <v>184.39</v>
      </c>
    </row>
    <row r="354" spans="1:27" ht="14.25" x14ac:dyDescent="0.2">
      <c r="A354" s="17"/>
      <c r="B354" s="18"/>
      <c r="C354" s="18" t="s">
        <v>525</v>
      </c>
      <c r="D354" s="20" t="s">
        <v>523</v>
      </c>
      <c r="E354" s="19">
        <f>175</f>
        <v>175</v>
      </c>
      <c r="F354" s="22"/>
      <c r="G354" s="21"/>
      <c r="H354" s="19"/>
      <c r="I354" s="23">
        <f>SUM(U339:U344)</f>
        <v>14.26</v>
      </c>
      <c r="J354" s="19">
        <f>157</f>
        <v>157</v>
      </c>
      <c r="K354" s="23">
        <f>SUM(V339:V344)</f>
        <v>317.58</v>
      </c>
    </row>
    <row r="355" spans="1:27" ht="14.25" x14ac:dyDescent="0.2">
      <c r="A355" s="17"/>
      <c r="B355" s="18"/>
      <c r="C355" s="18" t="s">
        <v>526</v>
      </c>
      <c r="D355" s="20" t="s">
        <v>527</v>
      </c>
      <c r="E355" s="19">
        <f>Source!AQ193</f>
        <v>49.5</v>
      </c>
      <c r="F355" s="22"/>
      <c r="G355" s="21" t="str">
        <f>Source!DI193</f>
        <v/>
      </c>
      <c r="H355" s="19">
        <f>Source!AV193</f>
        <v>1</v>
      </c>
      <c r="I355" s="23">
        <f>Source!U193</f>
        <v>1.4355</v>
      </c>
      <c r="J355" s="19"/>
      <c r="K355" s="23"/>
    </row>
    <row r="356" spans="1:27" ht="15" x14ac:dyDescent="0.25">
      <c r="A356" s="26"/>
      <c r="B356" s="26"/>
      <c r="C356" s="26"/>
      <c r="D356" s="26"/>
      <c r="E356" s="26"/>
      <c r="F356" s="26"/>
      <c r="G356" s="26"/>
      <c r="H356" s="51">
        <f>I349+I350+I352+I353+I354</f>
        <v>102.5</v>
      </c>
      <c r="I356" s="51"/>
      <c r="J356" s="51">
        <f>K349+K350+K352+K353+K354</f>
        <v>1701.25</v>
      </c>
      <c r="K356" s="51"/>
      <c r="O356" s="25">
        <f>I358+I359+I361+I362+I363</f>
        <v>28.17</v>
      </c>
      <c r="P356" s="25">
        <f>K358+K359+K361+K362+K363</f>
        <v>469.35999999999996</v>
      </c>
      <c r="X356">
        <f>IF(Source!BI194&lt;=1,I358+I359+I361+I362+I363-0, 0)</f>
        <v>28.17</v>
      </c>
      <c r="Y356">
        <f>IF(Source!BI194=2,I358+I359+I361+I362+I363-0, 0)</f>
        <v>0</v>
      </c>
      <c r="Z356">
        <f>IF(Source!BI194=3,I358+I359+I361+I362+I363-0, 0)</f>
        <v>0</v>
      </c>
      <c r="AA356">
        <f>IF(Source!BI194=4,I358+I359+I361+I362+I363,0)</f>
        <v>0</v>
      </c>
    </row>
    <row r="357" spans="1:27" ht="42.75" x14ac:dyDescent="0.2">
      <c r="A357" s="17" t="str">
        <f>Source!E194</f>
        <v>37</v>
      </c>
      <c r="B357" s="18" t="str">
        <f>Source!F194</f>
        <v>6.68-51-2</v>
      </c>
      <c r="C357" s="18" t="s">
        <v>256</v>
      </c>
      <c r="D357" s="20" t="str">
        <f>Source!H194</f>
        <v>100 м3 конструкций</v>
      </c>
      <c r="E357" s="19">
        <f>Source!I194</f>
        <v>3.5000000000000003E-2</v>
      </c>
      <c r="F357" s="22"/>
      <c r="G357" s="21"/>
      <c r="H357" s="19"/>
      <c r="I357" s="23"/>
      <c r="J357" s="19"/>
      <c r="K357" s="23"/>
      <c r="Q357">
        <f>ROUND((Source!DN195/100)*ROUND((ROUND((Source!AF195*Source!AV195*Source!I195),2)),2), 2)</f>
        <v>3.84</v>
      </c>
      <c r="R357">
        <f>Source!X195</f>
        <v>89.51</v>
      </c>
      <c r="S357">
        <f>ROUND((Source!DO195/100)*ROUND((ROUND((Source!AF195*Source!AV195*Source!I195),2)),2), 2)</f>
        <v>3.02</v>
      </c>
      <c r="T357">
        <f>Source!Y195</f>
        <v>48.65</v>
      </c>
      <c r="U357">
        <f>ROUND((175/100)*ROUND((ROUND((Source!AE195*Source!AV195*Source!I195),2)),2), 2)</f>
        <v>46.04</v>
      </c>
      <c r="V357">
        <f>ROUND((157/100)*ROUND(ROUND((ROUND((Source!AE195*Source!AV195*Source!I195),2)*Source!BS195),2), 2), 2)</f>
        <v>1025.23</v>
      </c>
    </row>
    <row r="358" spans="1:27" ht="14.25" x14ac:dyDescent="0.2">
      <c r="A358" s="17"/>
      <c r="B358" s="18"/>
      <c r="C358" s="18" t="s">
        <v>519</v>
      </c>
      <c r="D358" s="20"/>
      <c r="E358" s="19"/>
      <c r="F358" s="22">
        <f>Source!AO194</f>
        <v>110.33</v>
      </c>
      <c r="G358" s="21" t="str">
        <f>Source!DG194</f>
        <v/>
      </c>
      <c r="H358" s="19">
        <f>Source!AV194</f>
        <v>1</v>
      </c>
      <c r="I358" s="23">
        <f>ROUND((ROUND((Source!AF194*Source!AV194*Source!I194),2)),2)</f>
        <v>3.86</v>
      </c>
      <c r="J358" s="19">
        <f>IF(Source!BA194&lt;&gt; 0, Source!BA194, 1)</f>
        <v>24.82</v>
      </c>
      <c r="K358" s="23">
        <f>Source!S194</f>
        <v>95.81</v>
      </c>
      <c r="W358">
        <f>I367</f>
        <v>3.92</v>
      </c>
    </row>
    <row r="359" spans="1:27" ht="14.25" x14ac:dyDescent="0.2">
      <c r="A359" s="17"/>
      <c r="B359" s="18"/>
      <c r="C359" s="18" t="s">
        <v>520</v>
      </c>
      <c r="D359" s="20"/>
      <c r="E359" s="19"/>
      <c r="F359" s="22">
        <f>Source!AM194</f>
        <v>402.43</v>
      </c>
      <c r="G359" s="21" t="str">
        <f>Source!DE194</f>
        <v/>
      </c>
      <c r="H359" s="19">
        <f>Source!AV194</f>
        <v>1</v>
      </c>
      <c r="I359" s="23">
        <f>(ROUND((ROUND(((Source!ET194)*Source!AV194*Source!I194),2)),2)+ROUND((ROUND(((Source!AE194-(Source!EU194))*Source!AV194*Source!I194),2)),2))</f>
        <v>14.09</v>
      </c>
      <c r="J359" s="19">
        <f>IF(Source!BB194&lt;&gt; 0, Source!BB194, 1)</f>
        <v>11.19</v>
      </c>
      <c r="K359" s="23">
        <f>Source!Q194</f>
        <v>157.66999999999999</v>
      </c>
    </row>
    <row r="360" spans="1:27" ht="14.25" x14ac:dyDescent="0.2">
      <c r="A360" s="17"/>
      <c r="B360" s="18"/>
      <c r="C360" s="18" t="s">
        <v>521</v>
      </c>
      <c r="D360" s="20"/>
      <c r="E360" s="19"/>
      <c r="F360" s="22">
        <f>Source!AN194</f>
        <v>81.58</v>
      </c>
      <c r="G360" s="21" t="str">
        <f>Source!DF194</f>
        <v/>
      </c>
      <c r="H360" s="19">
        <f>Source!AV194</f>
        <v>1</v>
      </c>
      <c r="I360" s="24">
        <f>ROUND((ROUND((Source!AE194*Source!AV194*Source!I194),2)),2)</f>
        <v>2.86</v>
      </c>
      <c r="J360" s="19">
        <f>IF(Source!BS194&lt;&gt; 0, Source!BS194, 1)</f>
        <v>24.82</v>
      </c>
      <c r="K360" s="24">
        <f>Source!R194</f>
        <v>70.989999999999995</v>
      </c>
      <c r="W360">
        <f>I369</f>
        <v>26.31</v>
      </c>
    </row>
    <row r="361" spans="1:27" ht="14.25" x14ac:dyDescent="0.2">
      <c r="A361" s="17"/>
      <c r="B361" s="18"/>
      <c r="C361" s="18" t="s">
        <v>522</v>
      </c>
      <c r="D361" s="20" t="s">
        <v>523</v>
      </c>
      <c r="E361" s="19">
        <f>Source!DN194</f>
        <v>80</v>
      </c>
      <c r="F361" s="22"/>
      <c r="G361" s="21"/>
      <c r="H361" s="19"/>
      <c r="I361" s="23">
        <f>SUM(Q348:Q351)</f>
        <v>3.09</v>
      </c>
      <c r="J361" s="19">
        <f>Source!BZ194</f>
        <v>68</v>
      </c>
      <c r="K361" s="23">
        <f>SUM(R348:R351)</f>
        <v>65.150000000000006</v>
      </c>
    </row>
    <row r="362" spans="1:27" ht="14.25" x14ac:dyDescent="0.2">
      <c r="A362" s="17"/>
      <c r="B362" s="18"/>
      <c r="C362" s="18" t="s">
        <v>524</v>
      </c>
      <c r="D362" s="20" t="s">
        <v>523</v>
      </c>
      <c r="E362" s="19">
        <f>Source!DO194</f>
        <v>55</v>
      </c>
      <c r="F362" s="22"/>
      <c r="G362" s="21"/>
      <c r="H362" s="19"/>
      <c r="I362" s="23">
        <f>SUM(S348:S352)</f>
        <v>2.12</v>
      </c>
      <c r="J362" s="19">
        <f>Source!CA194</f>
        <v>41</v>
      </c>
      <c r="K362" s="23">
        <f>SUM(T348:T352)</f>
        <v>39.28</v>
      </c>
    </row>
    <row r="363" spans="1:27" ht="14.25" x14ac:dyDescent="0.2">
      <c r="A363" s="17"/>
      <c r="B363" s="18"/>
      <c r="C363" s="18" t="s">
        <v>525</v>
      </c>
      <c r="D363" s="20" t="s">
        <v>523</v>
      </c>
      <c r="E363" s="19">
        <f>175</f>
        <v>175</v>
      </c>
      <c r="F363" s="22"/>
      <c r="G363" s="21"/>
      <c r="H363" s="19"/>
      <c r="I363" s="23">
        <f>SUM(U348:U353)</f>
        <v>5.01</v>
      </c>
      <c r="J363" s="19">
        <f>157</f>
        <v>157</v>
      </c>
      <c r="K363" s="23">
        <f>SUM(V348:V353)</f>
        <v>111.45</v>
      </c>
    </row>
    <row r="364" spans="1:27" ht="14.25" x14ac:dyDescent="0.2">
      <c r="A364" s="17"/>
      <c r="B364" s="18"/>
      <c r="C364" s="18" t="s">
        <v>526</v>
      </c>
      <c r="D364" s="20" t="s">
        <v>527</v>
      </c>
      <c r="E364" s="19">
        <f>Source!AQ194</f>
        <v>11.7</v>
      </c>
      <c r="F364" s="22"/>
      <c r="G364" s="21" t="str">
        <f>Source!DI194</f>
        <v/>
      </c>
      <c r="H364" s="19">
        <f>Source!AV194</f>
        <v>1</v>
      </c>
      <c r="I364" s="23">
        <f>Source!U194</f>
        <v>0.40950000000000003</v>
      </c>
      <c r="J364" s="19"/>
      <c r="K364" s="23"/>
    </row>
    <row r="365" spans="1:27" ht="15" x14ac:dyDescent="0.25">
      <c r="A365" s="26"/>
      <c r="B365" s="26"/>
      <c r="C365" s="26"/>
      <c r="D365" s="26"/>
      <c r="E365" s="26"/>
      <c r="F365" s="26"/>
      <c r="G365" s="26"/>
      <c r="H365" s="51">
        <f>I358+I359+I361+I362+I363</f>
        <v>28.17</v>
      </c>
      <c r="I365" s="51"/>
      <c r="J365" s="51">
        <f>K358+K359+K361+K362+K363</f>
        <v>469.35999999999996</v>
      </c>
      <c r="K365" s="51"/>
      <c r="O365" s="25">
        <f>I367+I368+I370+I371+I372</f>
        <v>147.94999999999999</v>
      </c>
      <c r="P365" s="25">
        <f>K367+K368+K370+K371+K372</f>
        <v>2181.09</v>
      </c>
      <c r="X365">
        <f>IF(Source!BI195&lt;=1,I367+I368+I370+I371+I372-0, 0)</f>
        <v>147.94999999999999</v>
      </c>
      <c r="Y365">
        <f>IF(Source!BI195=2,I367+I368+I370+I371+I372-0, 0)</f>
        <v>0</v>
      </c>
      <c r="Z365">
        <f>IF(Source!BI195=3,I367+I368+I370+I371+I372-0, 0)</f>
        <v>0</v>
      </c>
      <c r="AA365">
        <f>IF(Source!BI195=4,I367+I368+I370+I371+I372,0)</f>
        <v>0</v>
      </c>
    </row>
    <row r="366" spans="1:27" ht="57" x14ac:dyDescent="0.2">
      <c r="A366" s="17" t="str">
        <f>Source!E195</f>
        <v>38</v>
      </c>
      <c r="B366" s="18" t="str">
        <f>Source!F195</f>
        <v>3.1-7-2</v>
      </c>
      <c r="C366" s="18" t="s">
        <v>14</v>
      </c>
      <c r="D366" s="20" t="str">
        <f>Source!H195</f>
        <v>100 м3 грунта</v>
      </c>
      <c r="E366" s="19">
        <f>Source!I195</f>
        <v>0.113</v>
      </c>
      <c r="F366" s="22"/>
      <c r="G366" s="21"/>
      <c r="H366" s="19"/>
      <c r="I366" s="23"/>
      <c r="J366" s="19"/>
      <c r="K366" s="23"/>
      <c r="Q366">
        <f>ROUND((Source!DN196/100)*ROUND((ROUND((Source!AF196*Source!AV196*Source!I196),2)),2), 2)</f>
        <v>0</v>
      </c>
      <c r="R366">
        <f>Source!X196</f>
        <v>0</v>
      </c>
      <c r="S366">
        <f>ROUND((Source!DO196/100)*ROUND((ROUND((Source!AF196*Source!AV196*Source!I196),2)),2), 2)</f>
        <v>0</v>
      </c>
      <c r="T366">
        <f>Source!Y196</f>
        <v>0</v>
      </c>
      <c r="U366">
        <f>ROUND((175/100)*ROUND((ROUND((Source!AE196*Source!AV196*Source!I196),2)),2), 2)</f>
        <v>0</v>
      </c>
      <c r="V366">
        <f>ROUND((157/100)*ROUND(ROUND((ROUND((Source!AE196*Source!AV196*Source!I196),2)*Source!BS196),2), 2), 2)</f>
        <v>0</v>
      </c>
    </row>
    <row r="367" spans="1:27" ht="14.25" x14ac:dyDescent="0.2">
      <c r="A367" s="17"/>
      <c r="B367" s="18"/>
      <c r="C367" s="18" t="s">
        <v>519</v>
      </c>
      <c r="D367" s="20"/>
      <c r="E367" s="19"/>
      <c r="F367" s="22">
        <f>Source!AO195</f>
        <v>30.15</v>
      </c>
      <c r="G367" s="21" t="str">
        <f>Source!DG195</f>
        <v>*1,15</v>
      </c>
      <c r="H367" s="19">
        <f>Source!AV195</f>
        <v>1</v>
      </c>
      <c r="I367" s="23">
        <f>ROUND((ROUND((Source!AF195*Source!AV195*Source!I195),2)),2)</f>
        <v>3.92</v>
      </c>
      <c r="J367" s="19">
        <f>IF(Source!BA195&lt;&gt; 0, Source!BA195, 1)</f>
        <v>24.82</v>
      </c>
      <c r="K367" s="23">
        <f>Source!S195</f>
        <v>97.29</v>
      </c>
    </row>
    <row r="368" spans="1:27" ht="14.25" x14ac:dyDescent="0.2">
      <c r="A368" s="17"/>
      <c r="B368" s="18"/>
      <c r="C368" s="18" t="s">
        <v>520</v>
      </c>
      <c r="D368" s="20"/>
      <c r="E368" s="19"/>
      <c r="F368" s="22">
        <f>Source!AM195</f>
        <v>645.20000000000005</v>
      </c>
      <c r="G368" s="21" t="str">
        <f>Source!DE195</f>
        <v>*1,25</v>
      </c>
      <c r="H368" s="19">
        <f>Source!AV195</f>
        <v>1</v>
      </c>
      <c r="I368" s="23">
        <f>(ROUND((ROUND((((Source!ET195*1.25))*Source!AV195*Source!I195),2)),2)+ROUND((ROUND(((Source!AE195-((Source!EU195*1.25)))*Source!AV195*Source!I195),2)),2))</f>
        <v>91.13</v>
      </c>
      <c r="J368" s="19">
        <f>IF(Source!BB195&lt;&gt; 0, Source!BB195, 1)</f>
        <v>10.1</v>
      </c>
      <c r="K368" s="23">
        <f>Source!Q195</f>
        <v>920.41</v>
      </c>
      <c r="O368" s="25">
        <f>I376</f>
        <v>962.46</v>
      </c>
      <c r="P368" s="25">
        <f>K376</f>
        <v>11443.65</v>
      </c>
      <c r="X368">
        <f>IF(Source!BI196&lt;=1,I376-0, 0)</f>
        <v>0</v>
      </c>
      <c r="Y368">
        <f>IF(Source!BI196=2,I376-0, 0)</f>
        <v>0</v>
      </c>
      <c r="Z368">
        <f>IF(Source!BI196=3,I376-0, 0)</f>
        <v>0</v>
      </c>
      <c r="AA368">
        <f>IF(Source!BI196=4,I376,0)</f>
        <v>962.46</v>
      </c>
    </row>
    <row r="369" spans="1:27" ht="14.25" x14ac:dyDescent="0.2">
      <c r="A369" s="17"/>
      <c r="B369" s="18"/>
      <c r="C369" s="18" t="s">
        <v>521</v>
      </c>
      <c r="D369" s="20"/>
      <c r="E369" s="19"/>
      <c r="F369" s="22">
        <f>Source!AN195</f>
        <v>186.3</v>
      </c>
      <c r="G369" s="21" t="str">
        <f>Source!DF195</f>
        <v>*1,25</v>
      </c>
      <c r="H369" s="19">
        <f>Source!AV195</f>
        <v>1</v>
      </c>
      <c r="I369" s="24">
        <f>ROUND((ROUND((Source!AE195*Source!AV195*Source!I195),2)),2)</f>
        <v>26.31</v>
      </c>
      <c r="J369" s="19">
        <f>IF(Source!BS195&lt;&gt; 0, Source!BS195, 1)</f>
        <v>24.82</v>
      </c>
      <c r="K369" s="24">
        <f>Source!R195</f>
        <v>653.01</v>
      </c>
      <c r="Q369">
        <f>ROUND((Source!DN197/100)*ROUND((ROUND((Source!AF197*Source!AV197*Source!I197),2)),2), 2)</f>
        <v>0</v>
      </c>
      <c r="R369">
        <f>Source!X197</f>
        <v>0</v>
      </c>
      <c r="S369">
        <f>ROUND((Source!DO197/100)*ROUND((ROUND((Source!AF197*Source!AV197*Source!I197),2)),2), 2)</f>
        <v>0</v>
      </c>
      <c r="T369">
        <f>Source!Y197</f>
        <v>0</v>
      </c>
      <c r="U369">
        <f>ROUND((175/100)*ROUND((ROUND((Source!AE197*Source!AV197*Source!I197),2)),2), 2)</f>
        <v>0</v>
      </c>
      <c r="V369">
        <f>ROUND((157/100)*ROUND(ROUND((ROUND((Source!AE197*Source!AV197*Source!I197),2)*Source!BS197),2), 2), 2)</f>
        <v>0</v>
      </c>
    </row>
    <row r="370" spans="1:27" ht="14.25" x14ac:dyDescent="0.2">
      <c r="A370" s="17"/>
      <c r="B370" s="18"/>
      <c r="C370" s="18" t="s">
        <v>522</v>
      </c>
      <c r="D370" s="20" t="s">
        <v>523</v>
      </c>
      <c r="E370" s="19">
        <f>Source!DN195</f>
        <v>98</v>
      </c>
      <c r="F370" s="22"/>
      <c r="G370" s="21"/>
      <c r="H370" s="19"/>
      <c r="I370" s="23">
        <f>SUM(Q357:Q360)</f>
        <v>3.84</v>
      </c>
      <c r="J370" s="19">
        <f>Source!BZ195</f>
        <v>92</v>
      </c>
      <c r="K370" s="23">
        <f>SUM(R357:R360)</f>
        <v>89.51</v>
      </c>
    </row>
    <row r="371" spans="1:27" ht="14.25" x14ac:dyDescent="0.2">
      <c r="A371" s="17"/>
      <c r="B371" s="18"/>
      <c r="C371" s="18" t="s">
        <v>524</v>
      </c>
      <c r="D371" s="20" t="s">
        <v>523</v>
      </c>
      <c r="E371" s="19">
        <f>Source!DO195</f>
        <v>77</v>
      </c>
      <c r="F371" s="22"/>
      <c r="G371" s="21"/>
      <c r="H371" s="19"/>
      <c r="I371" s="23">
        <f>SUM(S357:S361)</f>
        <v>3.02</v>
      </c>
      <c r="J371" s="19">
        <f>Source!CA195</f>
        <v>50</v>
      </c>
      <c r="K371" s="23">
        <f>SUM(T357:T361)</f>
        <v>48.65</v>
      </c>
      <c r="O371" s="25">
        <f>I379</f>
        <v>226.98</v>
      </c>
      <c r="P371" s="25">
        <f>K379</f>
        <v>1731.86</v>
      </c>
      <c r="X371">
        <f>IF(Source!BI197&lt;=1,I379-0, 0)</f>
        <v>0</v>
      </c>
      <c r="Y371">
        <f>IF(Source!BI197=2,I379-0, 0)</f>
        <v>0</v>
      </c>
      <c r="Z371">
        <f>IF(Source!BI197=3,I379-0, 0)</f>
        <v>0</v>
      </c>
      <c r="AA371">
        <f>IF(Source!BI197=4,I379,0)</f>
        <v>226.98</v>
      </c>
    </row>
    <row r="372" spans="1:27" ht="14.25" x14ac:dyDescent="0.2">
      <c r="A372" s="17"/>
      <c r="B372" s="18"/>
      <c r="C372" s="18" t="s">
        <v>525</v>
      </c>
      <c r="D372" s="20" t="s">
        <v>523</v>
      </c>
      <c r="E372" s="19">
        <f>175</f>
        <v>175</v>
      </c>
      <c r="F372" s="22"/>
      <c r="G372" s="21"/>
      <c r="H372" s="19"/>
      <c r="I372" s="23">
        <f>SUM(U357:U362)</f>
        <v>46.04</v>
      </c>
      <c r="J372" s="19">
        <f>157</f>
        <v>157</v>
      </c>
      <c r="K372" s="23">
        <f>SUM(V357:V362)</f>
        <v>1025.23</v>
      </c>
      <c r="Q372">
        <f>ROUND((Source!DN198/100)*ROUND((ROUND((Source!AF198*Source!AV198*Source!I198),2)),2), 2)</f>
        <v>4.59</v>
      </c>
      <c r="R372">
        <f>Source!X198</f>
        <v>106.87</v>
      </c>
      <c r="S372">
        <f>ROUND((Source!DO198/100)*ROUND((ROUND((Source!AF198*Source!AV198*Source!I198),2)),2), 2)</f>
        <v>3.6</v>
      </c>
      <c r="T372">
        <f>Source!Y198</f>
        <v>58.08</v>
      </c>
      <c r="U372">
        <f>ROUND((175/100)*ROUND((ROUND((Source!AE198*Source!AV198*Source!I198),2)),2), 2)</f>
        <v>55.02</v>
      </c>
      <c r="V372">
        <f>ROUND((157/100)*ROUND(ROUND((ROUND((Source!AE198*Source!AV198*Source!I198),2)*Source!BS198),2), 2), 2)</f>
        <v>1225.1300000000001</v>
      </c>
    </row>
    <row r="373" spans="1:27" ht="14.25" x14ac:dyDescent="0.2">
      <c r="A373" s="17"/>
      <c r="B373" s="18"/>
      <c r="C373" s="18" t="s">
        <v>526</v>
      </c>
      <c r="D373" s="20" t="s">
        <v>527</v>
      </c>
      <c r="E373" s="19">
        <f>Source!AQ195</f>
        <v>2.95</v>
      </c>
      <c r="F373" s="22"/>
      <c r="G373" s="21" t="str">
        <f>Source!DI195</f>
        <v>*1,15</v>
      </c>
      <c r="H373" s="19">
        <f>Source!AV195</f>
        <v>1</v>
      </c>
      <c r="I373" s="23">
        <f>Source!U195</f>
        <v>0.38335250000000004</v>
      </c>
      <c r="J373" s="19"/>
      <c r="K373" s="23"/>
      <c r="W373">
        <f>I382</f>
        <v>4.68</v>
      </c>
    </row>
    <row r="374" spans="1:27" ht="15" x14ac:dyDescent="0.25">
      <c r="A374" s="26"/>
      <c r="B374" s="26"/>
      <c r="C374" s="26"/>
      <c r="D374" s="26"/>
      <c r="E374" s="26"/>
      <c r="F374" s="26"/>
      <c r="G374" s="26"/>
      <c r="H374" s="51">
        <f>I367+I368+I370+I371+I372</f>
        <v>147.94999999999999</v>
      </c>
      <c r="I374" s="51"/>
      <c r="J374" s="51">
        <f>K367+K368+K370+K371+K372</f>
        <v>2181.09</v>
      </c>
      <c r="K374" s="51"/>
    </row>
    <row r="375" spans="1:27" ht="57" x14ac:dyDescent="0.2">
      <c r="A375" s="17" t="str">
        <f>Source!E196</f>
        <v>39</v>
      </c>
      <c r="B375" s="18" t="str">
        <f>Source!F196</f>
        <v>15.2-54-1</v>
      </c>
      <c r="C375" s="18" t="s">
        <v>37</v>
      </c>
      <c r="D375" s="20" t="str">
        <f>Source!H196</f>
        <v>т</v>
      </c>
      <c r="E375" s="19">
        <f>Source!I196</f>
        <v>18</v>
      </c>
      <c r="F375" s="22"/>
      <c r="G375" s="21"/>
      <c r="H375" s="19"/>
      <c r="I375" s="23"/>
      <c r="J375" s="19"/>
      <c r="K375" s="23"/>
      <c r="W375">
        <f>I384</f>
        <v>31.44</v>
      </c>
    </row>
    <row r="376" spans="1:27" ht="14.25" x14ac:dyDescent="0.2">
      <c r="A376" s="17"/>
      <c r="B376" s="18"/>
      <c r="C376" s="18" t="s">
        <v>520</v>
      </c>
      <c r="D376" s="20"/>
      <c r="E376" s="19"/>
      <c r="F376" s="22">
        <f>Source!AM196</f>
        <v>53.47</v>
      </c>
      <c r="G376" s="21" t="str">
        <f>Source!DE196</f>
        <v/>
      </c>
      <c r="H376" s="19">
        <f>Source!AV196</f>
        <v>1</v>
      </c>
      <c r="I376" s="23">
        <f>(ROUND((ROUND(((Source!ET196)*Source!AV196*Source!I196),2)),2)+ROUND((ROUND(((Source!AE196-(Source!EU196))*Source!AV196*Source!I196),2)),2))</f>
        <v>962.46</v>
      </c>
      <c r="J376" s="19">
        <f>IF(Source!BB196&lt;&gt; 0, Source!BB196, 1)</f>
        <v>11.89</v>
      </c>
      <c r="K376" s="23">
        <f>Source!Q196</f>
        <v>11443.65</v>
      </c>
    </row>
    <row r="377" spans="1:27" ht="15" x14ac:dyDescent="0.25">
      <c r="A377" s="26"/>
      <c r="B377" s="26"/>
      <c r="C377" s="26"/>
      <c r="D377" s="26"/>
      <c r="E377" s="26"/>
      <c r="F377" s="26"/>
      <c r="G377" s="26"/>
      <c r="H377" s="51">
        <f>I376</f>
        <v>962.46</v>
      </c>
      <c r="I377" s="51"/>
      <c r="J377" s="51">
        <f>K376</f>
        <v>11443.65</v>
      </c>
      <c r="K377" s="51"/>
    </row>
    <row r="378" spans="1:27" ht="42.75" x14ac:dyDescent="0.2">
      <c r="A378" s="17" t="str">
        <f>Source!E197</f>
        <v>40</v>
      </c>
      <c r="B378" s="18" t="str">
        <f>Source!F197</f>
        <v>15.1-1102-01</v>
      </c>
      <c r="C378" s="18" t="s">
        <v>45</v>
      </c>
      <c r="D378" s="20" t="str">
        <f>Source!H197</f>
        <v>1 Т</v>
      </c>
      <c r="E378" s="19">
        <f>Source!I197</f>
        <v>18</v>
      </c>
      <c r="F378" s="22"/>
      <c r="G378" s="21"/>
      <c r="H378" s="19"/>
      <c r="I378" s="23"/>
      <c r="J378" s="19"/>
      <c r="K378" s="23"/>
    </row>
    <row r="379" spans="1:27" ht="14.25" x14ac:dyDescent="0.2">
      <c r="A379" s="17"/>
      <c r="B379" s="18"/>
      <c r="C379" s="18" t="s">
        <v>520</v>
      </c>
      <c r="D379" s="20"/>
      <c r="E379" s="19"/>
      <c r="F379" s="22">
        <f>Source!AM197</f>
        <v>12.61</v>
      </c>
      <c r="G379" s="21" t="str">
        <f>Source!DE197</f>
        <v/>
      </c>
      <c r="H379" s="19">
        <f>Source!AV197</f>
        <v>1</v>
      </c>
      <c r="I379" s="23">
        <f>(ROUND((ROUND(((Source!ET197)*Source!AV197*Source!I197),2)),2)+ROUND((ROUND(((Source!AE197-(Source!EU197))*Source!AV197*Source!I197),2)),2))</f>
        <v>226.98</v>
      </c>
      <c r="J379" s="19">
        <f>IF(Source!BB197&lt;&gt; 0, Source!BB197, 1)</f>
        <v>7.63</v>
      </c>
      <c r="K379" s="23">
        <f>Source!Q197</f>
        <v>1731.86</v>
      </c>
    </row>
    <row r="380" spans="1:27" ht="15" x14ac:dyDescent="0.25">
      <c r="A380" s="26"/>
      <c r="B380" s="26"/>
      <c r="C380" s="26"/>
      <c r="D380" s="26"/>
      <c r="E380" s="26"/>
      <c r="F380" s="26"/>
      <c r="G380" s="26"/>
      <c r="H380" s="51">
        <f>I379</f>
        <v>226.98</v>
      </c>
      <c r="I380" s="51"/>
      <c r="J380" s="51">
        <f>K379</f>
        <v>1731.86</v>
      </c>
      <c r="K380" s="51"/>
      <c r="O380" s="25">
        <f>I382+I383+I385+I386+I387</f>
        <v>176.77</v>
      </c>
      <c r="P380" s="25">
        <f>K382+K383+K385+K386+K387</f>
        <v>2605.9300000000003</v>
      </c>
      <c r="X380">
        <f>IF(Source!BI198&lt;=1,I382+I383+I385+I386+I387-0, 0)</f>
        <v>176.77</v>
      </c>
      <c r="Y380">
        <f>IF(Source!BI198=2,I382+I383+I385+I386+I387-0, 0)</f>
        <v>0</v>
      </c>
      <c r="Z380">
        <f>IF(Source!BI198=3,I382+I383+I385+I386+I387-0, 0)</f>
        <v>0</v>
      </c>
      <c r="AA380">
        <f>IF(Source!BI198=4,I382+I383+I385+I386+I387,0)</f>
        <v>0</v>
      </c>
    </row>
    <row r="381" spans="1:27" ht="57" x14ac:dyDescent="0.2">
      <c r="A381" s="17" t="str">
        <f>Source!E198</f>
        <v>41</v>
      </c>
      <c r="B381" s="18" t="str">
        <f>Source!F198</f>
        <v>3.1-7-2</v>
      </c>
      <c r="C381" s="18" t="s">
        <v>14</v>
      </c>
      <c r="D381" s="20" t="str">
        <f>Source!H198</f>
        <v>100 м3 грунта</v>
      </c>
      <c r="E381" s="19">
        <f>Source!I198</f>
        <v>0.13500000000000001</v>
      </c>
      <c r="F381" s="22"/>
      <c r="G381" s="21"/>
      <c r="H381" s="19"/>
      <c r="I381" s="23"/>
      <c r="J381" s="19"/>
      <c r="K381" s="23"/>
      <c r="Q381">
        <f>ROUND((Source!DN199/100)*ROUND((ROUND((Source!AF199*Source!AV199*Source!I199),2)),2), 2)</f>
        <v>10.69</v>
      </c>
      <c r="R381">
        <f>Source!X199</f>
        <v>212.9</v>
      </c>
      <c r="S381">
        <f>ROUND((Source!DO199/100)*ROUND((ROUND((Source!AF199*Source!AV199*Source!I199),2)),2), 2)</f>
        <v>7.87</v>
      </c>
      <c r="T381">
        <f>Source!Y199</f>
        <v>119.57</v>
      </c>
      <c r="U381">
        <f>ROUND((175/100)*ROUND((ROUND((Source!AE199*Source!AV199*Source!I199),2)),2), 2)</f>
        <v>0</v>
      </c>
      <c r="V381">
        <f>ROUND((157/100)*ROUND(ROUND((ROUND((Source!AE199*Source!AV199*Source!I199),2)*Source!BS199),2), 2), 2)</f>
        <v>0</v>
      </c>
    </row>
    <row r="382" spans="1:27" ht="14.25" x14ac:dyDescent="0.2">
      <c r="A382" s="17"/>
      <c r="B382" s="18"/>
      <c r="C382" s="18" t="s">
        <v>519</v>
      </c>
      <c r="D382" s="20"/>
      <c r="E382" s="19"/>
      <c r="F382" s="22">
        <f>Source!AO198</f>
        <v>30.15</v>
      </c>
      <c r="G382" s="21" t="str">
        <f>Source!DG198</f>
        <v>*1,15</v>
      </c>
      <c r="H382" s="19">
        <f>Source!AV198</f>
        <v>1</v>
      </c>
      <c r="I382" s="23">
        <f>ROUND((ROUND((Source!AF198*Source!AV198*Source!I198),2)),2)</f>
        <v>4.68</v>
      </c>
      <c r="J382" s="19">
        <f>IF(Source!BA198&lt;&gt; 0, Source!BA198, 1)</f>
        <v>24.82</v>
      </c>
      <c r="K382" s="23">
        <f>Source!S198</f>
        <v>116.16</v>
      </c>
      <c r="W382">
        <f>I391</f>
        <v>11.75</v>
      </c>
    </row>
    <row r="383" spans="1:27" ht="14.25" x14ac:dyDescent="0.2">
      <c r="A383" s="17"/>
      <c r="B383" s="18"/>
      <c r="C383" s="18" t="s">
        <v>520</v>
      </c>
      <c r="D383" s="20"/>
      <c r="E383" s="19"/>
      <c r="F383" s="22">
        <f>Source!AM198</f>
        <v>645.20000000000005</v>
      </c>
      <c r="G383" s="21" t="str">
        <f>Source!DE198</f>
        <v>*1,25</v>
      </c>
      <c r="H383" s="19">
        <f>Source!AV198</f>
        <v>1</v>
      </c>
      <c r="I383" s="23">
        <f>(ROUND((ROUND((((Source!ET198*1.25))*Source!AV198*Source!I198),2)),2)+ROUND((ROUND(((Source!AE198-((Source!EU198*1.25)))*Source!AV198*Source!I198),2)),2))</f>
        <v>108.88</v>
      </c>
      <c r="J383" s="19">
        <f>IF(Source!BB198&lt;&gt; 0, Source!BB198, 1)</f>
        <v>10.1</v>
      </c>
      <c r="K383" s="23">
        <f>Source!Q198</f>
        <v>1099.69</v>
      </c>
    </row>
    <row r="384" spans="1:27" ht="14.25" x14ac:dyDescent="0.2">
      <c r="A384" s="17"/>
      <c r="B384" s="18"/>
      <c r="C384" s="18" t="s">
        <v>521</v>
      </c>
      <c r="D384" s="20"/>
      <c r="E384" s="19"/>
      <c r="F384" s="22">
        <f>Source!AN198</f>
        <v>186.3</v>
      </c>
      <c r="G384" s="21" t="str">
        <f>Source!DF198</f>
        <v>*1,25</v>
      </c>
      <c r="H384" s="19">
        <f>Source!AV198</f>
        <v>1</v>
      </c>
      <c r="I384" s="24">
        <f>ROUND((ROUND((Source!AE198*Source!AV198*Source!I198),2)),2)</f>
        <v>31.44</v>
      </c>
      <c r="J384" s="19">
        <f>IF(Source!BS198&lt;&gt; 0, Source!BS198, 1)</f>
        <v>24.82</v>
      </c>
      <c r="K384" s="24">
        <f>Source!R198</f>
        <v>780.34</v>
      </c>
    </row>
    <row r="385" spans="1:27" ht="14.25" x14ac:dyDescent="0.2">
      <c r="A385" s="17"/>
      <c r="B385" s="18"/>
      <c r="C385" s="18" t="s">
        <v>522</v>
      </c>
      <c r="D385" s="20" t="s">
        <v>523</v>
      </c>
      <c r="E385" s="19">
        <f>Source!DN198</f>
        <v>98</v>
      </c>
      <c r="F385" s="22"/>
      <c r="G385" s="21"/>
      <c r="H385" s="19"/>
      <c r="I385" s="23">
        <f>SUM(Q372:Q375)</f>
        <v>4.59</v>
      </c>
      <c r="J385" s="19">
        <f>Source!BZ198</f>
        <v>92</v>
      </c>
      <c r="K385" s="23">
        <f>SUM(R372:R375)</f>
        <v>106.87</v>
      </c>
    </row>
    <row r="386" spans="1:27" ht="14.25" x14ac:dyDescent="0.2">
      <c r="A386" s="17"/>
      <c r="B386" s="18"/>
      <c r="C386" s="18" t="s">
        <v>524</v>
      </c>
      <c r="D386" s="20" t="s">
        <v>523</v>
      </c>
      <c r="E386" s="19">
        <f>Source!DO198</f>
        <v>77</v>
      </c>
      <c r="F386" s="22"/>
      <c r="G386" s="21"/>
      <c r="H386" s="19"/>
      <c r="I386" s="23">
        <f>SUM(S372:S376)</f>
        <v>3.6</v>
      </c>
      <c r="J386" s="19">
        <f>Source!CA198</f>
        <v>50</v>
      </c>
      <c r="K386" s="23">
        <f>SUM(T372:T376)</f>
        <v>58.08</v>
      </c>
      <c r="O386" s="25">
        <f>I391+I392+I393</f>
        <v>30.31</v>
      </c>
      <c r="P386" s="25">
        <f>K391+K392+K393</f>
        <v>624.1099999999999</v>
      </c>
      <c r="X386">
        <f>IF(Source!BI199&lt;=1,I391+I392+I393-0, 0)</f>
        <v>30.31</v>
      </c>
      <c r="Y386">
        <f>IF(Source!BI199=2,I391+I392+I393-0, 0)</f>
        <v>0</v>
      </c>
      <c r="Z386">
        <f>IF(Source!BI199=3,I391+I392+I393-0, 0)</f>
        <v>0</v>
      </c>
      <c r="AA386">
        <f>IF(Source!BI199=4,I391+I392+I393,0)</f>
        <v>0</v>
      </c>
    </row>
    <row r="387" spans="1:27" ht="14.25" x14ac:dyDescent="0.2">
      <c r="A387" s="17"/>
      <c r="B387" s="18"/>
      <c r="C387" s="18" t="s">
        <v>525</v>
      </c>
      <c r="D387" s="20" t="s">
        <v>523</v>
      </c>
      <c r="E387" s="19">
        <f>175</f>
        <v>175</v>
      </c>
      <c r="F387" s="22"/>
      <c r="G387" s="21"/>
      <c r="H387" s="19"/>
      <c r="I387" s="23">
        <f>SUM(U372:U377)</f>
        <v>55.02</v>
      </c>
      <c r="J387" s="19">
        <f>157</f>
        <v>157</v>
      </c>
      <c r="K387" s="23">
        <f>SUM(V372:V377)</f>
        <v>1225.1300000000001</v>
      </c>
      <c r="Q387">
        <f>ROUND((Source!DN200/100)*ROUND((ROUND((Source!AF200*Source!AV200*Source!I200),2)),2), 2)</f>
        <v>3.62</v>
      </c>
      <c r="R387">
        <f>Source!X200</f>
        <v>72.11</v>
      </c>
      <c r="S387">
        <f>ROUND((Source!DO200/100)*ROUND((ROUND((Source!AF200*Source!AV200*Source!I200),2)),2), 2)</f>
        <v>2.67</v>
      </c>
      <c r="T387">
        <f>Source!Y200</f>
        <v>40.5</v>
      </c>
      <c r="U387">
        <f>ROUND((175/100)*ROUND((ROUND((Source!AE200*Source!AV200*Source!I200),2)),2), 2)</f>
        <v>0</v>
      </c>
      <c r="V387">
        <f>ROUND((157/100)*ROUND(ROUND((ROUND((Source!AE200*Source!AV200*Source!I200),2)*Source!BS200),2), 2), 2)</f>
        <v>0</v>
      </c>
    </row>
    <row r="388" spans="1:27" ht="14.25" x14ac:dyDescent="0.2">
      <c r="A388" s="17"/>
      <c r="B388" s="18"/>
      <c r="C388" s="18" t="s">
        <v>526</v>
      </c>
      <c r="D388" s="20" t="s">
        <v>527</v>
      </c>
      <c r="E388" s="19">
        <f>Source!AQ198</f>
        <v>2.95</v>
      </c>
      <c r="F388" s="22"/>
      <c r="G388" s="21" t="str">
        <f>Source!DI198</f>
        <v>*1,15</v>
      </c>
      <c r="H388" s="19">
        <f>Source!AV198</f>
        <v>1</v>
      </c>
      <c r="I388" s="23">
        <f>Source!U198</f>
        <v>0.45798750000000005</v>
      </c>
      <c r="J388" s="19"/>
      <c r="K388" s="23"/>
      <c r="W388">
        <f>I397</f>
        <v>3.98</v>
      </c>
    </row>
    <row r="389" spans="1:27" ht="15" x14ac:dyDescent="0.25">
      <c r="A389" s="26"/>
      <c r="B389" s="26"/>
      <c r="C389" s="26"/>
      <c r="D389" s="26"/>
      <c r="E389" s="26"/>
      <c r="F389" s="26"/>
      <c r="G389" s="26"/>
      <c r="H389" s="51">
        <f>I382+I383+I385+I386+I387</f>
        <v>176.77</v>
      </c>
      <c r="I389" s="51"/>
      <c r="J389" s="51">
        <f>K382+K383+K385+K386+K387</f>
        <v>2605.9300000000003</v>
      </c>
      <c r="K389" s="51"/>
    </row>
    <row r="390" spans="1:27" ht="42.75" x14ac:dyDescent="0.2">
      <c r="A390" s="17" t="str">
        <f>Source!E199</f>
        <v>42</v>
      </c>
      <c r="B390" s="18" t="str">
        <f>Source!F199</f>
        <v>3.1-51-1</v>
      </c>
      <c r="C390" s="18" t="s">
        <v>24</v>
      </c>
      <c r="D390" s="20" t="str">
        <f>Source!H199</f>
        <v>100 м3 грунта</v>
      </c>
      <c r="E390" s="19">
        <f>Source!I199</f>
        <v>5.0000000000000001E-3</v>
      </c>
      <c r="F390" s="22"/>
      <c r="G390" s="21"/>
      <c r="H390" s="19"/>
      <c r="I390" s="23"/>
      <c r="J390" s="19"/>
      <c r="K390" s="23"/>
    </row>
    <row r="391" spans="1:27" ht="14.25" x14ac:dyDescent="0.2">
      <c r="A391" s="17"/>
      <c r="B391" s="18"/>
      <c r="C391" s="18" t="s">
        <v>519</v>
      </c>
      <c r="D391" s="20"/>
      <c r="E391" s="19"/>
      <c r="F391" s="22">
        <f>Source!AO199</f>
        <v>2042.62</v>
      </c>
      <c r="G391" s="21" t="str">
        <f>Source!DG199</f>
        <v>*1,15</v>
      </c>
      <c r="H391" s="19">
        <f>Source!AV199</f>
        <v>1</v>
      </c>
      <c r="I391" s="23">
        <f>ROUND((ROUND((Source!AF199*Source!AV199*Source!I199),2)),2)</f>
        <v>11.75</v>
      </c>
      <c r="J391" s="19">
        <f>IF(Source!BA199&lt;&gt; 0, Source!BA199, 1)</f>
        <v>24.82</v>
      </c>
      <c r="K391" s="23">
        <f>Source!S199</f>
        <v>291.64</v>
      </c>
    </row>
    <row r="392" spans="1:27" ht="14.25" x14ac:dyDescent="0.2">
      <c r="A392" s="17"/>
      <c r="B392" s="18"/>
      <c r="C392" s="18" t="s">
        <v>522</v>
      </c>
      <c r="D392" s="20" t="s">
        <v>523</v>
      </c>
      <c r="E392" s="19">
        <f>Source!DN199</f>
        <v>91</v>
      </c>
      <c r="F392" s="22"/>
      <c r="G392" s="21"/>
      <c r="H392" s="19"/>
      <c r="I392" s="23">
        <f>SUM(Q381:Q382)</f>
        <v>10.69</v>
      </c>
      <c r="J392" s="19">
        <f>Source!BZ199</f>
        <v>73</v>
      </c>
      <c r="K392" s="23">
        <f>SUM(R381:R382)</f>
        <v>212.9</v>
      </c>
      <c r="O392" s="25">
        <f>I397+I398+I399</f>
        <v>10.27</v>
      </c>
      <c r="P392" s="25">
        <f>K397+K398+K399</f>
        <v>211.39</v>
      </c>
      <c r="X392">
        <f>IF(Source!BI200&lt;=1,I397+I398+I399-0, 0)</f>
        <v>10.27</v>
      </c>
      <c r="Y392">
        <f>IF(Source!BI200=2,I397+I398+I399-0, 0)</f>
        <v>0</v>
      </c>
      <c r="Z392">
        <f>IF(Source!BI200=3,I397+I398+I399-0, 0)</f>
        <v>0</v>
      </c>
      <c r="AA392">
        <f>IF(Source!BI200=4,I397+I398+I399,0)</f>
        <v>0</v>
      </c>
    </row>
    <row r="393" spans="1:27" ht="14.25" x14ac:dyDescent="0.2">
      <c r="A393" s="17"/>
      <c r="B393" s="18"/>
      <c r="C393" s="18" t="s">
        <v>524</v>
      </c>
      <c r="D393" s="20" t="s">
        <v>523</v>
      </c>
      <c r="E393" s="19">
        <f>Source!DO199</f>
        <v>67</v>
      </c>
      <c r="F393" s="22"/>
      <c r="G393" s="21"/>
      <c r="H393" s="19"/>
      <c r="I393" s="23">
        <f>SUM(S381:S383)</f>
        <v>7.87</v>
      </c>
      <c r="J393" s="19">
        <f>Source!CA199</f>
        <v>41</v>
      </c>
      <c r="K393" s="23">
        <f>SUM(T381:T383)</f>
        <v>119.57</v>
      </c>
      <c r="Q393">
        <f>ROUND((Source!DN201/100)*ROUND((ROUND((Source!AF201*Source!AV201*Source!I201),2)),2), 2)</f>
        <v>0</v>
      </c>
      <c r="R393">
        <f>Source!X201</f>
        <v>0</v>
      </c>
      <c r="S393">
        <f>ROUND((Source!DO201/100)*ROUND((ROUND((Source!AF201*Source!AV201*Source!I201),2)),2), 2)</f>
        <v>0</v>
      </c>
      <c r="T393">
        <f>Source!Y201</f>
        <v>0</v>
      </c>
      <c r="U393">
        <f>ROUND((175/100)*ROUND((ROUND((Source!AE201*Source!AV201*Source!I201),2)),2), 2)</f>
        <v>0</v>
      </c>
      <c r="V393">
        <f>ROUND((157/100)*ROUND(ROUND((ROUND((Source!AE201*Source!AV201*Source!I201),2)*Source!BS201),2), 2), 2)</f>
        <v>0</v>
      </c>
    </row>
    <row r="394" spans="1:27" ht="14.25" x14ac:dyDescent="0.2">
      <c r="A394" s="17"/>
      <c r="B394" s="18"/>
      <c r="C394" s="18" t="s">
        <v>526</v>
      </c>
      <c r="D394" s="20" t="s">
        <v>527</v>
      </c>
      <c r="E394" s="19">
        <f>Source!AQ199</f>
        <v>192.7</v>
      </c>
      <c r="F394" s="22"/>
      <c r="G394" s="21" t="str">
        <f>Source!DI199</f>
        <v>*1,15</v>
      </c>
      <c r="H394" s="19">
        <f>Source!AV199</f>
        <v>1</v>
      </c>
      <c r="I394" s="23">
        <f>Source!U199</f>
        <v>1.1080249999999998</v>
      </c>
      <c r="J394" s="19"/>
      <c r="K394" s="23"/>
    </row>
    <row r="395" spans="1:27" ht="15" x14ac:dyDescent="0.25">
      <c r="A395" s="26"/>
      <c r="B395" s="26"/>
      <c r="C395" s="26"/>
      <c r="D395" s="26"/>
      <c r="E395" s="26"/>
      <c r="F395" s="26"/>
      <c r="G395" s="26"/>
      <c r="H395" s="51">
        <f>I391+I392+I393</f>
        <v>30.31</v>
      </c>
      <c r="I395" s="51"/>
      <c r="J395" s="51">
        <f>K391+K392+K393</f>
        <v>624.1099999999999</v>
      </c>
      <c r="K395" s="51"/>
      <c r="O395" s="25">
        <f>I403</f>
        <v>1229.81</v>
      </c>
      <c r="P395" s="25">
        <f>K403</f>
        <v>14622.44</v>
      </c>
      <c r="X395">
        <f>IF(Source!BI201&lt;=1,I403-0, 0)</f>
        <v>0</v>
      </c>
      <c r="Y395">
        <f>IF(Source!BI201=2,I403-0, 0)</f>
        <v>0</v>
      </c>
      <c r="Z395">
        <f>IF(Source!BI201=3,I403-0, 0)</f>
        <v>0</v>
      </c>
      <c r="AA395">
        <f>IF(Source!BI201=4,I403,0)</f>
        <v>1229.81</v>
      </c>
    </row>
    <row r="396" spans="1:27" ht="28.5" x14ac:dyDescent="0.2">
      <c r="A396" s="17" t="str">
        <f>Source!E200</f>
        <v>43</v>
      </c>
      <c r="B396" s="18" t="str">
        <f>Source!F200</f>
        <v>6.51-6-1</v>
      </c>
      <c r="C396" s="18" t="s">
        <v>30</v>
      </c>
      <c r="D396" s="20" t="str">
        <f>Source!H200</f>
        <v>100 м3 грунта</v>
      </c>
      <c r="E396" s="19">
        <f>Source!I200</f>
        <v>5.0000000000000001E-3</v>
      </c>
      <c r="F396" s="22"/>
      <c r="G396" s="21"/>
      <c r="H396" s="19"/>
      <c r="I396" s="23"/>
      <c r="J396" s="19"/>
      <c r="K396" s="23"/>
      <c r="Q396">
        <f>ROUND((Source!DN202/100)*ROUND((ROUND((Source!AF202*Source!AV202*Source!I202),2)),2), 2)</f>
        <v>0</v>
      </c>
      <c r="R396">
        <f>Source!X202</f>
        <v>0</v>
      </c>
      <c r="S396">
        <f>ROUND((Source!DO202/100)*ROUND((ROUND((Source!AF202*Source!AV202*Source!I202),2)),2), 2)</f>
        <v>0</v>
      </c>
      <c r="T396">
        <f>Source!Y202</f>
        <v>0</v>
      </c>
      <c r="U396">
        <f>ROUND((175/100)*ROUND((ROUND((Source!AE202*Source!AV202*Source!I202),2)),2), 2)</f>
        <v>0</v>
      </c>
      <c r="V396">
        <f>ROUND((157/100)*ROUND(ROUND((ROUND((Source!AE202*Source!AV202*Source!I202),2)*Source!BS202),2), 2), 2)</f>
        <v>0</v>
      </c>
    </row>
    <row r="397" spans="1:27" ht="14.25" x14ac:dyDescent="0.2">
      <c r="A397" s="17"/>
      <c r="B397" s="18"/>
      <c r="C397" s="18" t="s">
        <v>519</v>
      </c>
      <c r="D397" s="20"/>
      <c r="E397" s="19"/>
      <c r="F397" s="22">
        <f>Source!AO200</f>
        <v>795.14</v>
      </c>
      <c r="G397" s="21" t="str">
        <f>Source!DG200</f>
        <v/>
      </c>
      <c r="H397" s="19">
        <f>Source!AV200</f>
        <v>1</v>
      </c>
      <c r="I397" s="23">
        <f>ROUND((ROUND((Source!AF200*Source!AV200*Source!I200),2)),2)</f>
        <v>3.98</v>
      </c>
      <c r="J397" s="19">
        <f>IF(Source!BA200&lt;&gt; 0, Source!BA200, 1)</f>
        <v>24.82</v>
      </c>
      <c r="K397" s="23">
        <f>Source!S200</f>
        <v>98.78</v>
      </c>
    </row>
    <row r="398" spans="1:27" ht="14.25" x14ac:dyDescent="0.2">
      <c r="A398" s="17"/>
      <c r="B398" s="18"/>
      <c r="C398" s="18" t="s">
        <v>522</v>
      </c>
      <c r="D398" s="20" t="s">
        <v>523</v>
      </c>
      <c r="E398" s="19">
        <f>Source!DN200</f>
        <v>91</v>
      </c>
      <c r="F398" s="22"/>
      <c r="G398" s="21"/>
      <c r="H398" s="19"/>
      <c r="I398" s="23">
        <f>SUM(Q387:Q388)</f>
        <v>3.62</v>
      </c>
      <c r="J398" s="19">
        <f>Source!BZ200</f>
        <v>73</v>
      </c>
      <c r="K398" s="23">
        <f>SUM(R387:R388)</f>
        <v>72.11</v>
      </c>
      <c r="O398" s="25">
        <f>I406</f>
        <v>290.02999999999997</v>
      </c>
      <c r="P398" s="25">
        <f>K406</f>
        <v>2212.9299999999998</v>
      </c>
      <c r="X398">
        <f>IF(Source!BI202&lt;=1,I406-0, 0)</f>
        <v>0</v>
      </c>
      <c r="Y398">
        <f>IF(Source!BI202=2,I406-0, 0)</f>
        <v>0</v>
      </c>
      <c r="Z398">
        <f>IF(Source!BI202=3,I406-0, 0)</f>
        <v>0</v>
      </c>
      <c r="AA398">
        <f>IF(Source!BI202=4,I406,0)</f>
        <v>290.02999999999997</v>
      </c>
    </row>
    <row r="399" spans="1:27" ht="14.25" x14ac:dyDescent="0.2">
      <c r="A399" s="17"/>
      <c r="B399" s="18"/>
      <c r="C399" s="18" t="s">
        <v>524</v>
      </c>
      <c r="D399" s="20" t="s">
        <v>523</v>
      </c>
      <c r="E399" s="19">
        <f>Source!DO200</f>
        <v>67</v>
      </c>
      <c r="F399" s="22"/>
      <c r="G399" s="21"/>
      <c r="H399" s="19"/>
      <c r="I399" s="23">
        <f>SUM(S387:S389)</f>
        <v>2.67</v>
      </c>
      <c r="J399" s="19">
        <f>Source!CA200</f>
        <v>41</v>
      </c>
      <c r="K399" s="23">
        <f>SUM(T387:T389)</f>
        <v>40.5</v>
      </c>
      <c r="Q399">
        <f>ROUND((Source!DN203/100)*ROUND((ROUND((Source!AF203*Source!AV203*Source!I203),2)),2), 2)</f>
        <v>20.66</v>
      </c>
      <c r="R399">
        <f>Source!X203</f>
        <v>410.3</v>
      </c>
      <c r="S399">
        <f>ROUND((Source!DO203/100)*ROUND((ROUND((Source!AF203*Source!AV203*Source!I203),2)),2), 2)</f>
        <v>11.66</v>
      </c>
      <c r="T399">
        <f>Source!Y203</f>
        <v>150.19999999999999</v>
      </c>
      <c r="U399">
        <f>ROUND((175/100)*ROUND((ROUND((Source!AE203*Source!AV203*Source!I203),2)),2), 2)</f>
        <v>8.31</v>
      </c>
      <c r="V399">
        <f>ROUND((157/100)*ROUND(ROUND((ROUND((Source!AE203*Source!AV203*Source!I203),2)*Source!BS203),2), 2), 2)</f>
        <v>185.1</v>
      </c>
    </row>
    <row r="400" spans="1:27" ht="14.25" x14ac:dyDescent="0.2">
      <c r="A400" s="17"/>
      <c r="B400" s="18"/>
      <c r="C400" s="18" t="s">
        <v>526</v>
      </c>
      <c r="D400" s="20" t="s">
        <v>527</v>
      </c>
      <c r="E400" s="19">
        <f>Source!AQ200</f>
        <v>83</v>
      </c>
      <c r="F400" s="22"/>
      <c r="G400" s="21" t="str">
        <f>Source!DI200</f>
        <v/>
      </c>
      <c r="H400" s="19">
        <f>Source!AV200</f>
        <v>1</v>
      </c>
      <c r="I400" s="23">
        <f>Source!U200</f>
        <v>0.41500000000000004</v>
      </c>
      <c r="J400" s="19"/>
      <c r="K400" s="23"/>
      <c r="W400">
        <f>I409</f>
        <v>14.76</v>
      </c>
    </row>
    <row r="401" spans="1:27" ht="15" x14ac:dyDescent="0.25">
      <c r="A401" s="26"/>
      <c r="B401" s="26"/>
      <c r="C401" s="26"/>
      <c r="D401" s="26"/>
      <c r="E401" s="26"/>
      <c r="F401" s="26"/>
      <c r="G401" s="26"/>
      <c r="H401" s="51">
        <f>I397+I398+I399</f>
        <v>10.27</v>
      </c>
      <c r="I401" s="51"/>
      <c r="J401" s="51">
        <f>K397+K398+K399</f>
        <v>211.39</v>
      </c>
      <c r="K401" s="51"/>
    </row>
    <row r="402" spans="1:27" ht="57" x14ac:dyDescent="0.2">
      <c r="A402" s="17" t="str">
        <f>Source!E201</f>
        <v>44</v>
      </c>
      <c r="B402" s="18" t="str">
        <f>Source!F201</f>
        <v>15.2-54-1</v>
      </c>
      <c r="C402" s="18" t="s">
        <v>37</v>
      </c>
      <c r="D402" s="20" t="str">
        <f>Source!H201</f>
        <v>т</v>
      </c>
      <c r="E402" s="19">
        <f>Source!I201</f>
        <v>23</v>
      </c>
      <c r="F402" s="22"/>
      <c r="G402" s="21"/>
      <c r="H402" s="19"/>
      <c r="I402" s="23"/>
      <c r="J402" s="19"/>
      <c r="K402" s="23"/>
      <c r="W402">
        <f>I411</f>
        <v>4.75</v>
      </c>
    </row>
    <row r="403" spans="1:27" ht="14.25" x14ac:dyDescent="0.2">
      <c r="A403" s="17"/>
      <c r="B403" s="18"/>
      <c r="C403" s="18" t="s">
        <v>520</v>
      </c>
      <c r="D403" s="20"/>
      <c r="E403" s="19"/>
      <c r="F403" s="22">
        <f>Source!AM201</f>
        <v>53.47</v>
      </c>
      <c r="G403" s="21" t="str">
        <f>Source!DE201</f>
        <v/>
      </c>
      <c r="H403" s="19">
        <f>Source!AV201</f>
        <v>1</v>
      </c>
      <c r="I403" s="23">
        <f>(ROUND((ROUND(((Source!ET201)*Source!AV201*Source!I201),2)),2)+ROUND((ROUND(((Source!AE201-(Source!EU201))*Source!AV201*Source!I201),2)),2))</f>
        <v>1229.81</v>
      </c>
      <c r="J403" s="19">
        <f>IF(Source!BB201&lt;&gt; 0, Source!BB201, 1)</f>
        <v>11.89</v>
      </c>
      <c r="K403" s="23">
        <f>Source!Q201</f>
        <v>14622.44</v>
      </c>
    </row>
    <row r="404" spans="1:27" ht="15" x14ac:dyDescent="0.25">
      <c r="A404" s="26"/>
      <c r="B404" s="26"/>
      <c r="C404" s="26"/>
      <c r="D404" s="26"/>
      <c r="E404" s="26"/>
      <c r="F404" s="26"/>
      <c r="G404" s="26"/>
      <c r="H404" s="51">
        <f>I403</f>
        <v>1229.81</v>
      </c>
      <c r="I404" s="51"/>
      <c r="J404" s="51">
        <f>K403</f>
        <v>14622.44</v>
      </c>
      <c r="K404" s="51"/>
      <c r="Q404">
        <f>ROUND((Source!DN204/100)*ROUND((ROUND((Source!AF204*Source!AV204*Source!I204),2)),2), 2)</f>
        <v>0</v>
      </c>
      <c r="R404">
        <f>Source!X204</f>
        <v>0</v>
      </c>
      <c r="S404">
        <f>ROUND((Source!DO204/100)*ROUND((ROUND((Source!AF204*Source!AV204*Source!I204),2)),2), 2)</f>
        <v>0</v>
      </c>
      <c r="T404">
        <f>Source!Y204</f>
        <v>0</v>
      </c>
      <c r="U404">
        <f>ROUND((175/100)*ROUND((ROUND((Source!AE204*Source!AV204*Source!I204),2)),2), 2)</f>
        <v>0</v>
      </c>
      <c r="V404">
        <f>ROUND((157/100)*ROUND(ROUND((ROUND((Source!AE204*Source!AV204*Source!I204),2)*Source!BS204),2), 2), 2)</f>
        <v>0</v>
      </c>
      <c r="X404">
        <f>IF(Source!BI204&lt;=1,I413, 0)</f>
        <v>760.1</v>
      </c>
      <c r="Y404">
        <f>IF(Source!BI204=2,I413, 0)</f>
        <v>0</v>
      </c>
      <c r="Z404">
        <f>IF(Source!BI204=3,I413, 0)</f>
        <v>0</v>
      </c>
      <c r="AA404">
        <f>IF(Source!BI204=4,I413, 0)</f>
        <v>0</v>
      </c>
    </row>
    <row r="405" spans="1:27" ht="42.75" x14ac:dyDescent="0.2">
      <c r="A405" s="17" t="str">
        <f>Source!E202</f>
        <v>45</v>
      </c>
      <c r="B405" s="18" t="str">
        <f>Source!F202</f>
        <v>15.1-1102-01</v>
      </c>
      <c r="C405" s="18" t="s">
        <v>45</v>
      </c>
      <c r="D405" s="20" t="str">
        <f>Source!H202</f>
        <v>1 Т</v>
      </c>
      <c r="E405" s="19">
        <f>Source!I202</f>
        <v>23</v>
      </c>
      <c r="F405" s="22"/>
      <c r="G405" s="21"/>
      <c r="H405" s="19"/>
      <c r="I405" s="23"/>
      <c r="J405" s="19"/>
      <c r="K405" s="23"/>
    </row>
    <row r="406" spans="1:27" ht="14.25" x14ac:dyDescent="0.2">
      <c r="A406" s="17"/>
      <c r="B406" s="18"/>
      <c r="C406" s="18" t="s">
        <v>520</v>
      </c>
      <c r="D406" s="20"/>
      <c r="E406" s="19"/>
      <c r="F406" s="22">
        <f>Source!AM202</f>
        <v>12.61</v>
      </c>
      <c r="G406" s="21" t="str">
        <f>Source!DE202</f>
        <v/>
      </c>
      <c r="H406" s="19">
        <f>Source!AV202</f>
        <v>1</v>
      </c>
      <c r="I406" s="23">
        <f>(ROUND((ROUND(((Source!ET202)*Source!AV202*Source!I202),2)),2)+ROUND((ROUND(((Source!AE202-(Source!EU202))*Source!AV202*Source!I202),2)),2))</f>
        <v>290.02999999999997</v>
      </c>
      <c r="J406" s="19">
        <f>IF(Source!BB202&lt;&gt; 0, Source!BB202, 1)</f>
        <v>7.63</v>
      </c>
      <c r="K406" s="23">
        <f>Source!Q202</f>
        <v>2212.9299999999998</v>
      </c>
    </row>
    <row r="407" spans="1:27" ht="15" x14ac:dyDescent="0.25">
      <c r="A407" s="26"/>
      <c r="B407" s="26"/>
      <c r="C407" s="26"/>
      <c r="D407" s="26"/>
      <c r="E407" s="26"/>
      <c r="F407" s="26"/>
      <c r="G407" s="26"/>
      <c r="H407" s="51">
        <f>I406</f>
        <v>290.02999999999997</v>
      </c>
      <c r="I407" s="51"/>
      <c r="J407" s="51">
        <f>K406</f>
        <v>2212.9299999999998</v>
      </c>
      <c r="K407" s="51"/>
    </row>
    <row r="408" spans="1:27" ht="42.75" x14ac:dyDescent="0.2">
      <c r="A408" s="17" t="str">
        <f>Source!E203</f>
        <v>46</v>
      </c>
      <c r="B408" s="18" t="str">
        <f>Source!F203</f>
        <v>3.27-69-1</v>
      </c>
      <c r="C408" s="18" t="s">
        <v>52</v>
      </c>
      <c r="D408" s="20" t="str">
        <f>Source!H203</f>
        <v>1000 м2 поверхности</v>
      </c>
      <c r="E408" s="19">
        <f>Source!I203</f>
        <v>4.4999999999999998E-2</v>
      </c>
      <c r="F408" s="22"/>
      <c r="G408" s="21"/>
      <c r="H408" s="19"/>
      <c r="I408" s="23"/>
      <c r="J408" s="19"/>
      <c r="K408" s="23"/>
    </row>
    <row r="409" spans="1:27" ht="14.25" x14ac:dyDescent="0.2">
      <c r="A409" s="17"/>
      <c r="B409" s="18"/>
      <c r="C409" s="18" t="s">
        <v>519</v>
      </c>
      <c r="D409" s="20"/>
      <c r="E409" s="19"/>
      <c r="F409" s="22">
        <f>Source!AO203</f>
        <v>285.31</v>
      </c>
      <c r="G409" s="21" t="str">
        <f>Source!DG203</f>
        <v>*1,15</v>
      </c>
      <c r="H409" s="19">
        <f>Source!AV203</f>
        <v>1</v>
      </c>
      <c r="I409" s="23">
        <f>ROUND((ROUND((Source!AF203*Source!AV203*Source!I203),2)),2)</f>
        <v>14.76</v>
      </c>
      <c r="J409" s="19">
        <f>IF(Source!BA203&lt;&gt; 0, Source!BA203, 1)</f>
        <v>24.82</v>
      </c>
      <c r="K409" s="23">
        <f>Source!S203</f>
        <v>366.34</v>
      </c>
      <c r="O409" s="25">
        <f>I409+I410+I412+I414+I415+I416+SUM(I413:I413)</f>
        <v>845.96</v>
      </c>
      <c r="P409" s="25">
        <f>K409+K410+K412+K414+K415+K416+SUM(K413:K413)</f>
        <v>3728.7200000000003</v>
      </c>
      <c r="X409">
        <f>IF(Source!BI203&lt;=1,I409+I410+I412+I414+I415+I416-0, 0)</f>
        <v>85.86</v>
      </c>
      <c r="Y409">
        <f>IF(Source!BI203=2,I409+I410+I412+I414+I415+I416-0, 0)</f>
        <v>0</v>
      </c>
      <c r="Z409">
        <f>IF(Source!BI203=3,I409+I410+I412+I414+I415+I416-0, 0)</f>
        <v>0</v>
      </c>
      <c r="AA409">
        <f>IF(Source!BI203=4,I409+I410+I412+I414+I415+I416,0)</f>
        <v>0</v>
      </c>
    </row>
    <row r="410" spans="1:27" ht="14.25" x14ac:dyDescent="0.2">
      <c r="A410" s="17"/>
      <c r="B410" s="18"/>
      <c r="C410" s="18" t="s">
        <v>520</v>
      </c>
      <c r="D410" s="20"/>
      <c r="E410" s="19"/>
      <c r="F410" s="22">
        <f>Source!AM203</f>
        <v>541.38</v>
      </c>
      <c r="G410" s="21" t="str">
        <f>Source!DE203</f>
        <v>*1,25</v>
      </c>
      <c r="H410" s="19">
        <f>Source!AV203</f>
        <v>1</v>
      </c>
      <c r="I410" s="23">
        <f>(ROUND((ROUND((((Source!ET203*1.25))*Source!AV203*Source!I203),2)),2)+ROUND((ROUND(((Source!AE203-((Source!EU203*1.25)))*Source!AV203*Source!I203),2)),2))</f>
        <v>30.45</v>
      </c>
      <c r="J410" s="19">
        <f>IF(Source!BB203&lt;&gt; 0, Source!BB203, 1)</f>
        <v>8.5500000000000007</v>
      </c>
      <c r="K410" s="23">
        <f>Source!Q203</f>
        <v>260.35000000000002</v>
      </c>
      <c r="Q410">
        <f>ROUND((Source!DN205/100)*ROUND((ROUND((Source!AF205*Source!AV205*Source!I205),2)),2), 2)</f>
        <v>10.98</v>
      </c>
      <c r="R410">
        <f>Source!X205</f>
        <v>217.94</v>
      </c>
      <c r="S410">
        <f>ROUND((Source!DO205/100)*ROUND((ROUND((Source!AF205*Source!AV205*Source!I205),2)),2), 2)</f>
        <v>6.19</v>
      </c>
      <c r="T410">
        <f>Source!Y205</f>
        <v>79.78</v>
      </c>
      <c r="U410">
        <f>ROUND((175/100)*ROUND((ROUND((Source!AE205*Source!AV205*Source!I205),2)),2), 2)</f>
        <v>10.43</v>
      </c>
      <c r="V410">
        <f>ROUND((157/100)*ROUND(ROUND((ROUND((Source!AE205*Source!AV205*Source!I205),2)*Source!BS205),2), 2), 2)</f>
        <v>232.25</v>
      </c>
    </row>
    <row r="411" spans="1:27" ht="14.25" x14ac:dyDescent="0.2">
      <c r="A411" s="17"/>
      <c r="B411" s="18"/>
      <c r="C411" s="18" t="s">
        <v>521</v>
      </c>
      <c r="D411" s="20"/>
      <c r="E411" s="19"/>
      <c r="F411" s="22">
        <f>Source!AN203</f>
        <v>84.52</v>
      </c>
      <c r="G411" s="21" t="str">
        <f>Source!DF203</f>
        <v>*1,25</v>
      </c>
      <c r="H411" s="19">
        <f>Source!AV203</f>
        <v>1</v>
      </c>
      <c r="I411" s="24">
        <f>ROUND((ROUND((Source!AE203*Source!AV203*Source!I203),2)),2)</f>
        <v>4.75</v>
      </c>
      <c r="J411" s="19">
        <f>IF(Source!BS203&lt;&gt; 0, Source!BS203, 1)</f>
        <v>24.82</v>
      </c>
      <c r="K411" s="24">
        <f>Source!R203</f>
        <v>117.9</v>
      </c>
      <c r="W411">
        <f>I420</f>
        <v>7.84</v>
      </c>
    </row>
    <row r="412" spans="1:27" ht="14.25" x14ac:dyDescent="0.2">
      <c r="A412" s="17"/>
      <c r="B412" s="18"/>
      <c r="C412" s="18" t="s">
        <v>528</v>
      </c>
      <c r="D412" s="20"/>
      <c r="E412" s="19"/>
      <c r="F412" s="22">
        <f>Source!AL203</f>
        <v>0.49</v>
      </c>
      <c r="G412" s="21" t="str">
        <f>Source!DD203</f>
        <v/>
      </c>
      <c r="H412" s="19">
        <f>Source!AW203</f>
        <v>1</v>
      </c>
      <c r="I412" s="23">
        <f>ROUND((ROUND((Source!AC203*Source!AW203*Source!I203),2)),2)</f>
        <v>0.02</v>
      </c>
      <c r="J412" s="19">
        <f>IF(Source!BC203&lt;&gt; 0, Source!BC203, 1)</f>
        <v>5.82</v>
      </c>
      <c r="K412" s="23">
        <f>Source!P203</f>
        <v>0.12</v>
      </c>
    </row>
    <row r="413" spans="1:27" ht="14.25" x14ac:dyDescent="0.2">
      <c r="A413" s="17"/>
      <c r="B413" s="18" t="str">
        <f>Source!F204</f>
        <v>1.1-1-1945</v>
      </c>
      <c r="C413" s="18" t="s">
        <v>59</v>
      </c>
      <c r="D413" s="20" t="str">
        <f>Source!H204</f>
        <v>м2</v>
      </c>
      <c r="E413" s="19">
        <f>Source!I204</f>
        <v>45.9</v>
      </c>
      <c r="F413" s="22">
        <f>Source!AK204</f>
        <v>16.559999999999999</v>
      </c>
      <c r="G413" s="27" t="s">
        <v>0</v>
      </c>
      <c r="H413" s="19">
        <f>Source!AW204</f>
        <v>1</v>
      </c>
      <c r="I413" s="23">
        <f>ROUND((ROUND((Source!AC204*Source!AW204*Source!I204),2)),2)+(ROUND((ROUND(((Source!ET204)*Source!AV204*Source!I204),2)),2)+ROUND((ROUND(((Source!AE204-(Source!EU204))*Source!AV204*Source!I204),2)),2))+ROUND((ROUND((Source!AF204*Source!AV204*Source!I204),2)),2)</f>
        <v>760.1</v>
      </c>
      <c r="J413" s="19">
        <f>IF(Source!BC204&lt;&gt; 0, Source!BC204, 1)</f>
        <v>3.1</v>
      </c>
      <c r="K413" s="23">
        <f>Source!O204</f>
        <v>2356.31</v>
      </c>
      <c r="W413">
        <f>I422</f>
        <v>5.96</v>
      </c>
    </row>
    <row r="414" spans="1:27" ht="14.25" x14ac:dyDescent="0.2">
      <c r="A414" s="17"/>
      <c r="B414" s="18"/>
      <c r="C414" s="18" t="s">
        <v>522</v>
      </c>
      <c r="D414" s="20" t="s">
        <v>523</v>
      </c>
      <c r="E414" s="19">
        <f>Source!DN203</f>
        <v>140</v>
      </c>
      <c r="F414" s="22"/>
      <c r="G414" s="21"/>
      <c r="H414" s="19"/>
      <c r="I414" s="23">
        <f>SUM(Q399:Q404)</f>
        <v>20.66</v>
      </c>
      <c r="J414" s="19">
        <f>Source!BZ203</f>
        <v>112</v>
      </c>
      <c r="K414" s="23">
        <f>SUM(R399:R404)</f>
        <v>410.3</v>
      </c>
    </row>
    <row r="415" spans="1:27" ht="14.25" x14ac:dyDescent="0.2">
      <c r="A415" s="17"/>
      <c r="B415" s="18"/>
      <c r="C415" s="18" t="s">
        <v>524</v>
      </c>
      <c r="D415" s="20" t="s">
        <v>523</v>
      </c>
      <c r="E415" s="19">
        <f>Source!DO203</f>
        <v>79</v>
      </c>
      <c r="F415" s="22"/>
      <c r="G415" s="21"/>
      <c r="H415" s="19"/>
      <c r="I415" s="23">
        <f>SUM(S399:S405)</f>
        <v>11.66</v>
      </c>
      <c r="J415" s="19">
        <f>Source!CA203</f>
        <v>41</v>
      </c>
      <c r="K415" s="23">
        <f>SUM(T399:T405)</f>
        <v>150.19999999999999</v>
      </c>
      <c r="Q415">
        <f>ROUND((Source!DN206/100)*ROUND((ROUND((Source!AF206*Source!AV206*Source!I206),2)),2), 2)</f>
        <v>0</v>
      </c>
      <c r="R415">
        <f>Source!X206</f>
        <v>0</v>
      </c>
      <c r="S415">
        <f>ROUND((Source!DO206/100)*ROUND((ROUND((Source!AF206*Source!AV206*Source!I206),2)),2), 2)</f>
        <v>0</v>
      </c>
      <c r="T415">
        <f>Source!Y206</f>
        <v>0</v>
      </c>
      <c r="U415">
        <f>ROUND((175/100)*ROUND((ROUND((Source!AE206*Source!AV206*Source!I206),2)),2), 2)</f>
        <v>0</v>
      </c>
      <c r="V415">
        <f>ROUND((157/100)*ROUND(ROUND((ROUND((Source!AE206*Source!AV206*Source!I206),2)*Source!BS206),2), 2), 2)</f>
        <v>0</v>
      </c>
      <c r="X415">
        <f>IF(Source!BI206&lt;=1,I424, 0)</f>
        <v>519.70000000000005</v>
      </c>
      <c r="Y415">
        <f>IF(Source!BI206=2,I424, 0)</f>
        <v>0</v>
      </c>
      <c r="Z415">
        <f>IF(Source!BI206=3,I424, 0)</f>
        <v>0</v>
      </c>
      <c r="AA415">
        <f>IF(Source!BI206=4,I424, 0)</f>
        <v>0</v>
      </c>
    </row>
    <row r="416" spans="1:27" ht="14.25" x14ac:dyDescent="0.2">
      <c r="A416" s="17"/>
      <c r="B416" s="18"/>
      <c r="C416" s="18" t="s">
        <v>525</v>
      </c>
      <c r="D416" s="20" t="s">
        <v>523</v>
      </c>
      <c r="E416" s="19">
        <f>175</f>
        <v>175</v>
      </c>
      <c r="F416" s="22"/>
      <c r="G416" s="21"/>
      <c r="H416" s="19"/>
      <c r="I416" s="23">
        <f>SUM(U399:U406)</f>
        <v>8.31</v>
      </c>
      <c r="J416" s="19">
        <f>157</f>
        <v>157</v>
      </c>
      <c r="K416" s="23">
        <f>SUM(V399:V406)</f>
        <v>185.1</v>
      </c>
    </row>
    <row r="417" spans="1:27" ht="14.25" x14ac:dyDescent="0.2">
      <c r="A417" s="17"/>
      <c r="B417" s="18"/>
      <c r="C417" s="18" t="s">
        <v>526</v>
      </c>
      <c r="D417" s="20" t="s">
        <v>527</v>
      </c>
      <c r="E417" s="19">
        <f>Source!AQ203</f>
        <v>27.7</v>
      </c>
      <c r="F417" s="22"/>
      <c r="G417" s="21" t="str">
        <f>Source!DI203</f>
        <v>*1,15</v>
      </c>
      <c r="H417" s="19">
        <f>Source!AV203</f>
        <v>1</v>
      </c>
      <c r="I417" s="23">
        <f>Source!U203</f>
        <v>1.4334749999999998</v>
      </c>
      <c r="J417" s="19"/>
      <c r="K417" s="23"/>
    </row>
    <row r="418" spans="1:27" ht="15" x14ac:dyDescent="0.25">
      <c r="A418" s="26"/>
      <c r="B418" s="26"/>
      <c r="C418" s="26"/>
      <c r="D418" s="26"/>
      <c r="E418" s="26"/>
      <c r="F418" s="26"/>
      <c r="G418" s="26"/>
      <c r="H418" s="51">
        <f>I409+I410+I412+I414+I415+I416+SUM(I413:I413)</f>
        <v>845.96</v>
      </c>
      <c r="I418" s="51"/>
      <c r="J418" s="51">
        <f>K409+K410+K412+K414+K415+K416+SUM(K413:K413)</f>
        <v>3728.7200000000003</v>
      </c>
      <c r="K418" s="51"/>
    </row>
    <row r="419" spans="1:27" ht="71.25" x14ac:dyDescent="0.2">
      <c r="A419" s="17" t="str">
        <f>Source!E205</f>
        <v>47</v>
      </c>
      <c r="B419" s="18" t="str">
        <f>Source!F205</f>
        <v>3.27-12-1</v>
      </c>
      <c r="C419" s="18" t="s">
        <v>64</v>
      </c>
      <c r="D419" s="20" t="str">
        <f>Source!H205</f>
        <v>100 м3 материала основания (в плотном теле)</v>
      </c>
      <c r="E419" s="19">
        <f>Source!I205</f>
        <v>4.4999999999999998E-2</v>
      </c>
      <c r="F419" s="22"/>
      <c r="G419" s="21"/>
      <c r="H419" s="19"/>
      <c r="I419" s="23"/>
      <c r="J419" s="19"/>
      <c r="K419" s="23"/>
    </row>
    <row r="420" spans="1:27" ht="14.25" x14ac:dyDescent="0.2">
      <c r="A420" s="17"/>
      <c r="B420" s="18"/>
      <c r="C420" s="18" t="s">
        <v>519</v>
      </c>
      <c r="D420" s="20"/>
      <c r="E420" s="19"/>
      <c r="F420" s="22">
        <f>Source!AO205</f>
        <v>151.49</v>
      </c>
      <c r="G420" s="21" t="str">
        <f>Source!DG205</f>
        <v>)*1,15</v>
      </c>
      <c r="H420" s="19">
        <f>Source!AV205</f>
        <v>1</v>
      </c>
      <c r="I420" s="23">
        <f>ROUND((ROUND((Source!AF205*Source!AV205*Source!I205),2)),2)</f>
        <v>7.84</v>
      </c>
      <c r="J420" s="19">
        <f>IF(Source!BA205&lt;&gt; 0, Source!BA205, 1)</f>
        <v>24.82</v>
      </c>
      <c r="K420" s="23">
        <f>Source!S205</f>
        <v>194.59</v>
      </c>
      <c r="O420" s="25">
        <f>I420+I421+I423+I425+I426+I427+SUM(I424:I424)</f>
        <v>598.65000000000009</v>
      </c>
      <c r="P420" s="25">
        <f>K420+K421+K423+K425+K426+K427+SUM(K424:K424)</f>
        <v>3867.2799999999997</v>
      </c>
      <c r="X420">
        <f>IF(Source!BI205&lt;=1,I420+I421+I423+I425+I426+I427-0, 0)</f>
        <v>78.950000000000017</v>
      </c>
      <c r="Y420">
        <f>IF(Source!BI205=2,I420+I421+I423+I425+I426+I427-0, 0)</f>
        <v>0</v>
      </c>
      <c r="Z420">
        <f>IF(Source!BI205=3,I420+I421+I423+I425+I426+I427-0, 0)</f>
        <v>0</v>
      </c>
      <c r="AA420">
        <f>IF(Source!BI205=4,I420+I421+I423+I425+I426+I427,0)</f>
        <v>0</v>
      </c>
    </row>
    <row r="421" spans="1:27" ht="14.25" x14ac:dyDescent="0.2">
      <c r="A421" s="17"/>
      <c r="B421" s="18"/>
      <c r="C421" s="18" t="s">
        <v>520</v>
      </c>
      <c r="D421" s="20"/>
      <c r="E421" s="19"/>
      <c r="F421" s="22">
        <f>Source!AM205</f>
        <v>745.18</v>
      </c>
      <c r="G421" s="21" t="str">
        <f>Source!DE205</f>
        <v>)*1,25</v>
      </c>
      <c r="H421" s="19">
        <f>Source!AV205</f>
        <v>1</v>
      </c>
      <c r="I421" s="23">
        <f>(ROUND((ROUND((((Source!ET205*1.25))*Source!AV205*Source!I205),2)),2)+ROUND((ROUND(((Source!AE205-((Source!EU205*1.25)))*Source!AV205*Source!I205),2)),2))</f>
        <v>41.92</v>
      </c>
      <c r="J421" s="19">
        <f>IF(Source!BB205&lt;&gt; 0, Source!BB205, 1)</f>
        <v>9.57</v>
      </c>
      <c r="K421" s="23">
        <f>Source!Q205</f>
        <v>401.17</v>
      </c>
      <c r="Q421">
        <f>ROUND((Source!DN207/100)*ROUND((ROUND((Source!AF207*Source!AV207*Source!I207),2)),2), 2)</f>
        <v>16.46</v>
      </c>
      <c r="R421">
        <f>Source!X207</f>
        <v>326.91000000000003</v>
      </c>
      <c r="S421">
        <f>ROUND((Source!DO207/100)*ROUND((ROUND((Source!AF207*Source!AV207*Source!I207),2)),2), 2)</f>
        <v>9.2899999999999991</v>
      </c>
      <c r="T421">
        <f>Source!Y207</f>
        <v>119.67</v>
      </c>
      <c r="U421">
        <f>ROUND((175/100)*ROUND((ROUND((Source!AE207*Source!AV207*Source!I207),2)),2), 2)</f>
        <v>47.36</v>
      </c>
      <c r="V421">
        <f>ROUND((157/100)*ROUND(ROUND((ROUND((Source!AE207*Source!AV207*Source!I207),2)*Source!BS207),2), 2), 2)</f>
        <v>1054.46</v>
      </c>
    </row>
    <row r="422" spans="1:27" ht="14.25" x14ac:dyDescent="0.2">
      <c r="A422" s="17"/>
      <c r="B422" s="18"/>
      <c r="C422" s="18" t="s">
        <v>521</v>
      </c>
      <c r="D422" s="20"/>
      <c r="E422" s="19"/>
      <c r="F422" s="22">
        <f>Source!AN205</f>
        <v>105.99</v>
      </c>
      <c r="G422" s="21" t="str">
        <f>Source!DF205</f>
        <v>)*1,25</v>
      </c>
      <c r="H422" s="19">
        <f>Source!AV205</f>
        <v>1</v>
      </c>
      <c r="I422" s="24">
        <f>ROUND((ROUND((Source!AE205*Source!AV205*Source!I205),2)),2)</f>
        <v>5.96</v>
      </c>
      <c r="J422" s="19">
        <f>IF(Source!BS205&lt;&gt; 0, Source!BS205, 1)</f>
        <v>24.82</v>
      </c>
      <c r="K422" s="24">
        <f>Source!R205</f>
        <v>147.93</v>
      </c>
      <c r="W422">
        <f>I431</f>
        <v>11.76</v>
      </c>
    </row>
    <row r="423" spans="1:27" ht="14.25" x14ac:dyDescent="0.2">
      <c r="A423" s="17"/>
      <c r="B423" s="18"/>
      <c r="C423" s="18" t="s">
        <v>528</v>
      </c>
      <c r="D423" s="20"/>
      <c r="E423" s="19"/>
      <c r="F423" s="22">
        <f>Source!AL205</f>
        <v>35.35</v>
      </c>
      <c r="G423" s="21" t="str">
        <f>Source!DD205</f>
        <v/>
      </c>
      <c r="H423" s="19">
        <f>Source!AW205</f>
        <v>1</v>
      </c>
      <c r="I423" s="23">
        <f>ROUND((ROUND((Source!AC205*Source!AW205*Source!I205),2)),2)</f>
        <v>1.59</v>
      </c>
      <c r="J423" s="19">
        <f>IF(Source!BC205&lt;&gt; 0, Source!BC205, 1)</f>
        <v>4.99</v>
      </c>
      <c r="K423" s="23">
        <f>Source!P205</f>
        <v>7.93</v>
      </c>
    </row>
    <row r="424" spans="1:27" ht="28.5" x14ac:dyDescent="0.2">
      <c r="A424" s="17"/>
      <c r="B424" s="18" t="str">
        <f>Source!F206</f>
        <v>1.1-1-766</v>
      </c>
      <c r="C424" s="18" t="s">
        <v>71</v>
      </c>
      <c r="D424" s="20" t="str">
        <f>Source!H206</f>
        <v>м3</v>
      </c>
      <c r="E424" s="19">
        <f>Source!I206</f>
        <v>4.95</v>
      </c>
      <c r="F424" s="22">
        <f>Source!AK206</f>
        <v>104.99</v>
      </c>
      <c r="G424" s="27" t="s">
        <v>0</v>
      </c>
      <c r="H424" s="19">
        <f>Source!AW206</f>
        <v>1</v>
      </c>
      <c r="I424" s="23">
        <f>ROUND((ROUND((Source!AC206*Source!AW206*Source!I206),2)),2)+(ROUND((ROUND(((Source!ET206)*Source!AV206*Source!I206),2)),2)+ROUND((ROUND(((Source!AE206-(Source!EU206))*Source!AV206*Source!I206),2)),2))+ROUND((ROUND((Source!AF206*Source!AV206*Source!I206),2)),2)</f>
        <v>519.70000000000005</v>
      </c>
      <c r="J424" s="19">
        <f>IF(Source!BC206&lt;&gt; 0, Source!BC206, 1)</f>
        <v>5.26</v>
      </c>
      <c r="K424" s="23">
        <f>Source!O206</f>
        <v>2733.62</v>
      </c>
      <c r="W424">
        <f>I433</f>
        <v>27.06</v>
      </c>
    </row>
    <row r="425" spans="1:27" ht="14.25" x14ac:dyDescent="0.2">
      <c r="A425" s="17"/>
      <c r="B425" s="18"/>
      <c r="C425" s="18" t="s">
        <v>522</v>
      </c>
      <c r="D425" s="20" t="s">
        <v>523</v>
      </c>
      <c r="E425" s="19">
        <f>Source!DN205</f>
        <v>140</v>
      </c>
      <c r="F425" s="22"/>
      <c r="G425" s="21"/>
      <c r="H425" s="19"/>
      <c r="I425" s="23">
        <f>SUM(Q410:Q415)</f>
        <v>10.98</v>
      </c>
      <c r="J425" s="19">
        <f>Source!BZ205</f>
        <v>112</v>
      </c>
      <c r="K425" s="23">
        <f>SUM(R410:R415)</f>
        <v>217.94</v>
      </c>
    </row>
    <row r="426" spans="1:27" ht="14.25" x14ac:dyDescent="0.2">
      <c r="A426" s="17"/>
      <c r="B426" s="18"/>
      <c r="C426" s="18" t="s">
        <v>524</v>
      </c>
      <c r="D426" s="20" t="s">
        <v>523</v>
      </c>
      <c r="E426" s="19">
        <f>Source!DO205</f>
        <v>79</v>
      </c>
      <c r="F426" s="22"/>
      <c r="G426" s="21"/>
      <c r="H426" s="19"/>
      <c r="I426" s="23">
        <f>SUM(S410:S416)</f>
        <v>6.19</v>
      </c>
      <c r="J426" s="19">
        <f>Source!CA205</f>
        <v>41</v>
      </c>
      <c r="K426" s="23">
        <f>SUM(T410:T416)</f>
        <v>79.78</v>
      </c>
      <c r="Q426">
        <f>ROUND((Source!DN208/100)*ROUND((ROUND((Source!AF208*Source!AV208*Source!I208),2)),2), 2)</f>
        <v>0</v>
      </c>
      <c r="R426">
        <f>Source!X208</f>
        <v>0</v>
      </c>
      <c r="S426">
        <f>ROUND((Source!DO208/100)*ROUND((ROUND((Source!AF208*Source!AV208*Source!I208),2)),2), 2)</f>
        <v>0</v>
      </c>
      <c r="T426">
        <f>Source!Y208</f>
        <v>0</v>
      </c>
      <c r="U426">
        <f>ROUND((175/100)*ROUND((ROUND((Source!AE208*Source!AV208*Source!I208),2)),2), 2)</f>
        <v>0</v>
      </c>
      <c r="V426">
        <f>ROUND((157/100)*ROUND(ROUND((ROUND((Source!AE208*Source!AV208*Source!I208),2)*Source!BS208),2), 2), 2)</f>
        <v>0</v>
      </c>
      <c r="X426">
        <f>IF(Source!BI208&lt;=1,I435, 0)</f>
        <v>902.27</v>
      </c>
      <c r="Y426">
        <f>IF(Source!BI208=2,I435, 0)</f>
        <v>0</v>
      </c>
      <c r="Z426">
        <f>IF(Source!BI208=3,I435, 0)</f>
        <v>0</v>
      </c>
      <c r="AA426">
        <f>IF(Source!BI208=4,I435, 0)</f>
        <v>0</v>
      </c>
    </row>
    <row r="427" spans="1:27" ht="14.25" x14ac:dyDescent="0.2">
      <c r="A427" s="17"/>
      <c r="B427" s="18"/>
      <c r="C427" s="18" t="s">
        <v>525</v>
      </c>
      <c r="D427" s="20" t="s">
        <v>523</v>
      </c>
      <c r="E427" s="19">
        <f>175</f>
        <v>175</v>
      </c>
      <c r="F427" s="22"/>
      <c r="G427" s="21"/>
      <c r="H427" s="19"/>
      <c r="I427" s="23">
        <f>SUM(U410:U417)</f>
        <v>10.43</v>
      </c>
      <c r="J427" s="19">
        <f>157</f>
        <v>157</v>
      </c>
      <c r="K427" s="23">
        <f>SUM(V410:V417)</f>
        <v>232.25</v>
      </c>
    </row>
    <row r="428" spans="1:27" ht="14.25" x14ac:dyDescent="0.2">
      <c r="A428" s="17"/>
      <c r="B428" s="18"/>
      <c r="C428" s="18" t="s">
        <v>526</v>
      </c>
      <c r="D428" s="20" t="s">
        <v>527</v>
      </c>
      <c r="E428" s="19">
        <f>Source!AQ205</f>
        <v>14.4</v>
      </c>
      <c r="F428" s="22"/>
      <c r="G428" s="21" t="str">
        <f>Source!DI205</f>
        <v>)*1,15</v>
      </c>
      <c r="H428" s="19">
        <f>Source!AV205</f>
        <v>1</v>
      </c>
      <c r="I428" s="23">
        <f>Source!U205</f>
        <v>0.74519999999999986</v>
      </c>
      <c r="J428" s="19"/>
      <c r="K428" s="23"/>
    </row>
    <row r="429" spans="1:27" ht="15" x14ac:dyDescent="0.25">
      <c r="A429" s="26"/>
      <c r="B429" s="26"/>
      <c r="C429" s="26"/>
      <c r="D429" s="26"/>
      <c r="E429" s="26"/>
      <c r="F429" s="26"/>
      <c r="G429" s="26"/>
      <c r="H429" s="51">
        <f>I420+I421+I423+I425+I426+I427+SUM(I424:I424)</f>
        <v>598.65000000000009</v>
      </c>
      <c r="I429" s="51"/>
      <c r="J429" s="51">
        <f>K420+K421+K423+K425+K426+K427+SUM(K424:K424)</f>
        <v>3867.2799999999997</v>
      </c>
      <c r="K429" s="51"/>
    </row>
    <row r="430" spans="1:27" ht="71.25" x14ac:dyDescent="0.2">
      <c r="A430" s="17" t="str">
        <f>Source!E207</f>
        <v>48</v>
      </c>
      <c r="B430" s="18" t="str">
        <f>Source!F207</f>
        <v>3.27-12-2</v>
      </c>
      <c r="C430" s="18" t="s">
        <v>76</v>
      </c>
      <c r="D430" s="20" t="str">
        <f>Source!H207</f>
        <v>100 м3 материала основания (в плотном теле)</v>
      </c>
      <c r="E430" s="19">
        <f>Source!I207</f>
        <v>4.4999999999999998E-2</v>
      </c>
      <c r="F430" s="22"/>
      <c r="G430" s="21"/>
      <c r="H430" s="19"/>
      <c r="I430" s="23"/>
      <c r="J430" s="19"/>
      <c r="K430" s="23"/>
    </row>
    <row r="431" spans="1:27" ht="14.25" x14ac:dyDescent="0.2">
      <c r="A431" s="17"/>
      <c r="B431" s="18"/>
      <c r="C431" s="18" t="s">
        <v>519</v>
      </c>
      <c r="D431" s="20"/>
      <c r="E431" s="19"/>
      <c r="F431" s="22">
        <f>Source!AO207</f>
        <v>227.23</v>
      </c>
      <c r="G431" s="21" t="str">
        <f>Source!DG207</f>
        <v>*1,15</v>
      </c>
      <c r="H431" s="19">
        <f>Source!AV207</f>
        <v>1</v>
      </c>
      <c r="I431" s="23">
        <f>ROUND((ROUND((Source!AF207*Source!AV207*Source!I207),2)),2)</f>
        <v>11.76</v>
      </c>
      <c r="J431" s="19">
        <f>IF(Source!BA207&lt;&gt; 0, Source!BA207, 1)</f>
        <v>24.82</v>
      </c>
      <c r="K431" s="23">
        <f>Source!S207</f>
        <v>291.88</v>
      </c>
      <c r="O431" s="25">
        <f>I431+I432+I434+I436+I437+I438+SUM(I435:I435)</f>
        <v>1280.96</v>
      </c>
      <c r="P431" s="25">
        <f>K431+K432+K434+K436+K437+K438+SUM(K435:K435)</f>
        <v>12836.09</v>
      </c>
      <c r="X431">
        <f>IF(Source!BI207&lt;=1,I431+I432+I434+I436+I437+I438-0, 0)</f>
        <v>378.69</v>
      </c>
      <c r="Y431">
        <f>IF(Source!BI207=2,I431+I432+I434+I436+I437+I438-0, 0)</f>
        <v>0</v>
      </c>
      <c r="Z431">
        <f>IF(Source!BI207=3,I431+I432+I434+I436+I437+I438-0, 0)</f>
        <v>0</v>
      </c>
      <c r="AA431">
        <f>IF(Source!BI207=4,I431+I432+I434+I436+I437+I438,0)</f>
        <v>0</v>
      </c>
    </row>
    <row r="432" spans="1:27" ht="14.25" x14ac:dyDescent="0.2">
      <c r="A432" s="17"/>
      <c r="B432" s="18"/>
      <c r="C432" s="18" t="s">
        <v>520</v>
      </c>
      <c r="D432" s="20"/>
      <c r="E432" s="19"/>
      <c r="F432" s="22">
        <f>Source!AM207</f>
        <v>5183.75</v>
      </c>
      <c r="G432" s="21" t="str">
        <f>Source!DE207</f>
        <v>*1,25</v>
      </c>
      <c r="H432" s="19">
        <f>Source!AV207</f>
        <v>1</v>
      </c>
      <c r="I432" s="23">
        <f>(ROUND((ROUND((((Source!ET207*1.25))*Source!AV207*Source!I207),2)),2)+ROUND((ROUND(((Source!AE207-((Source!EU207*1.25)))*Source!AV207*Source!I207),2)),2))</f>
        <v>291.58999999999997</v>
      </c>
      <c r="J432" s="19">
        <f>IF(Source!BB207&lt;&gt; 0, Source!BB207, 1)</f>
        <v>8.5</v>
      </c>
      <c r="K432" s="23">
        <f>Source!Q207</f>
        <v>2478.52</v>
      </c>
      <c r="Q432">
        <f>ROUND((Source!DN209/100)*ROUND((ROUND((Source!AF209*Source!AV209*Source!I209),2)),2), 2)</f>
        <v>102.84</v>
      </c>
      <c r="R432">
        <f>Source!X209</f>
        <v>2042.07</v>
      </c>
      <c r="S432">
        <f>ROUND((Source!DO209/100)*ROUND((ROUND((Source!AF209*Source!AV209*Source!I209),2)),2), 2)</f>
        <v>58.03</v>
      </c>
      <c r="T432">
        <f>Source!Y209</f>
        <v>747.54</v>
      </c>
      <c r="U432">
        <f>ROUND((175/100)*ROUND((ROUND((Source!AE209*Source!AV209*Source!I209),2)),2), 2)</f>
        <v>34.83</v>
      </c>
      <c r="V432">
        <f>ROUND((157/100)*ROUND(ROUND((ROUND((Source!AE209*Source!AV209*Source!I209),2)*Source!BS209),2), 2), 2)</f>
        <v>775.45</v>
      </c>
    </row>
    <row r="433" spans="1:27" ht="14.25" x14ac:dyDescent="0.2">
      <c r="A433" s="17"/>
      <c r="B433" s="18"/>
      <c r="C433" s="18" t="s">
        <v>521</v>
      </c>
      <c r="D433" s="20"/>
      <c r="E433" s="19"/>
      <c r="F433" s="22">
        <f>Source!AN207</f>
        <v>481.08</v>
      </c>
      <c r="G433" s="21" t="str">
        <f>Source!DF207</f>
        <v>*1,25</v>
      </c>
      <c r="H433" s="19">
        <f>Source!AV207</f>
        <v>1</v>
      </c>
      <c r="I433" s="24">
        <f>ROUND((ROUND((Source!AE207*Source!AV207*Source!I207),2)),2)</f>
        <v>27.06</v>
      </c>
      <c r="J433" s="19">
        <f>IF(Source!BS207&lt;&gt; 0, Source!BS207, 1)</f>
        <v>24.82</v>
      </c>
      <c r="K433" s="24">
        <f>Source!R207</f>
        <v>671.63</v>
      </c>
      <c r="W433">
        <f>I442</f>
        <v>73.459999999999994</v>
      </c>
    </row>
    <row r="434" spans="1:27" ht="14.25" x14ac:dyDescent="0.2">
      <c r="A434" s="17"/>
      <c r="B434" s="18"/>
      <c r="C434" s="18" t="s">
        <v>528</v>
      </c>
      <c r="D434" s="20"/>
      <c r="E434" s="19"/>
      <c r="F434" s="22">
        <f>Source!AL207</f>
        <v>49.49</v>
      </c>
      <c r="G434" s="21" t="str">
        <f>Source!DD207</f>
        <v/>
      </c>
      <c r="H434" s="19">
        <f>Source!AW207</f>
        <v>1</v>
      </c>
      <c r="I434" s="23">
        <f>ROUND((ROUND((Source!AC207*Source!AW207*Source!I207),2)),2)</f>
        <v>2.23</v>
      </c>
      <c r="J434" s="19">
        <f>IF(Source!BC207&lt;&gt; 0, Source!BC207, 1)</f>
        <v>4.99</v>
      </c>
      <c r="K434" s="23">
        <f>Source!P207</f>
        <v>11.13</v>
      </c>
    </row>
    <row r="435" spans="1:27" ht="42.75" x14ac:dyDescent="0.2">
      <c r="A435" s="17"/>
      <c r="B435" s="18" t="str">
        <f>Source!F208</f>
        <v>1.1-1-1545</v>
      </c>
      <c r="C435" s="18" t="s">
        <v>80</v>
      </c>
      <c r="D435" s="20" t="str">
        <f>Source!H208</f>
        <v>м3</v>
      </c>
      <c r="E435" s="19">
        <f>Source!I208</f>
        <v>5.67</v>
      </c>
      <c r="F435" s="22">
        <f>Source!AK208</f>
        <v>159.13</v>
      </c>
      <c r="G435" s="27" t="s">
        <v>0</v>
      </c>
      <c r="H435" s="19">
        <f>Source!AW208</f>
        <v>1</v>
      </c>
      <c r="I435" s="23">
        <f>ROUND((ROUND((Source!AC208*Source!AW208*Source!I208),2)),2)+(ROUND((ROUND(((Source!ET208)*Source!AV208*Source!I208),2)),2)+ROUND((ROUND(((Source!AE208-(Source!EU208))*Source!AV208*Source!I208),2)),2))+ROUND((ROUND((Source!AF208*Source!AV208*Source!I208),2)),2)</f>
        <v>902.27</v>
      </c>
      <c r="J435" s="19">
        <f>IF(Source!BC208&lt;&gt; 0, Source!BC208, 1)</f>
        <v>9.48</v>
      </c>
      <c r="K435" s="23">
        <f>Source!O208</f>
        <v>8553.52</v>
      </c>
      <c r="W435">
        <f>I444</f>
        <v>19.899999999999999</v>
      </c>
    </row>
    <row r="436" spans="1:27" ht="14.25" x14ac:dyDescent="0.2">
      <c r="A436" s="17"/>
      <c r="B436" s="18"/>
      <c r="C436" s="18" t="s">
        <v>522</v>
      </c>
      <c r="D436" s="20" t="s">
        <v>523</v>
      </c>
      <c r="E436" s="19">
        <f>Source!DN207</f>
        <v>140</v>
      </c>
      <c r="F436" s="22"/>
      <c r="G436" s="21"/>
      <c r="H436" s="19"/>
      <c r="I436" s="23">
        <f>SUM(Q421:Q426)</f>
        <v>16.46</v>
      </c>
      <c r="J436" s="19">
        <f>Source!BZ207</f>
        <v>112</v>
      </c>
      <c r="K436" s="23">
        <f>SUM(R421:R426)</f>
        <v>326.91000000000003</v>
      </c>
    </row>
    <row r="437" spans="1:27" ht="14.25" x14ac:dyDescent="0.2">
      <c r="A437" s="17"/>
      <c r="B437" s="18"/>
      <c r="C437" s="18" t="s">
        <v>524</v>
      </c>
      <c r="D437" s="20" t="s">
        <v>523</v>
      </c>
      <c r="E437" s="19">
        <f>Source!DO207</f>
        <v>79</v>
      </c>
      <c r="F437" s="22"/>
      <c r="G437" s="21"/>
      <c r="H437" s="19"/>
      <c r="I437" s="23">
        <f>SUM(S421:S427)</f>
        <v>9.2899999999999991</v>
      </c>
      <c r="J437" s="19">
        <f>Source!CA207</f>
        <v>41</v>
      </c>
      <c r="K437" s="23">
        <f>SUM(T421:T427)</f>
        <v>119.67</v>
      </c>
      <c r="Q437">
        <f>ROUND((Source!DN210/100)*ROUND((ROUND((Source!AF210*Source!AV210*Source!I210),2)),2), 2)</f>
        <v>0</v>
      </c>
      <c r="R437">
        <f>Source!X210</f>
        <v>0</v>
      </c>
      <c r="S437">
        <f>ROUND((Source!DO210/100)*ROUND((ROUND((Source!AF210*Source!AV210*Source!I210),2)),2), 2)</f>
        <v>0</v>
      </c>
      <c r="T437">
        <f>Source!Y210</f>
        <v>0</v>
      </c>
      <c r="U437">
        <f>ROUND((175/100)*ROUND((ROUND((Source!AE210*Source!AV210*Source!I210),2)),2), 2)</f>
        <v>0</v>
      </c>
      <c r="V437">
        <f>ROUND((157/100)*ROUND(ROUND((ROUND((Source!AE210*Source!AV210*Source!I210),2)*Source!BS210),2), 2), 2)</f>
        <v>0</v>
      </c>
      <c r="X437">
        <f>IF(Source!BI210&lt;=1,I446, 0)</f>
        <v>1318.09</v>
      </c>
      <c r="Y437">
        <f>IF(Source!BI210=2,I446, 0)</f>
        <v>0</v>
      </c>
      <c r="Z437">
        <f>IF(Source!BI210=3,I446, 0)</f>
        <v>0</v>
      </c>
      <c r="AA437">
        <f>IF(Source!BI210=4,I446, 0)</f>
        <v>0</v>
      </c>
    </row>
    <row r="438" spans="1:27" ht="14.25" x14ac:dyDescent="0.2">
      <c r="A438" s="17"/>
      <c r="B438" s="18"/>
      <c r="C438" s="18" t="s">
        <v>525</v>
      </c>
      <c r="D438" s="20" t="s">
        <v>523</v>
      </c>
      <c r="E438" s="19">
        <f>175</f>
        <v>175</v>
      </c>
      <c r="F438" s="22"/>
      <c r="G438" s="21"/>
      <c r="H438" s="19"/>
      <c r="I438" s="23">
        <f>SUM(U421:U428)</f>
        <v>47.36</v>
      </c>
      <c r="J438" s="19">
        <f>157</f>
        <v>157</v>
      </c>
      <c r="K438" s="23">
        <f>SUM(V421:V428)</f>
        <v>1054.46</v>
      </c>
    </row>
    <row r="439" spans="1:27" ht="14.25" x14ac:dyDescent="0.2">
      <c r="A439" s="17"/>
      <c r="B439" s="18"/>
      <c r="C439" s="18" t="s">
        <v>526</v>
      </c>
      <c r="D439" s="20" t="s">
        <v>527</v>
      </c>
      <c r="E439" s="19">
        <f>Source!AQ207</f>
        <v>21.6</v>
      </c>
      <c r="F439" s="22"/>
      <c r="G439" s="21" t="str">
        <f>Source!DI207</f>
        <v>*1,15</v>
      </c>
      <c r="H439" s="19">
        <f>Source!AV207</f>
        <v>1</v>
      </c>
      <c r="I439" s="23">
        <f>Source!U207</f>
        <v>1.1177999999999999</v>
      </c>
      <c r="J439" s="19"/>
      <c r="K439" s="23"/>
    </row>
    <row r="440" spans="1:27" ht="15" x14ac:dyDescent="0.25">
      <c r="A440" s="26"/>
      <c r="B440" s="26"/>
      <c r="C440" s="26"/>
      <c r="D440" s="26"/>
      <c r="E440" s="26"/>
      <c r="F440" s="26"/>
      <c r="G440" s="26"/>
      <c r="H440" s="51">
        <f>I431+I432+I434+I436+I437+I438+SUM(I435:I435)</f>
        <v>1280.96</v>
      </c>
      <c r="I440" s="51"/>
      <c r="J440" s="51">
        <f>K431+K432+K434+K436+K437+K438+SUM(K435:K435)</f>
        <v>12836.09</v>
      </c>
      <c r="K440" s="51"/>
    </row>
    <row r="441" spans="1:27" ht="42.75" x14ac:dyDescent="0.2">
      <c r="A441" s="17" t="str">
        <f>Source!E209</f>
        <v>49</v>
      </c>
      <c r="B441" s="18" t="str">
        <f>Source!F209</f>
        <v>3.27-46-1</v>
      </c>
      <c r="C441" s="18" t="s">
        <v>202</v>
      </c>
      <c r="D441" s="20" t="str">
        <f>Source!H209</f>
        <v>100 м2</v>
      </c>
      <c r="E441" s="19">
        <f>Source!I209</f>
        <v>0.45</v>
      </c>
      <c r="F441" s="22"/>
      <c r="G441" s="21"/>
      <c r="H441" s="19"/>
      <c r="I441" s="23"/>
      <c r="J441" s="19"/>
      <c r="K441" s="23"/>
    </row>
    <row r="442" spans="1:27" ht="14.25" x14ac:dyDescent="0.2">
      <c r="A442" s="17"/>
      <c r="B442" s="18"/>
      <c r="C442" s="18" t="s">
        <v>519</v>
      </c>
      <c r="D442" s="20"/>
      <c r="E442" s="19"/>
      <c r="F442" s="22">
        <f>Source!AO209</f>
        <v>141.94999999999999</v>
      </c>
      <c r="G442" s="21" t="str">
        <f>Source!DG209</f>
        <v>*1,15</v>
      </c>
      <c r="H442" s="19">
        <f>Source!AV209</f>
        <v>1</v>
      </c>
      <c r="I442" s="23">
        <f>ROUND((ROUND((Source!AF209*Source!AV209*Source!I209),2)),2)</f>
        <v>73.459999999999994</v>
      </c>
      <c r="J442" s="19">
        <f>IF(Source!BA209&lt;&gt; 0, Source!BA209, 1)</f>
        <v>24.82</v>
      </c>
      <c r="K442" s="23">
        <f>Source!S209</f>
        <v>1823.28</v>
      </c>
      <c r="O442" s="25">
        <f>I442+I443+I445+I447+I448+I449+SUM(I446:I446)</f>
        <v>1663.1299999999999</v>
      </c>
      <c r="P442" s="25">
        <f>K442+K443+K445+K447+K448+K449+SUM(K446:K446)</f>
        <v>17642.690000000002</v>
      </c>
      <c r="X442">
        <f>IF(Source!BI209&lt;=1,I442+I443+I445+I447+I448+I449-0, 0)</f>
        <v>345.04</v>
      </c>
      <c r="Y442">
        <f>IF(Source!BI209=2,I442+I443+I445+I447+I448+I449-0, 0)</f>
        <v>0</v>
      </c>
      <c r="Z442">
        <f>IF(Source!BI209=3,I442+I443+I445+I447+I448+I449-0, 0)</f>
        <v>0</v>
      </c>
      <c r="AA442">
        <f>IF(Source!BI209=4,I442+I443+I445+I447+I448+I449,0)</f>
        <v>0</v>
      </c>
    </row>
    <row r="443" spans="1:27" ht="14.25" x14ac:dyDescent="0.2">
      <c r="A443" s="17"/>
      <c r="B443" s="18"/>
      <c r="C443" s="18" t="s">
        <v>520</v>
      </c>
      <c r="D443" s="20"/>
      <c r="E443" s="19"/>
      <c r="F443" s="22">
        <f>Source!AM209</f>
        <v>123.28</v>
      </c>
      <c r="G443" s="21" t="str">
        <f>Source!DE209</f>
        <v>*1,25</v>
      </c>
      <c r="H443" s="19">
        <f>Source!AV209</f>
        <v>1</v>
      </c>
      <c r="I443" s="23">
        <f>(ROUND((ROUND((((Source!ET209*1.25))*Source!AV209*Source!I209),2)),2)+ROUND((ROUND(((Source!AE209-((Source!EU209*1.25)))*Source!AV209*Source!I209),2)),2))</f>
        <v>69.349999999999994</v>
      </c>
      <c r="J443" s="19">
        <f>IF(Source!BB209&lt;&gt; 0, Source!BB209, 1)</f>
        <v>11.18</v>
      </c>
      <c r="K443" s="23">
        <f>Source!Q209</f>
        <v>775.33</v>
      </c>
      <c r="Q443">
        <f>ROUND((Source!DN211/100)*ROUND((ROUND((Source!AF211*Source!AV211*Source!I211),2)),2), 2)</f>
        <v>15.06</v>
      </c>
      <c r="R443">
        <f>Source!X211</f>
        <v>299.11</v>
      </c>
      <c r="S443">
        <f>ROUND((Source!DO211/100)*ROUND((ROUND((Source!AF211*Source!AV211*Source!I211),2)),2), 2)</f>
        <v>8.5</v>
      </c>
      <c r="T443">
        <f>Source!Y211</f>
        <v>109.49</v>
      </c>
      <c r="U443">
        <f>ROUND((175/100)*ROUND((ROUND((Source!AE211*Source!AV211*Source!I211),2)),2), 2)</f>
        <v>10.54</v>
      </c>
      <c r="V443">
        <f>ROUND((157/100)*ROUND(ROUND((ROUND((Source!AE211*Source!AV211*Source!I211),2)*Source!BS211),2), 2), 2)</f>
        <v>234.59</v>
      </c>
    </row>
    <row r="444" spans="1:27" ht="14.25" x14ac:dyDescent="0.2">
      <c r="A444" s="17"/>
      <c r="B444" s="18"/>
      <c r="C444" s="18" t="s">
        <v>521</v>
      </c>
      <c r="D444" s="20"/>
      <c r="E444" s="19"/>
      <c r="F444" s="22">
        <f>Source!AN209</f>
        <v>35.369999999999997</v>
      </c>
      <c r="G444" s="21" t="str">
        <f>Source!DF209</f>
        <v>*1,25</v>
      </c>
      <c r="H444" s="19">
        <f>Source!AV209</f>
        <v>1</v>
      </c>
      <c r="I444" s="24">
        <f>ROUND((ROUND((Source!AE209*Source!AV209*Source!I209),2)),2)</f>
        <v>19.899999999999999</v>
      </c>
      <c r="J444" s="19">
        <f>IF(Source!BS209&lt;&gt; 0, Source!BS209, 1)</f>
        <v>24.82</v>
      </c>
      <c r="K444" s="24">
        <f>Source!R209</f>
        <v>493.92</v>
      </c>
      <c r="W444">
        <f>I453</f>
        <v>10.76</v>
      </c>
    </row>
    <row r="445" spans="1:27" ht="14.25" x14ac:dyDescent="0.2">
      <c r="A445" s="17"/>
      <c r="B445" s="18"/>
      <c r="C445" s="18" t="s">
        <v>528</v>
      </c>
      <c r="D445" s="20"/>
      <c r="E445" s="19"/>
      <c r="F445" s="22">
        <f>Source!AL209</f>
        <v>14.5</v>
      </c>
      <c r="G445" s="21" t="str">
        <f>Source!DD209</f>
        <v/>
      </c>
      <c r="H445" s="19">
        <f>Source!AW209</f>
        <v>1</v>
      </c>
      <c r="I445" s="23">
        <f>ROUND((ROUND((Source!AC209*Source!AW209*Source!I209),2)),2)</f>
        <v>6.53</v>
      </c>
      <c r="J445" s="19">
        <f>IF(Source!BC209&lt;&gt; 0, Source!BC209, 1)</f>
        <v>5.82</v>
      </c>
      <c r="K445" s="23">
        <f>Source!P209</f>
        <v>38</v>
      </c>
    </row>
    <row r="446" spans="1:27" ht="28.5" x14ac:dyDescent="0.2">
      <c r="A446" s="17"/>
      <c r="B446" s="18" t="str">
        <f>Source!F210</f>
        <v>1.3-3-4</v>
      </c>
      <c r="C446" s="18" t="s">
        <v>208</v>
      </c>
      <c r="D446" s="20" t="str">
        <f>Source!H210</f>
        <v>т</v>
      </c>
      <c r="E446" s="19">
        <f>Source!I210</f>
        <v>4.3109999999999999</v>
      </c>
      <c r="F446" s="22">
        <f>Source!AK210</f>
        <v>305.75</v>
      </c>
      <c r="G446" s="27" t="s">
        <v>0</v>
      </c>
      <c r="H446" s="19">
        <f>Source!AW210</f>
        <v>1</v>
      </c>
      <c r="I446" s="23">
        <f>ROUND((ROUND((Source!AC210*Source!AW210*Source!I210),2)),2)+(ROUND((ROUND(((Source!ET210)*Source!AV210*Source!I210),2)),2)+ROUND((ROUND(((Source!AE210-(Source!EU210))*Source!AV210*Source!I210),2)),2))+ROUND((ROUND((Source!AF210*Source!AV210*Source!I210),2)),2)</f>
        <v>1318.09</v>
      </c>
      <c r="J446" s="19">
        <f>IF(Source!BC210&lt;&gt; 0, Source!BC210, 1)</f>
        <v>8.68</v>
      </c>
      <c r="K446" s="23">
        <f>Source!O210</f>
        <v>11441.02</v>
      </c>
      <c r="W446">
        <f>I455</f>
        <v>6.02</v>
      </c>
    </row>
    <row r="447" spans="1:27" ht="14.25" x14ac:dyDescent="0.2">
      <c r="A447" s="17"/>
      <c r="B447" s="18"/>
      <c r="C447" s="18" t="s">
        <v>522</v>
      </c>
      <c r="D447" s="20" t="s">
        <v>523</v>
      </c>
      <c r="E447" s="19">
        <f>Source!DN209</f>
        <v>140</v>
      </c>
      <c r="F447" s="22"/>
      <c r="G447" s="21"/>
      <c r="H447" s="19"/>
      <c r="I447" s="23">
        <f>SUM(Q432:Q437)</f>
        <v>102.84</v>
      </c>
      <c r="J447" s="19">
        <f>Source!BZ209</f>
        <v>112</v>
      </c>
      <c r="K447" s="23">
        <f>SUM(R432:R437)</f>
        <v>2042.07</v>
      </c>
      <c r="Q447">
        <f>ROUND((Source!DN212/100)*ROUND((ROUND((Source!AF212*Source!AV212*Source!I212),2)),2), 2)</f>
        <v>0</v>
      </c>
      <c r="R447">
        <f>Source!X212</f>
        <v>0</v>
      </c>
      <c r="S447">
        <f>ROUND((Source!DO212/100)*ROUND((ROUND((Source!AF212*Source!AV212*Source!I212),2)),2), 2)</f>
        <v>0</v>
      </c>
      <c r="T447">
        <f>Source!Y212</f>
        <v>0</v>
      </c>
      <c r="U447">
        <f>ROUND((175/100)*ROUND((ROUND((Source!AE212*Source!AV212*Source!I212),2)),2), 2)</f>
        <v>0</v>
      </c>
      <c r="V447">
        <f>ROUND((157/100)*ROUND(ROUND((ROUND((Source!AE212*Source!AV212*Source!I212),2)*Source!BS212),2), 2), 2)</f>
        <v>0</v>
      </c>
      <c r="X447">
        <f>IF(Source!BI212&lt;=1,I456, 0)</f>
        <v>990.63</v>
      </c>
      <c r="Y447">
        <f>IF(Source!BI212=2,I456, 0)</f>
        <v>0</v>
      </c>
      <c r="Z447">
        <f>IF(Source!BI212=3,I456, 0)</f>
        <v>0</v>
      </c>
      <c r="AA447">
        <f>IF(Source!BI212=4,I456, 0)</f>
        <v>0</v>
      </c>
    </row>
    <row r="448" spans="1:27" ht="14.25" x14ac:dyDescent="0.2">
      <c r="A448" s="17"/>
      <c r="B448" s="18"/>
      <c r="C448" s="18" t="s">
        <v>524</v>
      </c>
      <c r="D448" s="20" t="s">
        <v>523</v>
      </c>
      <c r="E448" s="19">
        <f>Source!DO209</f>
        <v>79</v>
      </c>
      <c r="F448" s="22"/>
      <c r="G448" s="21"/>
      <c r="H448" s="19"/>
      <c r="I448" s="23">
        <f>SUM(S432:S438)</f>
        <v>58.03</v>
      </c>
      <c r="J448" s="19">
        <f>Source!CA209</f>
        <v>41</v>
      </c>
      <c r="K448" s="23">
        <f>SUM(T432:T438)</f>
        <v>747.54</v>
      </c>
    </row>
    <row r="449" spans="1:27" ht="14.25" x14ac:dyDescent="0.2">
      <c r="A449" s="17"/>
      <c r="B449" s="18"/>
      <c r="C449" s="18" t="s">
        <v>525</v>
      </c>
      <c r="D449" s="20" t="s">
        <v>523</v>
      </c>
      <c r="E449" s="19">
        <f>175</f>
        <v>175</v>
      </c>
      <c r="F449" s="22"/>
      <c r="G449" s="21"/>
      <c r="H449" s="19"/>
      <c r="I449" s="23">
        <f>SUM(U432:U439)</f>
        <v>34.83</v>
      </c>
      <c r="J449" s="19">
        <f>157</f>
        <v>157</v>
      </c>
      <c r="K449" s="23">
        <f>SUM(V432:V439)</f>
        <v>775.45</v>
      </c>
    </row>
    <row r="450" spans="1:27" ht="14.25" x14ac:dyDescent="0.2">
      <c r="A450" s="17"/>
      <c r="B450" s="18"/>
      <c r="C450" s="18" t="s">
        <v>526</v>
      </c>
      <c r="D450" s="20" t="s">
        <v>527</v>
      </c>
      <c r="E450" s="19">
        <f>Source!AQ209</f>
        <v>11.8</v>
      </c>
      <c r="F450" s="22"/>
      <c r="G450" s="21" t="str">
        <f>Source!DI209</f>
        <v>*1,15</v>
      </c>
      <c r="H450" s="19">
        <f>Source!AV209</f>
        <v>1</v>
      </c>
      <c r="I450" s="23">
        <f>Source!U209</f>
        <v>6.1065000000000005</v>
      </c>
      <c r="J450" s="19"/>
      <c r="K450" s="23"/>
    </row>
    <row r="451" spans="1:27" ht="15" x14ac:dyDescent="0.25">
      <c r="A451" s="26"/>
      <c r="B451" s="26"/>
      <c r="C451" s="26"/>
      <c r="D451" s="26"/>
      <c r="E451" s="26"/>
      <c r="F451" s="26"/>
      <c r="G451" s="26"/>
      <c r="H451" s="51">
        <f>I442+I443+I445+I447+I448+I449+SUM(I446:I446)</f>
        <v>1663.1299999999999</v>
      </c>
      <c r="I451" s="51"/>
      <c r="J451" s="51">
        <f>K442+K443+K445+K447+K448+K449+SUM(K446:K446)</f>
        <v>17642.690000000002</v>
      </c>
      <c r="K451" s="51"/>
    </row>
    <row r="452" spans="1:27" ht="42.75" x14ac:dyDescent="0.2">
      <c r="A452" s="17" t="str">
        <f>Source!E211</f>
        <v>50</v>
      </c>
      <c r="B452" s="18" t="str">
        <f>Source!F211</f>
        <v>3.27-43-1</v>
      </c>
      <c r="C452" s="18" t="s">
        <v>280</v>
      </c>
      <c r="D452" s="20" t="str">
        <f>Source!H211</f>
        <v>100 м2 покрытия</v>
      </c>
      <c r="E452" s="19">
        <f>Source!I211</f>
        <v>0.45</v>
      </c>
      <c r="F452" s="22"/>
      <c r="G452" s="21"/>
      <c r="H452" s="19"/>
      <c r="I452" s="23"/>
      <c r="J452" s="19"/>
      <c r="K452" s="23"/>
      <c r="O452" s="25">
        <f>I453+I454+I457+I458+I459+SUM(I456:I456)</f>
        <v>1064.77</v>
      </c>
      <c r="P452" s="25">
        <f>K453+K454+K457+K458+K459+SUM(K456:K456)</f>
        <v>9775.66</v>
      </c>
      <c r="X452">
        <f>IF(Source!BI211&lt;=1,I453+I454+I457+I458+I459-0, 0)</f>
        <v>74.14</v>
      </c>
      <c r="Y452">
        <f>IF(Source!BI211=2,I453+I454+I457+I458+I459-0, 0)</f>
        <v>0</v>
      </c>
      <c r="Z452">
        <f>IF(Source!BI211=3,I453+I454+I457+I458+I459-0, 0)</f>
        <v>0</v>
      </c>
      <c r="AA452">
        <f>IF(Source!BI211=4,I453+I454+I457+I458+I459,0)</f>
        <v>0</v>
      </c>
    </row>
    <row r="453" spans="1:27" ht="14.25" x14ac:dyDescent="0.2">
      <c r="A453" s="17"/>
      <c r="B453" s="18"/>
      <c r="C453" s="18" t="s">
        <v>519</v>
      </c>
      <c r="D453" s="20"/>
      <c r="E453" s="19"/>
      <c r="F453" s="22">
        <f>Source!AO211</f>
        <v>6.93</v>
      </c>
      <c r="G453" s="21" t="str">
        <f>Source!DG211</f>
        <v>*3*1,15</v>
      </c>
      <c r="H453" s="19">
        <f>Source!AV211</f>
        <v>1</v>
      </c>
      <c r="I453" s="23">
        <f>ROUND((ROUND((Source!AF211*Source!AV211*Source!I211),2)),2)</f>
        <v>10.76</v>
      </c>
      <c r="J453" s="19">
        <f>IF(Source!BA211&lt;&gt; 0, Source!BA211, 1)</f>
        <v>24.82</v>
      </c>
      <c r="K453" s="23">
        <f>Source!S211</f>
        <v>267.06</v>
      </c>
      <c r="Q453">
        <f>ROUND((Source!DN213/100)*ROUND((ROUND((Source!AF213*Source!AV213*Source!I213),2)),2), 2)</f>
        <v>102.84</v>
      </c>
      <c r="R453">
        <f>Source!X213</f>
        <v>2042.07</v>
      </c>
      <c r="S453">
        <f>ROUND((Source!DO213/100)*ROUND((ROUND((Source!AF213*Source!AV213*Source!I213),2)),2), 2)</f>
        <v>58.03</v>
      </c>
      <c r="T453">
        <f>Source!Y213</f>
        <v>747.54</v>
      </c>
      <c r="U453">
        <f>ROUND((175/100)*ROUND((ROUND((Source!AE213*Source!AV213*Source!I213),2)),2), 2)</f>
        <v>34.83</v>
      </c>
      <c r="V453">
        <f>ROUND((157/100)*ROUND(ROUND((ROUND((Source!AE213*Source!AV213*Source!I213),2)*Source!BS213),2), 2), 2)</f>
        <v>775.45</v>
      </c>
    </row>
    <row r="454" spans="1:27" ht="14.25" x14ac:dyDescent="0.2">
      <c r="A454" s="17"/>
      <c r="B454" s="18"/>
      <c r="C454" s="18" t="s">
        <v>520</v>
      </c>
      <c r="D454" s="20"/>
      <c r="E454" s="19"/>
      <c r="F454" s="22">
        <f>Source!AM211</f>
        <v>17.350000000000001</v>
      </c>
      <c r="G454" s="21" t="str">
        <f>Source!DE211</f>
        <v>*3*1,25</v>
      </c>
      <c r="H454" s="19">
        <f>Source!AV211</f>
        <v>1</v>
      </c>
      <c r="I454" s="23">
        <f>(ROUND((ROUND((((Source!ET211*3*1.25))*Source!AV211*Source!I211),2)),2)+ROUND((ROUND(((Source!AE211-((Source!EU211*3*1.25)))*Source!AV211*Source!I211),2)),2))</f>
        <v>29.28</v>
      </c>
      <c r="J454" s="19">
        <f>IF(Source!BB211&lt;&gt; 0, Source!BB211, 1)</f>
        <v>9.11</v>
      </c>
      <c r="K454" s="23">
        <f>Source!Q211</f>
        <v>266.74</v>
      </c>
      <c r="W454">
        <f>I463</f>
        <v>73.459999999999994</v>
      </c>
    </row>
    <row r="455" spans="1:27" ht="14.25" x14ac:dyDescent="0.2">
      <c r="A455" s="17"/>
      <c r="B455" s="18"/>
      <c r="C455" s="18" t="s">
        <v>521</v>
      </c>
      <c r="D455" s="20"/>
      <c r="E455" s="19"/>
      <c r="F455" s="22">
        <f>Source!AN211</f>
        <v>3.57</v>
      </c>
      <c r="G455" s="21" t="str">
        <f>Source!DF211</f>
        <v>*3*1,25</v>
      </c>
      <c r="H455" s="19">
        <f>Source!AV211</f>
        <v>1</v>
      </c>
      <c r="I455" s="24">
        <f>ROUND((ROUND((Source!AE211*Source!AV211*Source!I211),2)),2)</f>
        <v>6.02</v>
      </c>
      <c r="J455" s="19">
        <f>IF(Source!BS211&lt;&gt; 0, Source!BS211, 1)</f>
        <v>24.82</v>
      </c>
      <c r="K455" s="24">
        <f>Source!R211</f>
        <v>149.41999999999999</v>
      </c>
    </row>
    <row r="456" spans="1:27" ht="28.5" x14ac:dyDescent="0.2">
      <c r="A456" s="17"/>
      <c r="B456" s="18" t="str">
        <f>Source!F212</f>
        <v>1.3-3-4</v>
      </c>
      <c r="C456" s="18" t="s">
        <v>208</v>
      </c>
      <c r="D456" s="20" t="str">
        <f>Source!H212</f>
        <v>т</v>
      </c>
      <c r="E456" s="19">
        <f>Source!I212</f>
        <v>3.24</v>
      </c>
      <c r="F456" s="22">
        <f>Source!AK212</f>
        <v>305.75</v>
      </c>
      <c r="G456" s="27" t="s">
        <v>531</v>
      </c>
      <c r="H456" s="19">
        <f>Source!AW212</f>
        <v>1</v>
      </c>
      <c r="I456" s="23">
        <f>ROUND((ROUND((Source!AC212*Source!AW212*Source!I212),2)),2)+(ROUND((ROUND(((Source!ET212)*Source!AV212*Source!I212),2)),2)+ROUND((ROUND(((Source!AE212-(Source!EU212))*Source!AV212*Source!I212),2)),2))+ROUND((ROUND((Source!AF212*Source!AV212*Source!I212),2)),2)</f>
        <v>990.63</v>
      </c>
      <c r="J456" s="19">
        <f>IF(Source!BC212&lt;&gt; 0, Source!BC212, 1)</f>
        <v>8.68</v>
      </c>
      <c r="K456" s="23">
        <f>Source!O212</f>
        <v>8598.67</v>
      </c>
      <c r="W456">
        <f>I465</f>
        <v>19.899999999999999</v>
      </c>
    </row>
    <row r="457" spans="1:27" ht="14.25" x14ac:dyDescent="0.2">
      <c r="A457" s="17"/>
      <c r="B457" s="18"/>
      <c r="C457" s="18" t="s">
        <v>522</v>
      </c>
      <c r="D457" s="20" t="s">
        <v>523</v>
      </c>
      <c r="E457" s="19">
        <f>Source!DN211</f>
        <v>140</v>
      </c>
      <c r="F457" s="22"/>
      <c r="G457" s="21"/>
      <c r="H457" s="19"/>
      <c r="I457" s="23">
        <f>SUM(Q443:Q447)</f>
        <v>15.06</v>
      </c>
      <c r="J457" s="19">
        <f>Source!BZ211</f>
        <v>112</v>
      </c>
      <c r="K457" s="23">
        <f>SUM(R443:R447)</f>
        <v>299.11</v>
      </c>
    </row>
    <row r="458" spans="1:27" ht="14.25" x14ac:dyDescent="0.2">
      <c r="A458" s="17"/>
      <c r="B458" s="18"/>
      <c r="C458" s="18" t="s">
        <v>524</v>
      </c>
      <c r="D458" s="20" t="s">
        <v>523</v>
      </c>
      <c r="E458" s="19">
        <f>Source!DO211</f>
        <v>79</v>
      </c>
      <c r="F458" s="22"/>
      <c r="G458" s="21"/>
      <c r="H458" s="19"/>
      <c r="I458" s="23">
        <f>SUM(S443:S448)</f>
        <v>8.5</v>
      </c>
      <c r="J458" s="19">
        <f>Source!CA211</f>
        <v>41</v>
      </c>
      <c r="K458" s="23">
        <f>SUM(T443:T448)</f>
        <v>109.49</v>
      </c>
      <c r="Q458">
        <f>ROUND((Source!DN214/100)*ROUND((ROUND((Source!AF214*Source!AV214*Source!I214),2)),2), 2)</f>
        <v>0</v>
      </c>
      <c r="R458">
        <f>Source!X214</f>
        <v>0</v>
      </c>
      <c r="S458">
        <f>ROUND((Source!DO214/100)*ROUND((ROUND((Source!AF214*Source!AV214*Source!I214),2)),2), 2)</f>
        <v>0</v>
      </c>
      <c r="T458">
        <f>Source!Y214</f>
        <v>0</v>
      </c>
      <c r="U458">
        <f>ROUND((175/100)*ROUND((ROUND((Source!AE214*Source!AV214*Source!I214),2)),2), 2)</f>
        <v>0</v>
      </c>
      <c r="V458">
        <f>ROUND((157/100)*ROUND(ROUND((ROUND((Source!AE214*Source!AV214*Source!I214),2)*Source!BS214),2), 2), 2)</f>
        <v>0</v>
      </c>
      <c r="X458">
        <f>IF(Source!BI214&lt;=1,I467, 0)</f>
        <v>1411.84</v>
      </c>
      <c r="Y458">
        <f>IF(Source!BI214=2,I467, 0)</f>
        <v>0</v>
      </c>
      <c r="Z458">
        <f>IF(Source!BI214=3,I467, 0)</f>
        <v>0</v>
      </c>
      <c r="AA458">
        <f>IF(Source!BI214=4,I467, 0)</f>
        <v>0</v>
      </c>
    </row>
    <row r="459" spans="1:27" ht="14.25" x14ac:dyDescent="0.2">
      <c r="A459" s="17"/>
      <c r="B459" s="18"/>
      <c r="C459" s="18" t="s">
        <v>525</v>
      </c>
      <c r="D459" s="20" t="s">
        <v>523</v>
      </c>
      <c r="E459" s="19">
        <f>175</f>
        <v>175</v>
      </c>
      <c r="F459" s="22"/>
      <c r="G459" s="21"/>
      <c r="H459" s="19"/>
      <c r="I459" s="23">
        <f>SUM(U443:U449)</f>
        <v>10.54</v>
      </c>
      <c r="J459" s="19">
        <f>157</f>
        <v>157</v>
      </c>
      <c r="K459" s="23">
        <f>SUM(V443:V449)</f>
        <v>234.59</v>
      </c>
    </row>
    <row r="460" spans="1:27" ht="14.25" x14ac:dyDescent="0.2">
      <c r="A460" s="17"/>
      <c r="B460" s="18"/>
      <c r="C460" s="18" t="s">
        <v>526</v>
      </c>
      <c r="D460" s="20" t="s">
        <v>527</v>
      </c>
      <c r="E460" s="19">
        <f>Source!AQ211</f>
        <v>0.53</v>
      </c>
      <c r="F460" s="22"/>
      <c r="G460" s="21" t="str">
        <f>Source!DI211</f>
        <v>*3*1,15</v>
      </c>
      <c r="H460" s="19">
        <f>Source!AV211</f>
        <v>1</v>
      </c>
      <c r="I460" s="23">
        <f>Source!U211</f>
        <v>0.82282500000000003</v>
      </c>
      <c r="J460" s="19"/>
      <c r="K460" s="23"/>
    </row>
    <row r="461" spans="1:27" ht="15" x14ac:dyDescent="0.25">
      <c r="A461" s="26"/>
      <c r="B461" s="26"/>
      <c r="C461" s="26"/>
      <c r="D461" s="26"/>
      <c r="E461" s="26"/>
      <c r="F461" s="26"/>
      <c r="G461" s="26"/>
      <c r="H461" s="51">
        <f>I453+I454+I457+I458+I459+SUM(I456:I456)</f>
        <v>1064.77</v>
      </c>
      <c r="I461" s="51"/>
      <c r="J461" s="51">
        <f>K453+K454+K457+K458+K459+SUM(K456:K456)</f>
        <v>9775.66</v>
      </c>
      <c r="K461" s="51"/>
    </row>
    <row r="462" spans="1:27" ht="42.75" x14ac:dyDescent="0.2">
      <c r="A462" s="17" t="str">
        <f>Source!E213</f>
        <v>51</v>
      </c>
      <c r="B462" s="18" t="str">
        <f>Source!F213</f>
        <v>3.27-46-1</v>
      </c>
      <c r="C462" s="18" t="s">
        <v>202</v>
      </c>
      <c r="D462" s="20" t="str">
        <f>Source!H213</f>
        <v>100 м2</v>
      </c>
      <c r="E462" s="19">
        <f>Source!I213</f>
        <v>0.45</v>
      </c>
      <c r="F462" s="22"/>
      <c r="G462" s="21"/>
      <c r="H462" s="19"/>
      <c r="I462" s="23"/>
      <c r="J462" s="19"/>
      <c r="K462" s="23"/>
    </row>
    <row r="463" spans="1:27" ht="14.25" x14ac:dyDescent="0.2">
      <c r="A463" s="17"/>
      <c r="B463" s="18"/>
      <c r="C463" s="18" t="s">
        <v>519</v>
      </c>
      <c r="D463" s="20"/>
      <c r="E463" s="19"/>
      <c r="F463" s="22">
        <f>Source!AO213</f>
        <v>141.94999999999999</v>
      </c>
      <c r="G463" s="21" t="str">
        <f>Source!DG213</f>
        <v>*1,15</v>
      </c>
      <c r="H463" s="19">
        <f>Source!AV213</f>
        <v>1</v>
      </c>
      <c r="I463" s="23">
        <f>ROUND((ROUND((Source!AF213*Source!AV213*Source!I213),2)),2)</f>
        <v>73.459999999999994</v>
      </c>
      <c r="J463" s="19">
        <f>IF(Source!BA213&lt;&gt; 0, Source!BA213, 1)</f>
        <v>24.82</v>
      </c>
      <c r="K463" s="23">
        <f>Source!S213</f>
        <v>1823.28</v>
      </c>
      <c r="O463" s="25">
        <f>I463+I464+I466+I468+I469+I470+SUM(I467:I467)</f>
        <v>1756.8799999999999</v>
      </c>
      <c r="P463" s="25">
        <f>K463+K464+K466+K468+K469+K470+SUM(K467:K467)</f>
        <v>18385.849999999999</v>
      </c>
      <c r="X463">
        <f>IF(Source!BI213&lt;=1,I463+I464+I466+I468+I469+I470-0, 0)</f>
        <v>345.04</v>
      </c>
      <c r="Y463">
        <f>IF(Source!BI213=2,I463+I464+I466+I468+I469+I470-0, 0)</f>
        <v>0</v>
      </c>
      <c r="Z463">
        <f>IF(Source!BI213=3,I463+I464+I466+I468+I469+I470-0, 0)</f>
        <v>0</v>
      </c>
      <c r="AA463">
        <f>IF(Source!BI213=4,I463+I464+I466+I468+I469+I470,0)</f>
        <v>0</v>
      </c>
    </row>
    <row r="464" spans="1:27" ht="14.25" x14ac:dyDescent="0.2">
      <c r="A464" s="17"/>
      <c r="B464" s="18"/>
      <c r="C464" s="18" t="s">
        <v>520</v>
      </c>
      <c r="D464" s="20"/>
      <c r="E464" s="19"/>
      <c r="F464" s="22">
        <f>Source!AM213</f>
        <v>123.28</v>
      </c>
      <c r="G464" s="21" t="str">
        <f>Source!DE213</f>
        <v>*1,25</v>
      </c>
      <c r="H464" s="19">
        <f>Source!AV213</f>
        <v>1</v>
      </c>
      <c r="I464" s="23">
        <f>(ROUND((ROUND((((Source!ET213*1.25))*Source!AV213*Source!I213),2)),2)+ROUND((ROUND(((Source!AE213-((Source!EU213*1.25)))*Source!AV213*Source!I213),2)),2))</f>
        <v>69.349999999999994</v>
      </c>
      <c r="J464" s="19">
        <f>IF(Source!BB213&lt;&gt; 0, Source!BB213, 1)</f>
        <v>11.18</v>
      </c>
      <c r="K464" s="23">
        <f>Source!Q213</f>
        <v>775.33</v>
      </c>
      <c r="Q464">
        <f>ROUND((Source!DN215/100)*ROUND((ROUND((Source!AF215*Source!AV215*Source!I215),2)),2), 2)</f>
        <v>5.03</v>
      </c>
      <c r="R464">
        <f>Source!X215</f>
        <v>99.79</v>
      </c>
      <c r="S464">
        <f>ROUND((Source!DO215/100)*ROUND((ROUND((Source!AF215*Source!AV215*Source!I215),2)),2), 2)</f>
        <v>2.84</v>
      </c>
      <c r="T464">
        <f>Source!Y215</f>
        <v>36.53</v>
      </c>
      <c r="U464">
        <f>ROUND((175/100)*ROUND((ROUND((Source!AE215*Source!AV215*Source!I215),2)),2), 2)</f>
        <v>3.52</v>
      </c>
      <c r="V464">
        <f>ROUND((157/100)*ROUND(ROUND((ROUND((Source!AE215*Source!AV215*Source!I215),2)*Source!BS215),2), 2), 2)</f>
        <v>78.33</v>
      </c>
    </row>
    <row r="465" spans="1:27" ht="14.25" x14ac:dyDescent="0.2">
      <c r="A465" s="17"/>
      <c r="B465" s="18"/>
      <c r="C465" s="18" t="s">
        <v>521</v>
      </c>
      <c r="D465" s="20"/>
      <c r="E465" s="19"/>
      <c r="F465" s="22">
        <f>Source!AN213</f>
        <v>35.369999999999997</v>
      </c>
      <c r="G465" s="21" t="str">
        <f>Source!DF213</f>
        <v>*1,25</v>
      </c>
      <c r="H465" s="19">
        <f>Source!AV213</f>
        <v>1</v>
      </c>
      <c r="I465" s="24">
        <f>ROUND((ROUND((Source!AE213*Source!AV213*Source!I213),2)),2)</f>
        <v>19.899999999999999</v>
      </c>
      <c r="J465" s="19">
        <f>IF(Source!BS213&lt;&gt; 0, Source!BS213, 1)</f>
        <v>24.82</v>
      </c>
      <c r="K465" s="24">
        <f>Source!R213</f>
        <v>493.92</v>
      </c>
      <c r="W465">
        <f>I474</f>
        <v>3.59</v>
      </c>
    </row>
    <row r="466" spans="1:27" ht="14.25" x14ac:dyDescent="0.2">
      <c r="A466" s="17"/>
      <c r="B466" s="18"/>
      <c r="C466" s="18" t="s">
        <v>528</v>
      </c>
      <c r="D466" s="20"/>
      <c r="E466" s="19"/>
      <c r="F466" s="22">
        <f>Source!AL213</f>
        <v>14.5</v>
      </c>
      <c r="G466" s="21" t="str">
        <f>Source!DD213</f>
        <v/>
      </c>
      <c r="H466" s="19">
        <f>Source!AW213</f>
        <v>1</v>
      </c>
      <c r="I466" s="23">
        <f>ROUND((ROUND((Source!AC213*Source!AW213*Source!I213),2)),2)</f>
        <v>6.53</v>
      </c>
      <c r="J466" s="19">
        <f>IF(Source!BC213&lt;&gt; 0, Source!BC213, 1)</f>
        <v>5.82</v>
      </c>
      <c r="K466" s="23">
        <f>Source!P213</f>
        <v>38</v>
      </c>
    </row>
    <row r="467" spans="1:27" ht="28.5" x14ac:dyDescent="0.2">
      <c r="A467" s="17"/>
      <c r="B467" s="18" t="str">
        <f>Source!F214</f>
        <v>1.3-3-7</v>
      </c>
      <c r="C467" s="18" t="s">
        <v>290</v>
      </c>
      <c r="D467" s="20" t="str">
        <f>Source!H214</f>
        <v>т</v>
      </c>
      <c r="E467" s="19">
        <f>Source!I214</f>
        <v>4.59</v>
      </c>
      <c r="F467" s="22">
        <f>Source!AK214</f>
        <v>307.58999999999997</v>
      </c>
      <c r="G467" s="27" t="s">
        <v>0</v>
      </c>
      <c r="H467" s="19">
        <f>Source!AW214</f>
        <v>1</v>
      </c>
      <c r="I467" s="23">
        <f>ROUND((ROUND((Source!AC214*Source!AW214*Source!I214),2)),2)+(ROUND((ROUND(((Source!ET214)*Source!AV214*Source!I214),2)),2)+ROUND((ROUND(((Source!AE214-(Source!EU214))*Source!AV214*Source!I214),2)),2))+ROUND((ROUND((Source!AF214*Source!AV214*Source!I214),2)),2)</f>
        <v>1411.84</v>
      </c>
      <c r="J467" s="19">
        <f>IF(Source!BC214&lt;&gt; 0, Source!BC214, 1)</f>
        <v>8.6300000000000008</v>
      </c>
      <c r="K467" s="23">
        <f>Source!O214</f>
        <v>12184.18</v>
      </c>
      <c r="W467">
        <f>I476</f>
        <v>2.0099999999999998</v>
      </c>
    </row>
    <row r="468" spans="1:27" ht="14.25" x14ac:dyDescent="0.2">
      <c r="A468" s="17"/>
      <c r="B468" s="18"/>
      <c r="C468" s="18" t="s">
        <v>522</v>
      </c>
      <c r="D468" s="20" t="s">
        <v>523</v>
      </c>
      <c r="E468" s="19">
        <f>Source!DN213</f>
        <v>140</v>
      </c>
      <c r="F468" s="22"/>
      <c r="G468" s="21"/>
      <c r="H468" s="19"/>
      <c r="I468" s="23">
        <f>SUM(Q453:Q458)</f>
        <v>102.84</v>
      </c>
      <c r="J468" s="19">
        <f>Source!BZ213</f>
        <v>112</v>
      </c>
      <c r="K468" s="23">
        <f>SUM(R453:R458)</f>
        <v>2042.07</v>
      </c>
      <c r="Q468">
        <f>ROUND((Source!DN216/100)*ROUND((ROUND((Source!AF216*Source!AV216*Source!I216),2)),2), 2)</f>
        <v>0</v>
      </c>
      <c r="R468">
        <f>Source!X216</f>
        <v>0</v>
      </c>
      <c r="S468">
        <f>ROUND((Source!DO216/100)*ROUND((ROUND((Source!AF216*Source!AV216*Source!I216),2)),2), 2)</f>
        <v>0</v>
      </c>
      <c r="T468">
        <f>Source!Y216</f>
        <v>0</v>
      </c>
      <c r="U468">
        <f>ROUND((175/100)*ROUND((ROUND((Source!AE216*Source!AV216*Source!I216),2)),2), 2)</f>
        <v>0</v>
      </c>
      <c r="V468">
        <f>ROUND((157/100)*ROUND(ROUND((ROUND((Source!AE216*Source!AV216*Source!I216),2)*Source!BS216),2), 2), 2)</f>
        <v>0</v>
      </c>
      <c r="X468">
        <f>IF(Source!BI216&lt;=1,I477, 0)</f>
        <v>332.2</v>
      </c>
      <c r="Y468">
        <f>IF(Source!BI216=2,I477, 0)</f>
        <v>0</v>
      </c>
      <c r="Z468">
        <f>IF(Source!BI216=3,I477, 0)</f>
        <v>0</v>
      </c>
      <c r="AA468">
        <f>IF(Source!BI216=4,I477, 0)</f>
        <v>0</v>
      </c>
    </row>
    <row r="469" spans="1:27" ht="14.25" x14ac:dyDescent="0.2">
      <c r="A469" s="17"/>
      <c r="B469" s="18"/>
      <c r="C469" s="18" t="s">
        <v>524</v>
      </c>
      <c r="D469" s="20" t="s">
        <v>523</v>
      </c>
      <c r="E469" s="19">
        <f>Source!DO213</f>
        <v>79</v>
      </c>
      <c r="F469" s="22"/>
      <c r="G469" s="21"/>
      <c r="H469" s="19"/>
      <c r="I469" s="23">
        <f>SUM(S453:S459)</f>
        <v>58.03</v>
      </c>
      <c r="J469" s="19">
        <f>Source!CA213</f>
        <v>41</v>
      </c>
      <c r="K469" s="23">
        <f>SUM(T453:T459)</f>
        <v>747.54</v>
      </c>
    </row>
    <row r="470" spans="1:27" ht="14.25" x14ac:dyDescent="0.2">
      <c r="A470" s="17"/>
      <c r="B470" s="18"/>
      <c r="C470" s="18" t="s">
        <v>525</v>
      </c>
      <c r="D470" s="20" t="s">
        <v>523</v>
      </c>
      <c r="E470" s="19">
        <f>175</f>
        <v>175</v>
      </c>
      <c r="F470" s="22"/>
      <c r="G470" s="21"/>
      <c r="H470" s="19"/>
      <c r="I470" s="23">
        <f>SUM(U453:U460)</f>
        <v>34.83</v>
      </c>
      <c r="J470" s="19">
        <f>157</f>
        <v>157</v>
      </c>
      <c r="K470" s="23">
        <f>SUM(V453:V460)</f>
        <v>775.45</v>
      </c>
    </row>
    <row r="471" spans="1:27" ht="14.25" x14ac:dyDescent="0.2">
      <c r="A471" s="17"/>
      <c r="B471" s="18"/>
      <c r="C471" s="18" t="s">
        <v>526</v>
      </c>
      <c r="D471" s="20" t="s">
        <v>527</v>
      </c>
      <c r="E471" s="19">
        <f>Source!AQ213</f>
        <v>11.8</v>
      </c>
      <c r="F471" s="22"/>
      <c r="G471" s="21" t="str">
        <f>Source!DI213</f>
        <v>*1,15</v>
      </c>
      <c r="H471" s="19">
        <f>Source!AV213</f>
        <v>1</v>
      </c>
      <c r="I471" s="23">
        <f>Source!U213</f>
        <v>6.1065000000000005</v>
      </c>
      <c r="J471" s="19"/>
      <c r="K471" s="23"/>
    </row>
    <row r="472" spans="1:27" ht="15" x14ac:dyDescent="0.25">
      <c r="A472" s="26"/>
      <c r="B472" s="26"/>
      <c r="C472" s="26"/>
      <c r="D472" s="26"/>
      <c r="E472" s="26"/>
      <c r="F472" s="26"/>
      <c r="G472" s="26"/>
      <c r="H472" s="51">
        <f>I463+I464+I466+I468+I469+I470+SUM(I467:I467)</f>
        <v>1756.8799999999999</v>
      </c>
      <c r="I472" s="51"/>
      <c r="J472" s="51">
        <f>K463+K464+K466+K468+K469+K470+SUM(K467:K467)</f>
        <v>18385.849999999999</v>
      </c>
      <c r="K472" s="51"/>
    </row>
    <row r="473" spans="1:27" ht="42.75" x14ac:dyDescent="0.2">
      <c r="A473" s="17" t="str">
        <f>Source!E215</f>
        <v>52</v>
      </c>
      <c r="B473" s="18" t="str">
        <f>Source!F215</f>
        <v>3.27-43-1</v>
      </c>
      <c r="C473" s="18" t="s">
        <v>280</v>
      </c>
      <c r="D473" s="20" t="str">
        <f>Source!H215</f>
        <v>100 м2 покрытия</v>
      </c>
      <c r="E473" s="19">
        <f>Source!I215</f>
        <v>0.45</v>
      </c>
      <c r="F473" s="22"/>
      <c r="G473" s="21"/>
      <c r="H473" s="19"/>
      <c r="I473" s="23"/>
      <c r="J473" s="19"/>
      <c r="K473" s="23"/>
      <c r="O473" s="25">
        <f>I474+I475+I478+I479+I480+SUM(I477:I477)</f>
        <v>356.94</v>
      </c>
      <c r="P473" s="25">
        <f>K474+K475+K478+K479+K480+SUM(K477:K477)</f>
        <v>3259.5499999999997</v>
      </c>
      <c r="X473">
        <f>IF(Source!BI215&lt;=1,I474+I475+I478+I479+I480-0, 0)</f>
        <v>24.74</v>
      </c>
      <c r="Y473">
        <f>IF(Source!BI215=2,I474+I475+I478+I479+I480-0, 0)</f>
        <v>0</v>
      </c>
      <c r="Z473">
        <f>IF(Source!BI215=3,I474+I475+I478+I479+I480-0, 0)</f>
        <v>0</v>
      </c>
      <c r="AA473">
        <f>IF(Source!BI215=4,I474+I475+I478+I479+I480,0)</f>
        <v>0</v>
      </c>
    </row>
    <row r="474" spans="1:27" ht="14.25" x14ac:dyDescent="0.2">
      <c r="A474" s="17"/>
      <c r="B474" s="18"/>
      <c r="C474" s="18" t="s">
        <v>519</v>
      </c>
      <c r="D474" s="20"/>
      <c r="E474" s="19"/>
      <c r="F474" s="22">
        <f>Source!AO215</f>
        <v>6.93</v>
      </c>
      <c r="G474" s="21" t="str">
        <f>Source!DG215</f>
        <v>*1,15</v>
      </c>
      <c r="H474" s="19">
        <f>Source!AV215</f>
        <v>1</v>
      </c>
      <c r="I474" s="23">
        <f>ROUND((ROUND((Source!AF215*Source!AV215*Source!I215),2)),2)</f>
        <v>3.59</v>
      </c>
      <c r="J474" s="19">
        <f>IF(Source!BA215&lt;&gt; 0, Source!BA215, 1)</f>
        <v>24.82</v>
      </c>
      <c r="K474" s="23">
        <f>Source!S215</f>
        <v>89.1</v>
      </c>
      <c r="Q474">
        <f>ROUND((Source!DN217/100)*ROUND((ROUND((Source!AF217*Source!AV217*Source!I217),2)),2), 2)</f>
        <v>904.19</v>
      </c>
      <c r="R474">
        <f>Source!X217</f>
        <v>17953.599999999999</v>
      </c>
      <c r="S474">
        <f>ROUND((Source!DO217/100)*ROUND((ROUND((Source!AF217*Source!AV217*Source!I217),2)),2), 2)</f>
        <v>510.22</v>
      </c>
      <c r="T474">
        <f>Source!Y217</f>
        <v>6572.3</v>
      </c>
      <c r="U474">
        <f>ROUND((175/100)*ROUND((ROUND((Source!AE217*Source!AV217*Source!I217),2)),2), 2)</f>
        <v>14.47</v>
      </c>
      <c r="V474">
        <f>ROUND((157/100)*ROUND(ROUND((ROUND((Source!AE217*Source!AV217*Source!I217),2)*Source!BS217),2), 2), 2)</f>
        <v>322.26</v>
      </c>
    </row>
    <row r="475" spans="1:27" ht="14.25" x14ac:dyDescent="0.2">
      <c r="A475" s="17"/>
      <c r="B475" s="18"/>
      <c r="C475" s="18" t="s">
        <v>520</v>
      </c>
      <c r="D475" s="20"/>
      <c r="E475" s="19"/>
      <c r="F475" s="22">
        <f>Source!AM215</f>
        <v>17.350000000000001</v>
      </c>
      <c r="G475" s="21" t="str">
        <f>Source!DE215</f>
        <v>*1,25</v>
      </c>
      <c r="H475" s="19">
        <f>Source!AV215</f>
        <v>1</v>
      </c>
      <c r="I475" s="23">
        <f>(ROUND((ROUND((((Source!ET215*1.25))*Source!AV215*Source!I215),2)),2)+ROUND((ROUND(((Source!AE215-((Source!EU215*1.25)))*Source!AV215*Source!I215),2)),2))</f>
        <v>9.76</v>
      </c>
      <c r="J475" s="19">
        <f>IF(Source!BB215&lt;&gt; 0, Source!BB215, 1)</f>
        <v>9.11</v>
      </c>
      <c r="K475" s="23">
        <f>Source!Q215</f>
        <v>88.91</v>
      </c>
      <c r="W475">
        <f>I484</f>
        <v>645.85</v>
      </c>
    </row>
    <row r="476" spans="1:27" ht="14.25" x14ac:dyDescent="0.2">
      <c r="A476" s="17"/>
      <c r="B476" s="18"/>
      <c r="C476" s="18" t="s">
        <v>521</v>
      </c>
      <c r="D476" s="20"/>
      <c r="E476" s="19"/>
      <c r="F476" s="22">
        <f>Source!AN215</f>
        <v>3.57</v>
      </c>
      <c r="G476" s="21" t="str">
        <f>Source!DF215</f>
        <v>*1,25</v>
      </c>
      <c r="H476" s="19">
        <f>Source!AV215</f>
        <v>1</v>
      </c>
      <c r="I476" s="24">
        <f>ROUND((ROUND((Source!AE215*Source!AV215*Source!I215),2)),2)</f>
        <v>2.0099999999999998</v>
      </c>
      <c r="J476" s="19">
        <f>IF(Source!BS215&lt;&gt; 0, Source!BS215, 1)</f>
        <v>24.82</v>
      </c>
      <c r="K476" s="24">
        <f>Source!R215</f>
        <v>49.89</v>
      </c>
    </row>
    <row r="477" spans="1:27" ht="28.5" x14ac:dyDescent="0.2">
      <c r="A477" s="17"/>
      <c r="B477" s="18" t="str">
        <f>Source!F216</f>
        <v>1.3-3-7</v>
      </c>
      <c r="C477" s="18" t="s">
        <v>290</v>
      </c>
      <c r="D477" s="20" t="str">
        <f>Source!H216</f>
        <v>т</v>
      </c>
      <c r="E477" s="19">
        <f>Source!I216</f>
        <v>1.08</v>
      </c>
      <c r="F477" s="22">
        <f>Source!AK216</f>
        <v>307.58999999999997</v>
      </c>
      <c r="G477" s="27" t="s">
        <v>0</v>
      </c>
      <c r="H477" s="19">
        <f>Source!AW216</f>
        <v>1</v>
      </c>
      <c r="I477" s="23">
        <f>ROUND((ROUND((Source!AC216*Source!AW216*Source!I216),2)),2)+(ROUND((ROUND(((Source!ET216)*Source!AV216*Source!I216),2)),2)+ROUND((ROUND(((Source!AE216-(Source!EU216))*Source!AV216*Source!I216),2)),2))+ROUND((ROUND((Source!AF216*Source!AV216*Source!I216),2)),2)</f>
        <v>332.2</v>
      </c>
      <c r="J477" s="19">
        <f>IF(Source!BC216&lt;&gt; 0, Source!BC216, 1)</f>
        <v>8.6300000000000008</v>
      </c>
      <c r="K477" s="23">
        <f>Source!O216</f>
        <v>2866.89</v>
      </c>
      <c r="W477">
        <f>I486</f>
        <v>8.27</v>
      </c>
    </row>
    <row r="478" spans="1:27" ht="14.25" x14ac:dyDescent="0.2">
      <c r="A478" s="17"/>
      <c r="B478" s="18"/>
      <c r="C478" s="18" t="s">
        <v>522</v>
      </c>
      <c r="D478" s="20" t="s">
        <v>523</v>
      </c>
      <c r="E478" s="19">
        <f>Source!DN215</f>
        <v>140</v>
      </c>
      <c r="F478" s="22"/>
      <c r="G478" s="21"/>
      <c r="H478" s="19"/>
      <c r="I478" s="23">
        <f>SUM(Q464:Q468)</f>
        <v>5.03</v>
      </c>
      <c r="J478" s="19">
        <f>Source!BZ215</f>
        <v>112</v>
      </c>
      <c r="K478" s="23">
        <f>SUM(R464:R468)</f>
        <v>99.79</v>
      </c>
    </row>
    <row r="479" spans="1:27" ht="14.25" x14ac:dyDescent="0.2">
      <c r="A479" s="17"/>
      <c r="B479" s="18"/>
      <c r="C479" s="18" t="s">
        <v>524</v>
      </c>
      <c r="D479" s="20" t="s">
        <v>523</v>
      </c>
      <c r="E479" s="19">
        <f>Source!DO215</f>
        <v>79</v>
      </c>
      <c r="F479" s="22"/>
      <c r="G479" s="21"/>
      <c r="H479" s="19"/>
      <c r="I479" s="23">
        <f>SUM(S464:S469)</f>
        <v>2.84</v>
      </c>
      <c r="J479" s="19">
        <f>Source!CA215</f>
        <v>41</v>
      </c>
      <c r="K479" s="23">
        <f>SUM(T464:T469)</f>
        <v>36.53</v>
      </c>
      <c r="Q479">
        <f>ROUND((Source!DN218/100)*ROUND((ROUND((Source!AF218*Source!AV218*Source!I218),2)),2), 2)</f>
        <v>0</v>
      </c>
      <c r="R479">
        <f>Source!X218</f>
        <v>0</v>
      </c>
      <c r="S479">
        <f>ROUND((Source!DO218/100)*ROUND((ROUND((Source!AF218*Source!AV218*Source!I218),2)),2), 2)</f>
        <v>0</v>
      </c>
      <c r="T479">
        <f>Source!Y218</f>
        <v>0</v>
      </c>
      <c r="U479">
        <f>ROUND((175/100)*ROUND((ROUND((Source!AE218*Source!AV218*Source!I218),2)),2), 2)</f>
        <v>0</v>
      </c>
      <c r="V479">
        <f>ROUND((157/100)*ROUND(ROUND((ROUND((Source!AE218*Source!AV218*Source!I218),2)*Source!BS218),2), 2), 2)</f>
        <v>0</v>
      </c>
      <c r="X479">
        <f>IF(Source!BI218&lt;=1,I488, 0)</f>
        <v>6356.23</v>
      </c>
      <c r="Y479">
        <f>IF(Source!BI218=2,I488, 0)</f>
        <v>0</v>
      </c>
      <c r="Z479">
        <f>IF(Source!BI218=3,I488, 0)</f>
        <v>0</v>
      </c>
      <c r="AA479">
        <f>IF(Source!BI218=4,I488, 0)</f>
        <v>0</v>
      </c>
    </row>
    <row r="480" spans="1:27" ht="14.25" x14ac:dyDescent="0.2">
      <c r="A480" s="17"/>
      <c r="B480" s="18"/>
      <c r="C480" s="18" t="s">
        <v>525</v>
      </c>
      <c r="D480" s="20" t="s">
        <v>523</v>
      </c>
      <c r="E480" s="19">
        <f>175</f>
        <v>175</v>
      </c>
      <c r="F480" s="22"/>
      <c r="G480" s="21"/>
      <c r="H480" s="19"/>
      <c r="I480" s="23">
        <f>SUM(U464:U470)</f>
        <v>3.52</v>
      </c>
      <c r="J480" s="19">
        <f>157</f>
        <v>157</v>
      </c>
      <c r="K480" s="23">
        <f>SUM(V464:V470)</f>
        <v>78.33</v>
      </c>
    </row>
    <row r="481" spans="1:27" ht="14.25" x14ac:dyDescent="0.2">
      <c r="A481" s="17"/>
      <c r="B481" s="18"/>
      <c r="C481" s="18" t="s">
        <v>526</v>
      </c>
      <c r="D481" s="20" t="s">
        <v>527</v>
      </c>
      <c r="E481" s="19">
        <f>Source!AQ215</f>
        <v>0.53</v>
      </c>
      <c r="F481" s="22"/>
      <c r="G481" s="21" t="str">
        <f>Source!DI215</f>
        <v>*1,15</v>
      </c>
      <c r="H481" s="19">
        <f>Source!AV215</f>
        <v>1</v>
      </c>
      <c r="I481" s="23">
        <f>Source!U215</f>
        <v>0.27427499999999999</v>
      </c>
      <c r="J481" s="19"/>
      <c r="K481" s="23"/>
    </row>
    <row r="482" spans="1:27" ht="15" x14ac:dyDescent="0.25">
      <c r="A482" s="26"/>
      <c r="B482" s="26"/>
      <c r="C482" s="26"/>
      <c r="D482" s="26"/>
      <c r="E482" s="26"/>
      <c r="F482" s="26"/>
      <c r="G482" s="26"/>
      <c r="H482" s="51">
        <f>I474+I475+I478+I479+I480+SUM(I477:I477)</f>
        <v>356.94</v>
      </c>
      <c r="I482" s="51"/>
      <c r="J482" s="51">
        <f>K474+K475+K478+K479+K480+SUM(K477:K477)</f>
        <v>3259.5499999999997</v>
      </c>
      <c r="K482" s="51"/>
    </row>
    <row r="483" spans="1:27" ht="42.75" x14ac:dyDescent="0.2">
      <c r="A483" s="17" t="str">
        <f>Source!E217</f>
        <v>53</v>
      </c>
      <c r="B483" s="18" t="str">
        <f>Source!F217</f>
        <v>3.27-26-6</v>
      </c>
      <c r="C483" s="18" t="s">
        <v>104</v>
      </c>
      <c r="D483" s="20" t="str">
        <f>Source!H217</f>
        <v>100 м бортового камня</v>
      </c>
      <c r="E483" s="19">
        <f>Source!I217</f>
        <v>0.8</v>
      </c>
      <c r="F483" s="22"/>
      <c r="G483" s="21"/>
      <c r="H483" s="19"/>
      <c r="I483" s="23"/>
      <c r="J483" s="19"/>
      <c r="K483" s="23"/>
    </row>
    <row r="484" spans="1:27" ht="14.25" x14ac:dyDescent="0.2">
      <c r="A484" s="17"/>
      <c r="B484" s="18"/>
      <c r="C484" s="18" t="s">
        <v>519</v>
      </c>
      <c r="D484" s="20"/>
      <c r="E484" s="19"/>
      <c r="F484" s="22">
        <f>Source!AO217</f>
        <v>702.01</v>
      </c>
      <c r="G484" s="21" t="str">
        <f>Source!DG217</f>
        <v>*1,15</v>
      </c>
      <c r="H484" s="19">
        <f>Source!AV217</f>
        <v>1</v>
      </c>
      <c r="I484" s="23">
        <f>ROUND((ROUND((Source!AF217*Source!AV217*Source!I217),2)),2)</f>
        <v>645.85</v>
      </c>
      <c r="J484" s="19">
        <f>IF(Source!BA217&lt;&gt; 0, Source!BA217, 1)</f>
        <v>24.82</v>
      </c>
      <c r="K484" s="23">
        <f>Source!S217</f>
        <v>16030</v>
      </c>
      <c r="O484" s="25">
        <f>I484+I485+I487+I489+I490+I491+SUM(I488:I488)</f>
        <v>11452.4</v>
      </c>
      <c r="P484" s="25">
        <f>K484+K485+K487+K489+K490+K491+SUM(K488:K488)</f>
        <v>82577.88</v>
      </c>
      <c r="X484">
        <f>IF(Source!BI217&lt;=1,I484+I485+I487+I489+I490+I491-0, 0)</f>
        <v>5096.17</v>
      </c>
      <c r="Y484">
        <f>IF(Source!BI217=2,I484+I485+I487+I489+I490+I491-0, 0)</f>
        <v>0</v>
      </c>
      <c r="Z484">
        <f>IF(Source!BI217=3,I484+I485+I487+I489+I490+I491-0, 0)</f>
        <v>0</v>
      </c>
      <c r="AA484">
        <f>IF(Source!BI217=4,I484+I485+I487+I489+I490+I491,0)</f>
        <v>0</v>
      </c>
    </row>
    <row r="485" spans="1:27" ht="14.25" x14ac:dyDescent="0.2">
      <c r="A485" s="17"/>
      <c r="B485" s="18"/>
      <c r="C485" s="18" t="s">
        <v>520</v>
      </c>
      <c r="D485" s="20"/>
      <c r="E485" s="19"/>
      <c r="F485" s="22">
        <f>Source!AM217</f>
        <v>53.54</v>
      </c>
      <c r="G485" s="21" t="str">
        <f>Source!DE217</f>
        <v>*1,25</v>
      </c>
      <c r="H485" s="19">
        <f>Source!AV217</f>
        <v>1</v>
      </c>
      <c r="I485" s="23">
        <f>(ROUND((ROUND((((Source!ET217*1.25))*Source!AV217*Source!I217),2)),2)+ROUND((ROUND(((Source!AE217-((Source!EU217*1.25)))*Source!AV217*Source!I217),2)),2))</f>
        <v>53.54</v>
      </c>
      <c r="J485" s="19">
        <f>IF(Source!BB217&lt;&gt; 0, Source!BB217, 1)</f>
        <v>9.06</v>
      </c>
      <c r="K485" s="23">
        <f>Source!Q217</f>
        <v>485.07</v>
      </c>
    </row>
    <row r="486" spans="1:27" ht="14.25" x14ac:dyDescent="0.2">
      <c r="A486" s="17"/>
      <c r="B486" s="18"/>
      <c r="C486" s="18" t="s">
        <v>521</v>
      </c>
      <c r="D486" s="20"/>
      <c r="E486" s="19"/>
      <c r="F486" s="22">
        <f>Source!AN217</f>
        <v>8.27</v>
      </c>
      <c r="G486" s="21" t="str">
        <f>Source!DF217</f>
        <v>*1,25</v>
      </c>
      <c r="H486" s="19">
        <f>Source!AV217</f>
        <v>1</v>
      </c>
      <c r="I486" s="24">
        <f>ROUND((ROUND((Source!AE217*Source!AV217*Source!I217),2)),2)</f>
        <v>8.27</v>
      </c>
      <c r="J486" s="19">
        <f>IF(Source!BS217&lt;&gt; 0, Source!BS217, 1)</f>
        <v>24.82</v>
      </c>
      <c r="K486" s="24">
        <f>Source!R217</f>
        <v>205.26</v>
      </c>
    </row>
    <row r="487" spans="1:27" ht="14.25" hidden="1" x14ac:dyDescent="0.2">
      <c r="A487" s="17"/>
      <c r="B487" s="18"/>
      <c r="C487" s="18" t="s">
        <v>528</v>
      </c>
      <c r="D487" s="20"/>
      <c r="E487" s="19"/>
      <c r="F487" s="22">
        <f>Source!AL217</f>
        <v>3709.87</v>
      </c>
      <c r="G487" s="21" t="str">
        <f>Source!DD217</f>
        <v/>
      </c>
      <c r="H487" s="19">
        <f>Source!AW217</f>
        <v>1</v>
      </c>
      <c r="I487" s="23">
        <f>ROUND((ROUND((Source!AC217*Source!AW217*Source!I217),2)),2)</f>
        <v>2967.9</v>
      </c>
      <c r="J487" s="19">
        <f>IF(Source!BC217&lt;&gt; 0, Source!BC217, 1)</f>
        <v>5.62</v>
      </c>
      <c r="K487" s="23">
        <f>Source!P217</f>
        <v>16679.599999999999</v>
      </c>
    </row>
    <row r="488" spans="1:27" ht="28.5" hidden="1" x14ac:dyDescent="0.2">
      <c r="A488" s="17"/>
      <c r="B488" s="18" t="str">
        <f>Source!F218</f>
        <v>1.5-3-40</v>
      </c>
      <c r="C488" s="18" t="s">
        <v>245</v>
      </c>
      <c r="D488" s="20" t="str">
        <f>Source!H218</f>
        <v>м3</v>
      </c>
      <c r="E488" s="19">
        <f>Source!I218</f>
        <v>3.6</v>
      </c>
      <c r="F488" s="22">
        <f>Source!AK218</f>
        <v>1765.62</v>
      </c>
      <c r="G488" s="27" t="s">
        <v>0</v>
      </c>
      <c r="H488" s="19">
        <f>Source!AW218</f>
        <v>1</v>
      </c>
      <c r="I488" s="23">
        <f>ROUND((ROUND((Source!AC218*Source!AW218*Source!I218),2)),2)+(ROUND((ROUND(((Source!ET218)*Source!AV218*Source!I218),2)),2)+ROUND((ROUND(((Source!AE218-(Source!EU218))*Source!AV218*Source!I218),2)),2))+ROUND((ROUND((Source!AF218*Source!AV218*Source!I218),2)),2)</f>
        <v>6356.23</v>
      </c>
      <c r="J488" s="19">
        <f>IF(Source!BC218&lt;&gt; 0, Source!BC218, 1)</f>
        <v>3.86</v>
      </c>
      <c r="K488" s="23">
        <f>Source!O218</f>
        <v>24535.05</v>
      </c>
    </row>
    <row r="489" spans="1:27" ht="14.25" x14ac:dyDescent="0.2">
      <c r="A489" s="17"/>
      <c r="B489" s="18"/>
      <c r="C489" s="18" t="s">
        <v>522</v>
      </c>
      <c r="D489" s="20" t="s">
        <v>523</v>
      </c>
      <c r="E489" s="19">
        <f>Source!DN217</f>
        <v>140</v>
      </c>
      <c r="F489" s="22"/>
      <c r="G489" s="21"/>
      <c r="H489" s="19"/>
      <c r="I489" s="23">
        <f>SUM(Q474:Q479)</f>
        <v>904.19</v>
      </c>
      <c r="J489" s="19">
        <f>Source!BZ217</f>
        <v>112</v>
      </c>
      <c r="K489" s="23">
        <f>SUM(R474:R479)</f>
        <v>17953.599999999999</v>
      </c>
    </row>
    <row r="490" spans="1:27" ht="14.25" x14ac:dyDescent="0.2">
      <c r="A490" s="17"/>
      <c r="B490" s="18"/>
      <c r="C490" s="18" t="s">
        <v>524</v>
      </c>
      <c r="D490" s="20" t="s">
        <v>523</v>
      </c>
      <c r="E490" s="19">
        <f>Source!DO217</f>
        <v>79</v>
      </c>
      <c r="F490" s="22"/>
      <c r="G490" s="21"/>
      <c r="H490" s="19"/>
      <c r="I490" s="23">
        <f>SUM(S474:S480)</f>
        <v>510.22</v>
      </c>
      <c r="J490" s="19">
        <f>Source!CA217</f>
        <v>41</v>
      </c>
      <c r="K490" s="23">
        <f>SUM(T474:T480)</f>
        <v>6572.3</v>
      </c>
    </row>
    <row r="491" spans="1:27" ht="14.25" x14ac:dyDescent="0.2">
      <c r="A491" s="17"/>
      <c r="B491" s="18"/>
      <c r="C491" s="18" t="s">
        <v>525</v>
      </c>
      <c r="D491" s="20" t="s">
        <v>523</v>
      </c>
      <c r="E491" s="19">
        <f>175</f>
        <v>175</v>
      </c>
      <c r="F491" s="22"/>
      <c r="G491" s="21"/>
      <c r="H491" s="19"/>
      <c r="I491" s="23">
        <f>SUM(U474:U481)</f>
        <v>14.47</v>
      </c>
      <c r="J491" s="19">
        <f>157</f>
        <v>157</v>
      </c>
      <c r="K491" s="23">
        <f>SUM(V474:V481)</f>
        <v>322.26</v>
      </c>
      <c r="Q491">
        <f>ROUND((Source!DN254/100)*ROUND((ROUND((Source!AF254*Source!AV254*Source!I254),2)),2), 2)</f>
        <v>6241.64</v>
      </c>
      <c r="R491">
        <f>Source!X254</f>
        <v>89375.45</v>
      </c>
      <c r="S491">
        <f>ROUND((Source!DO254/100)*ROUND((ROUND((Source!AF254*Source!AV254*Source!I254),2)),2), 2)</f>
        <v>3360.88</v>
      </c>
      <c r="T491">
        <f>Source!Y254</f>
        <v>40715.480000000003</v>
      </c>
      <c r="U491">
        <f>ROUND((175/100)*ROUND((ROUND((Source!AE254*Source!AV254*Source!I254),2)),2), 2)</f>
        <v>17.75</v>
      </c>
      <c r="V491">
        <f>ROUND((157/100)*ROUND(ROUND((ROUND((Source!AE254*Source!AV254*Source!I254),2)*Source!BS254),2), 2), 2)</f>
        <v>395.12</v>
      </c>
    </row>
    <row r="492" spans="1:27" ht="14.25" x14ac:dyDescent="0.2">
      <c r="A492" s="17"/>
      <c r="B492" s="18"/>
      <c r="C492" s="18" t="s">
        <v>526</v>
      </c>
      <c r="D492" s="20" t="s">
        <v>527</v>
      </c>
      <c r="E492" s="19">
        <f>Source!AQ217</f>
        <v>63.44</v>
      </c>
      <c r="F492" s="22"/>
      <c r="G492" s="21" t="str">
        <f>Source!DI217</f>
        <v>*1,15</v>
      </c>
      <c r="H492" s="19">
        <f>Source!AV217</f>
        <v>1</v>
      </c>
      <c r="I492" s="23">
        <f>Source!U217</f>
        <v>58.364799999999995</v>
      </c>
      <c r="J492" s="19"/>
      <c r="K492" s="23"/>
      <c r="W492">
        <f>I501</f>
        <v>4001.05</v>
      </c>
    </row>
    <row r="493" spans="1:27" ht="15" x14ac:dyDescent="0.25">
      <c r="A493" s="26"/>
      <c r="B493" s="26"/>
      <c r="C493" s="26"/>
      <c r="D493" s="26"/>
      <c r="E493" s="26"/>
      <c r="F493" s="26"/>
      <c r="G493" s="26"/>
      <c r="H493" s="51">
        <f>I484+I485+I487+I489+I490+I491+SUM(I488:I488)</f>
        <v>11452.4</v>
      </c>
      <c r="I493" s="51"/>
      <c r="J493" s="51">
        <f>K484+K485+K487+K489+K490+K491+SUM(K488:K488)</f>
        <v>82577.88</v>
      </c>
      <c r="K493" s="51"/>
    </row>
    <row r="494" spans="1:27" x14ac:dyDescent="0.2">
      <c r="W494">
        <f>I503</f>
        <v>10.14</v>
      </c>
    </row>
    <row r="495" spans="1:27" ht="15" x14ac:dyDescent="0.25">
      <c r="A495" s="54" t="str">
        <f>CONCATENATE("Итого по разделу: ",IF(Source!G220&lt;&gt;"Новый раздел", Source!G220, ""))</f>
        <v>Итого по разделу: дорога, проезд (45 м2)</v>
      </c>
      <c r="B495" s="54"/>
      <c r="C495" s="54"/>
      <c r="D495" s="54"/>
      <c r="E495" s="54"/>
      <c r="F495" s="54"/>
      <c r="G495" s="54"/>
      <c r="H495" s="52">
        <f>SUM(O332:O485)</f>
        <v>23837.07</v>
      </c>
      <c r="I495" s="53"/>
      <c r="J495" s="52">
        <f>SUM(P332:P485)</f>
        <v>225463.67999999999</v>
      </c>
      <c r="K495" s="53"/>
      <c r="Q495">
        <f>ROUND((Source!DN255/100)*ROUND((ROUND((Source!AF255*Source!AV255*Source!I255),2)),2), 2)</f>
        <v>0</v>
      </c>
      <c r="R495">
        <f>Source!X255</f>
        <v>0</v>
      </c>
      <c r="S495">
        <f>ROUND((Source!DO255/100)*ROUND((ROUND((Source!AF255*Source!AV255*Source!I255),2)),2), 2)</f>
        <v>0</v>
      </c>
      <c r="T495">
        <f>Source!Y255</f>
        <v>0</v>
      </c>
      <c r="U495">
        <f>ROUND((175/100)*ROUND((ROUND((Source!AE255*Source!AV255*Source!I255),2)),2), 2)</f>
        <v>0</v>
      </c>
      <c r="V495">
        <f>ROUND((157/100)*ROUND(ROUND((ROUND((Source!AE255*Source!AV255*Source!I255),2)*Source!BS255),2), 2), 2)</f>
        <v>0</v>
      </c>
      <c r="X495">
        <f>IF(Source!BI255&lt;=1,I504, 0)</f>
        <v>27488.45</v>
      </c>
      <c r="Y495">
        <f>IF(Source!BI255=2,I504, 0)</f>
        <v>0</v>
      </c>
      <c r="Z495">
        <f>IF(Source!BI255=3,I504, 0)</f>
        <v>0</v>
      </c>
      <c r="AA495">
        <f>IF(Source!BI255=4,I504, 0)</f>
        <v>0</v>
      </c>
    </row>
    <row r="496" spans="1:27" x14ac:dyDescent="0.2">
      <c r="A496" t="s">
        <v>529</v>
      </c>
      <c r="I496">
        <f>SUM(AC332:AC486)</f>
        <v>0</v>
      </c>
      <c r="J496">
        <f>SUM(AD332:AD486)</f>
        <v>0</v>
      </c>
    </row>
    <row r="497" spans="1:27" x14ac:dyDescent="0.2">
      <c r="A497" t="s">
        <v>530</v>
      </c>
      <c r="I497">
        <f>SUM(AE332:AE487)</f>
        <v>0</v>
      </c>
      <c r="J497">
        <f>SUM(AF332:AF487)</f>
        <v>0</v>
      </c>
    </row>
    <row r="499" spans="1:27" ht="16.5" x14ac:dyDescent="0.25">
      <c r="A499" s="42" t="str">
        <f>CONCATENATE("Раздел: ",IF(Source!G250&lt;&gt;"Новый раздел", Source!G250, ""))</f>
        <v>Раздел: газонное покрытие</v>
      </c>
      <c r="B499" s="42"/>
      <c r="C499" s="42"/>
      <c r="D499" s="42"/>
      <c r="E499" s="42"/>
      <c r="F499" s="42"/>
      <c r="G499" s="42"/>
      <c r="H499" s="42"/>
      <c r="I499" s="42"/>
      <c r="J499" s="42"/>
      <c r="K499" s="42"/>
    </row>
    <row r="500" spans="1:27" ht="57" x14ac:dyDescent="0.2">
      <c r="A500" s="17" t="str">
        <f>Source!E254</f>
        <v>54</v>
      </c>
      <c r="B500" s="18" t="str">
        <f>Source!F254</f>
        <v>3.47-26-3</v>
      </c>
      <c r="C500" s="18" t="s">
        <v>299</v>
      </c>
      <c r="D500" s="20" t="str">
        <f>Source!H254</f>
        <v>100 м2</v>
      </c>
      <c r="E500" s="19">
        <f>Source!I254</f>
        <v>12.48</v>
      </c>
      <c r="F500" s="22"/>
      <c r="G500" s="21"/>
      <c r="H500" s="19"/>
      <c r="I500" s="23"/>
      <c r="J500" s="19"/>
      <c r="K500" s="23"/>
      <c r="O500" s="25">
        <f>I501+I502+I505+I506+I507+SUM(I504:I504)</f>
        <v>41187.460000000006</v>
      </c>
      <c r="P500" s="25">
        <f>K501+K502+K505+K506+K507+SUM(K504:K504)</f>
        <v>413601.69</v>
      </c>
      <c r="X500">
        <f>IF(Source!BI254&lt;=1,I501+I502+I505+I506+I507-0, 0)</f>
        <v>13699.010000000002</v>
      </c>
      <c r="Y500">
        <f>IF(Source!BI254=2,I501+I502+I505+I506+I507-0, 0)</f>
        <v>0</v>
      </c>
      <c r="Z500">
        <f>IF(Source!BI254=3,I501+I502+I505+I506+I507-0, 0)</f>
        <v>0</v>
      </c>
      <c r="AA500">
        <f>IF(Source!BI254=4,I501+I502+I505+I506+I507,0)</f>
        <v>0</v>
      </c>
    </row>
    <row r="501" spans="1:27" ht="14.25" x14ac:dyDescent="0.2">
      <c r="A501" s="17"/>
      <c r="B501" s="18"/>
      <c r="C501" s="18" t="s">
        <v>519</v>
      </c>
      <c r="D501" s="20"/>
      <c r="E501" s="19"/>
      <c r="F501" s="22">
        <f>Source!AO254</f>
        <v>278.77999999999997</v>
      </c>
      <c r="G501" s="21" t="str">
        <f>Source!DG254</f>
        <v>*1,15</v>
      </c>
      <c r="H501" s="19">
        <f>Source!AV254</f>
        <v>1</v>
      </c>
      <c r="I501" s="23">
        <f>ROUND((ROUND((Source!AF254*Source!AV254*Source!I254),2)),2)</f>
        <v>4001.05</v>
      </c>
      <c r="J501" s="19">
        <f>IF(Source!BA254&lt;&gt; 0, Source!BA254, 1)</f>
        <v>24.82</v>
      </c>
      <c r="K501" s="23">
        <f>Source!S254</f>
        <v>99306.06</v>
      </c>
      <c r="Q501">
        <f>ROUND((Source!DN256/100)*ROUND((ROUND((Source!AF256*Source!AV256*Source!I256),2)),2), 2)</f>
        <v>3107.61</v>
      </c>
      <c r="R501">
        <f>Source!X256</f>
        <v>44498.64</v>
      </c>
      <c r="S501">
        <f>ROUND((Source!DO256/100)*ROUND((ROUND((Source!AF256*Source!AV256*Source!I256),2)),2), 2)</f>
        <v>1673.33</v>
      </c>
      <c r="T501">
        <f>Source!Y256</f>
        <v>20271.599999999999</v>
      </c>
      <c r="U501">
        <f>ROUND((175/100)*ROUND((ROUND((Source!AE256*Source!AV256*Source!I256),2)),2), 2)</f>
        <v>0</v>
      </c>
      <c r="V501">
        <f>ROUND((157/100)*ROUND(ROUND((ROUND((Source!AE256*Source!AV256*Source!I256),2)*Source!BS256),2), 2), 2)</f>
        <v>0</v>
      </c>
    </row>
    <row r="502" spans="1:27" ht="14.25" x14ac:dyDescent="0.2">
      <c r="A502" s="17"/>
      <c r="B502" s="18"/>
      <c r="C502" s="18" t="s">
        <v>520</v>
      </c>
      <c r="D502" s="20"/>
      <c r="E502" s="19"/>
      <c r="F502" s="22">
        <f>Source!AM254</f>
        <v>4.9800000000000004</v>
      </c>
      <c r="G502" s="21" t="str">
        <f>Source!DE254</f>
        <v>*1,25</v>
      </c>
      <c r="H502" s="19">
        <f>Source!AV254</f>
        <v>1</v>
      </c>
      <c r="I502" s="23">
        <f>(ROUND((ROUND((((Source!ET254*1.25))*Source!AV254*Source!I254),2)),2)+ROUND((ROUND(((Source!AE254-((Source!EU254*1.25)))*Source!AV254*Source!I254),2)),2))</f>
        <v>77.69</v>
      </c>
      <c r="J502" s="19">
        <f>IF(Source!BB254&lt;&gt; 0, Source!BB254, 1)</f>
        <v>9.48</v>
      </c>
      <c r="K502" s="23">
        <f>Source!Q254</f>
        <v>736.5</v>
      </c>
      <c r="W502">
        <f>I511</f>
        <v>1992.06</v>
      </c>
    </row>
    <row r="503" spans="1:27" ht="14.25" x14ac:dyDescent="0.2">
      <c r="A503" s="17"/>
      <c r="B503" s="18"/>
      <c r="C503" s="18" t="s">
        <v>521</v>
      </c>
      <c r="D503" s="20"/>
      <c r="E503" s="19"/>
      <c r="F503" s="22">
        <f>Source!AN254</f>
        <v>0.65</v>
      </c>
      <c r="G503" s="21" t="str">
        <f>Source!DF254</f>
        <v>*1,25</v>
      </c>
      <c r="H503" s="19">
        <f>Source!AV254</f>
        <v>1</v>
      </c>
      <c r="I503" s="24">
        <f>ROUND((ROUND((Source!AE254*Source!AV254*Source!I254),2)),2)</f>
        <v>10.14</v>
      </c>
      <c r="J503" s="19">
        <f>IF(Source!BS254&lt;&gt; 0, Source!BS254, 1)</f>
        <v>24.82</v>
      </c>
      <c r="K503" s="24">
        <f>Source!R254</f>
        <v>251.67</v>
      </c>
      <c r="Q503">
        <f>ROUND((Source!DN257/100)*ROUND((ROUND((Source!AF257*Source!AV257*Source!I257),2)),2), 2)</f>
        <v>0</v>
      </c>
      <c r="R503">
        <f>Source!X257</f>
        <v>0</v>
      </c>
      <c r="S503">
        <f>ROUND((Source!DO257/100)*ROUND((ROUND((Source!AF257*Source!AV257*Source!I257),2)),2), 2)</f>
        <v>0</v>
      </c>
      <c r="T503">
        <f>Source!Y257</f>
        <v>0</v>
      </c>
      <c r="U503">
        <f>ROUND((175/100)*ROUND((ROUND((Source!AE257*Source!AV257*Source!I257),2)),2), 2)</f>
        <v>0</v>
      </c>
      <c r="V503">
        <f>ROUND((157/100)*ROUND(ROUND((ROUND((Source!AE257*Source!AV257*Source!I257),2)*Source!BS257),2), 2), 2)</f>
        <v>0</v>
      </c>
      <c r="X503">
        <f>IF(Source!BI257&lt;=1,I512, 0)</f>
        <v>9162.82</v>
      </c>
      <c r="Y503">
        <f>IF(Source!BI257=2,I512, 0)</f>
        <v>0</v>
      </c>
      <c r="Z503">
        <f>IF(Source!BI257=3,I512, 0)</f>
        <v>0</v>
      </c>
      <c r="AA503">
        <f>IF(Source!BI257=4,I512, 0)</f>
        <v>0</v>
      </c>
    </row>
    <row r="504" spans="1:27" ht="14.25" x14ac:dyDescent="0.2">
      <c r="A504" s="17"/>
      <c r="B504" s="18" t="str">
        <f>Source!F255</f>
        <v>1.4-6-1</v>
      </c>
      <c r="C504" s="18" t="s">
        <v>305</v>
      </c>
      <c r="D504" s="20" t="str">
        <f>Source!H255</f>
        <v>м3</v>
      </c>
      <c r="E504" s="19">
        <f>Source!I255</f>
        <v>187.2</v>
      </c>
      <c r="F504" s="22">
        <f>Source!AK255</f>
        <v>146.84</v>
      </c>
      <c r="G504" s="27" t="s">
        <v>0</v>
      </c>
      <c r="H504" s="19">
        <f>Source!AW255</f>
        <v>1</v>
      </c>
      <c r="I504" s="23">
        <f>ROUND((ROUND((Source!AC255*Source!AW255*Source!I255),2)),2)+(ROUND((ROUND(((Source!ET255)*Source!AV255*Source!I255),2)),2)+ROUND((ROUND(((Source!AE255-(Source!EU255))*Source!AV255*Source!I255),2)),2))+ROUND((ROUND((Source!AF255*Source!AV255*Source!I255),2)),2)</f>
        <v>27488.45</v>
      </c>
      <c r="J504" s="19">
        <f>IF(Source!BC255&lt;&gt; 0, Source!BC255, 1)</f>
        <v>6.66</v>
      </c>
      <c r="K504" s="23">
        <f>Source!O255</f>
        <v>183073.08</v>
      </c>
    </row>
    <row r="505" spans="1:27" ht="14.25" x14ac:dyDescent="0.2">
      <c r="A505" s="17"/>
      <c r="B505" s="18"/>
      <c r="C505" s="18" t="s">
        <v>522</v>
      </c>
      <c r="D505" s="20" t="s">
        <v>523</v>
      </c>
      <c r="E505" s="19">
        <f>Source!DN254</f>
        <v>156</v>
      </c>
      <c r="F505" s="22"/>
      <c r="G505" s="21"/>
      <c r="H505" s="19"/>
      <c r="I505" s="23">
        <f>SUM(Q491:Q495)</f>
        <v>6241.64</v>
      </c>
      <c r="J505" s="19">
        <f>Source!BZ254</f>
        <v>90</v>
      </c>
      <c r="K505" s="23">
        <f>SUM(R491:R495)</f>
        <v>89375.45</v>
      </c>
    </row>
    <row r="506" spans="1:27" ht="14.25" x14ac:dyDescent="0.2">
      <c r="A506" s="17"/>
      <c r="B506" s="18"/>
      <c r="C506" s="18" t="s">
        <v>524</v>
      </c>
      <c r="D506" s="20" t="s">
        <v>523</v>
      </c>
      <c r="E506" s="19">
        <f>Source!DO254</f>
        <v>84</v>
      </c>
      <c r="F506" s="22"/>
      <c r="G506" s="21"/>
      <c r="H506" s="19"/>
      <c r="I506" s="23">
        <f>SUM(S491:S496)</f>
        <v>3360.88</v>
      </c>
      <c r="J506" s="19">
        <f>Source!CA254</f>
        <v>41</v>
      </c>
      <c r="K506" s="23">
        <f>SUM(T491:T496)</f>
        <v>40715.480000000003</v>
      </c>
    </row>
    <row r="507" spans="1:27" ht="14.25" x14ac:dyDescent="0.2">
      <c r="A507" s="17"/>
      <c r="B507" s="18"/>
      <c r="C507" s="18" t="s">
        <v>525</v>
      </c>
      <c r="D507" s="20" t="s">
        <v>523</v>
      </c>
      <c r="E507" s="19">
        <f>175</f>
        <v>175</v>
      </c>
      <c r="F507" s="22"/>
      <c r="G507" s="21"/>
      <c r="H507" s="19"/>
      <c r="I507" s="23">
        <f>SUM(U491:U497)</f>
        <v>17.75</v>
      </c>
      <c r="J507" s="19">
        <f>157</f>
        <v>157</v>
      </c>
      <c r="K507" s="23">
        <f>SUM(V491:V497)</f>
        <v>395.12</v>
      </c>
      <c r="O507" s="25">
        <f>I511+I513+I514+SUM(I512:I512)</f>
        <v>15935.82</v>
      </c>
      <c r="P507" s="25">
        <f>K511+K513+K514+SUM(K512:K512)</f>
        <v>175237.55000000002</v>
      </c>
      <c r="X507">
        <f>IF(Source!BI256&lt;=1,I511+I513+I514-0, 0)</f>
        <v>6773</v>
      </c>
      <c r="Y507">
        <f>IF(Source!BI256=2,I511+I513+I514-0, 0)</f>
        <v>0</v>
      </c>
      <c r="Z507">
        <f>IF(Source!BI256=3,I511+I513+I514-0, 0)</f>
        <v>0</v>
      </c>
      <c r="AA507">
        <f>IF(Source!BI256=4,I511+I513+I514,0)</f>
        <v>0</v>
      </c>
    </row>
    <row r="508" spans="1:27" ht="14.25" x14ac:dyDescent="0.2">
      <c r="A508" s="17"/>
      <c r="B508" s="18"/>
      <c r="C508" s="18" t="s">
        <v>526</v>
      </c>
      <c r="D508" s="20" t="s">
        <v>527</v>
      </c>
      <c r="E508" s="19">
        <f>Source!AQ254</f>
        <v>26.78</v>
      </c>
      <c r="F508" s="22"/>
      <c r="G508" s="21" t="str">
        <f>Source!DI254</f>
        <v>*1,15</v>
      </c>
      <c r="H508" s="19">
        <f>Source!AV254</f>
        <v>1</v>
      </c>
      <c r="I508" s="23">
        <f>Source!U254</f>
        <v>384.34656000000001</v>
      </c>
      <c r="J508" s="19"/>
      <c r="K508" s="23"/>
      <c r="Q508">
        <f>ROUND((Source!DN258/100)*ROUND((ROUND((Source!AF258*Source!AV258*Source!I258),2)),2), 2)</f>
        <v>1752.68</v>
      </c>
      <c r="R508">
        <f>Source!X258</f>
        <v>25096.97</v>
      </c>
      <c r="S508">
        <f>ROUND((Source!DO258/100)*ROUND((ROUND((Source!AF258*Source!AV258*Source!I258),2)),2), 2)</f>
        <v>943.75</v>
      </c>
      <c r="T508">
        <f>Source!Y258</f>
        <v>11433.06</v>
      </c>
      <c r="U508">
        <f>ROUND((175/100)*ROUND((ROUND((Source!AE258*Source!AV258*Source!I258),2)),2), 2)</f>
        <v>0</v>
      </c>
      <c r="V508">
        <f>ROUND((157/100)*ROUND(ROUND((ROUND((Source!AE258*Source!AV258*Source!I258),2)*Source!BS258),2), 2), 2)</f>
        <v>0</v>
      </c>
    </row>
    <row r="509" spans="1:27" ht="15" x14ac:dyDescent="0.25">
      <c r="A509" s="26"/>
      <c r="B509" s="26"/>
      <c r="C509" s="26"/>
      <c r="D509" s="26"/>
      <c r="E509" s="26"/>
      <c r="F509" s="26"/>
      <c r="G509" s="26"/>
      <c r="H509" s="51">
        <f>I501+I502+I505+I506+I507+SUM(I504:I504)</f>
        <v>41187.460000000006</v>
      </c>
      <c r="I509" s="51"/>
      <c r="J509" s="51">
        <f>K501+K502+K505+K506+K507+SUM(K504:K504)</f>
        <v>413601.69</v>
      </c>
      <c r="K509" s="51"/>
      <c r="W509">
        <f>I518</f>
        <v>1123.51</v>
      </c>
    </row>
    <row r="510" spans="1:27" ht="57" x14ac:dyDescent="0.2">
      <c r="A510" s="17" t="str">
        <f>Source!E256</f>
        <v>55</v>
      </c>
      <c r="B510" s="18" t="str">
        <f>Source!F256</f>
        <v>3.47-26-4</v>
      </c>
      <c r="C510" s="18" t="s">
        <v>312</v>
      </c>
      <c r="D510" s="20" t="str">
        <f>Source!H256</f>
        <v>100 м2</v>
      </c>
      <c r="E510" s="19">
        <f>Source!I256</f>
        <v>4.16</v>
      </c>
      <c r="F510" s="22"/>
      <c r="G510" s="21"/>
      <c r="H510" s="19"/>
      <c r="I510" s="23"/>
      <c r="J510" s="19"/>
      <c r="K510" s="23"/>
    </row>
    <row r="511" spans="1:27" ht="14.25" x14ac:dyDescent="0.2">
      <c r="A511" s="17"/>
      <c r="B511" s="18"/>
      <c r="C511" s="18" t="s">
        <v>519</v>
      </c>
      <c r="D511" s="20"/>
      <c r="E511" s="19"/>
      <c r="F511" s="22">
        <f>Source!AO256</f>
        <v>416.4</v>
      </c>
      <c r="G511" s="21" t="str">
        <f>Source!DG256</f>
        <v>*1,15</v>
      </c>
      <c r="H511" s="19">
        <f>Source!AV256</f>
        <v>1</v>
      </c>
      <c r="I511" s="23">
        <f>ROUND((ROUND((Source!AF256*Source!AV256*Source!I256),2)),2)</f>
        <v>1992.06</v>
      </c>
      <c r="J511" s="19">
        <f>IF(Source!BA256&lt;&gt; 0, Source!BA256, 1)</f>
        <v>24.82</v>
      </c>
      <c r="K511" s="23">
        <f>Source!S256</f>
        <v>49442.93</v>
      </c>
      <c r="Q511">
        <f>ROUND((Source!DN259/100)*ROUND((ROUND((Source!AF259*Source!AV259*Source!I259),2)),2), 2)</f>
        <v>0</v>
      </c>
      <c r="R511">
        <f>Source!X259</f>
        <v>0</v>
      </c>
      <c r="S511">
        <f>ROUND((Source!DO259/100)*ROUND((ROUND((Source!AF259*Source!AV259*Source!I259),2)),2), 2)</f>
        <v>0</v>
      </c>
      <c r="T511">
        <f>Source!Y259</f>
        <v>0</v>
      </c>
      <c r="U511">
        <f>ROUND((175/100)*ROUND((ROUND((Source!AE259*Source!AV259*Source!I259),2)),2), 2)</f>
        <v>0</v>
      </c>
      <c r="V511">
        <f>ROUND((157/100)*ROUND(ROUND((ROUND((Source!AE259*Source!AV259*Source!I259),2)*Source!BS259),2), 2), 2)</f>
        <v>0</v>
      </c>
      <c r="X511">
        <f>IF(Source!BI259&lt;=1,I520, 0)</f>
        <v>3856.59</v>
      </c>
      <c r="Y511">
        <f>IF(Source!BI259=2,I520, 0)</f>
        <v>0</v>
      </c>
      <c r="Z511">
        <f>IF(Source!BI259=3,I520, 0)</f>
        <v>0</v>
      </c>
      <c r="AA511">
        <f>IF(Source!BI259=4,I520, 0)</f>
        <v>0</v>
      </c>
    </row>
    <row r="512" spans="1:27" ht="14.25" x14ac:dyDescent="0.2">
      <c r="A512" s="17"/>
      <c r="B512" s="18" t="str">
        <f>Source!F257</f>
        <v>1.4-6-1</v>
      </c>
      <c r="C512" s="18" t="s">
        <v>305</v>
      </c>
      <c r="D512" s="20" t="str">
        <f>Source!H257</f>
        <v>м3</v>
      </c>
      <c r="E512" s="19">
        <f>Source!I257</f>
        <v>62.400000000000006</v>
      </c>
      <c r="F512" s="22">
        <f>Source!AK257</f>
        <v>146.84</v>
      </c>
      <c r="G512" s="27" t="s">
        <v>0</v>
      </c>
      <c r="H512" s="19">
        <f>Source!AW257</f>
        <v>1</v>
      </c>
      <c r="I512" s="23">
        <f>ROUND((ROUND((Source!AC257*Source!AW257*Source!I257),2)),2)+(ROUND((ROUND(((Source!ET257)*Source!AV257*Source!I257),2)),2)+ROUND((ROUND(((Source!AE257-(Source!EU257))*Source!AV257*Source!I257),2)),2))+ROUND((ROUND((Source!AF257*Source!AV257*Source!I257),2)),2)</f>
        <v>9162.82</v>
      </c>
      <c r="J512" s="19">
        <f>IF(Source!BC257&lt;&gt; 0, Source!BC257, 1)</f>
        <v>6.66</v>
      </c>
      <c r="K512" s="23">
        <f>Source!O257</f>
        <v>61024.38</v>
      </c>
    </row>
    <row r="513" spans="1:27" ht="14.25" x14ac:dyDescent="0.2">
      <c r="A513" s="17"/>
      <c r="B513" s="18"/>
      <c r="C513" s="18" t="s">
        <v>522</v>
      </c>
      <c r="D513" s="20" t="s">
        <v>523</v>
      </c>
      <c r="E513" s="19">
        <f>Source!DN256</f>
        <v>156</v>
      </c>
      <c r="F513" s="22"/>
      <c r="G513" s="21"/>
      <c r="H513" s="19"/>
      <c r="I513" s="23">
        <f>SUM(Q501:Q503)</f>
        <v>3107.61</v>
      </c>
      <c r="J513" s="19">
        <f>Source!BZ256</f>
        <v>90</v>
      </c>
      <c r="K513" s="23">
        <f>SUM(R501:R503)</f>
        <v>44498.64</v>
      </c>
    </row>
    <row r="514" spans="1:27" ht="14.25" x14ac:dyDescent="0.2">
      <c r="A514" s="17"/>
      <c r="B514" s="18"/>
      <c r="C514" s="18" t="s">
        <v>524</v>
      </c>
      <c r="D514" s="20" t="s">
        <v>523</v>
      </c>
      <c r="E514" s="19">
        <f>Source!DO256</f>
        <v>84</v>
      </c>
      <c r="F514" s="22"/>
      <c r="G514" s="21"/>
      <c r="H514" s="19"/>
      <c r="I514" s="23">
        <f>SUM(S501:S504)</f>
        <v>1673.33</v>
      </c>
      <c r="J514" s="19">
        <f>Source!CA256</f>
        <v>41</v>
      </c>
      <c r="K514" s="23">
        <f>SUM(T501:T504)</f>
        <v>20271.599999999999</v>
      </c>
    </row>
    <row r="515" spans="1:27" ht="14.25" x14ac:dyDescent="0.2">
      <c r="A515" s="17"/>
      <c r="B515" s="18"/>
      <c r="C515" s="18" t="s">
        <v>526</v>
      </c>
      <c r="D515" s="20" t="s">
        <v>527</v>
      </c>
      <c r="E515" s="19">
        <f>Source!AQ256</f>
        <v>40</v>
      </c>
      <c r="F515" s="22"/>
      <c r="G515" s="21" t="str">
        <f>Source!DI256</f>
        <v>*1,15</v>
      </c>
      <c r="H515" s="19">
        <f>Source!AV256</f>
        <v>1</v>
      </c>
      <c r="I515" s="23">
        <f>Source!U256</f>
        <v>191.36</v>
      </c>
      <c r="J515" s="19"/>
      <c r="K515" s="23"/>
      <c r="O515" s="25">
        <f>I518+I519+I521+I522+SUM(I520:I520)</f>
        <v>8853.2099999999991</v>
      </c>
      <c r="P515" s="25">
        <f>K518+K519+K521+K522+SUM(K520:K520)</f>
        <v>77383.310000000012</v>
      </c>
      <c r="X515">
        <f>IF(Source!BI258&lt;=1,I518+I519+I521+I522-0, 0)</f>
        <v>4996.62</v>
      </c>
      <c r="Y515">
        <f>IF(Source!BI258=2,I518+I519+I521+I522-0, 0)</f>
        <v>0</v>
      </c>
      <c r="Z515">
        <f>IF(Source!BI258=3,I518+I519+I521+I522-0, 0)</f>
        <v>0</v>
      </c>
      <c r="AA515">
        <f>IF(Source!BI258=4,I518+I519+I521+I522,0)</f>
        <v>0</v>
      </c>
    </row>
    <row r="516" spans="1:27" ht="15" x14ac:dyDescent="0.25">
      <c r="A516" s="26"/>
      <c r="B516" s="26"/>
      <c r="C516" s="26"/>
      <c r="D516" s="26"/>
      <c r="E516" s="26"/>
      <c r="F516" s="26"/>
      <c r="G516" s="26"/>
      <c r="H516" s="51">
        <f>I511+I513+I514+SUM(I512:I512)</f>
        <v>15935.82</v>
      </c>
      <c r="I516" s="51"/>
      <c r="J516" s="51">
        <f>K511+K513+K514+SUM(K512:K512)</f>
        <v>175237.55000000002</v>
      </c>
      <c r="K516" s="51"/>
    </row>
    <row r="517" spans="1:27" ht="42.75" x14ac:dyDescent="0.2">
      <c r="A517" s="17" t="str">
        <f>Source!E258</f>
        <v>56</v>
      </c>
      <c r="B517" s="18" t="str">
        <f>Source!F258</f>
        <v>3.47-26-6</v>
      </c>
      <c r="C517" s="18" t="s">
        <v>317</v>
      </c>
      <c r="D517" s="20" t="str">
        <f>Source!H258</f>
        <v>100 м2</v>
      </c>
      <c r="E517" s="19">
        <f>Source!I258</f>
        <v>16.6433</v>
      </c>
      <c r="F517" s="22"/>
      <c r="G517" s="21"/>
      <c r="H517" s="19"/>
      <c r="I517" s="23"/>
      <c r="J517" s="19"/>
      <c r="K517" s="23"/>
    </row>
    <row r="518" spans="1:27" ht="14.25" hidden="1" x14ac:dyDescent="0.2">
      <c r="A518" s="17"/>
      <c r="B518" s="18"/>
      <c r="C518" s="18" t="s">
        <v>519</v>
      </c>
      <c r="D518" s="20"/>
      <c r="E518" s="19"/>
      <c r="F518" s="22">
        <f>Source!AO258</f>
        <v>58.7</v>
      </c>
      <c r="G518" s="21" t="str">
        <f>Source!DG258</f>
        <v>*1,15</v>
      </c>
      <c r="H518" s="19">
        <f>Source!AV258</f>
        <v>1</v>
      </c>
      <c r="I518" s="23">
        <f>ROUND((ROUND((Source!AF258*Source!AV258*Source!I258),2)),2)</f>
        <v>1123.51</v>
      </c>
      <c r="J518" s="19">
        <f>IF(Source!BA258&lt;&gt; 0, Source!BA258, 1)</f>
        <v>24.82</v>
      </c>
      <c r="K518" s="23">
        <f>Source!S258</f>
        <v>27885.52</v>
      </c>
    </row>
    <row r="519" spans="1:27" ht="14.25" hidden="1" x14ac:dyDescent="0.2">
      <c r="A519" s="17"/>
      <c r="B519" s="18"/>
      <c r="C519" s="18" t="s">
        <v>528</v>
      </c>
      <c r="D519" s="20"/>
      <c r="E519" s="19"/>
      <c r="F519" s="22">
        <f>Source!AL258</f>
        <v>70.7</v>
      </c>
      <c r="G519" s="21" t="str">
        <f>Source!DD258</f>
        <v/>
      </c>
      <c r="H519" s="19">
        <f>Source!AW258</f>
        <v>1</v>
      </c>
      <c r="I519" s="23">
        <f>ROUND((ROUND((Source!AC258*Source!AW258*Source!I258),2)),2)</f>
        <v>1176.68</v>
      </c>
      <c r="J519" s="19">
        <f>IF(Source!BC258&lt;&gt; 0, Source!BC258, 1)</f>
        <v>4.99</v>
      </c>
      <c r="K519" s="23">
        <f>Source!P258</f>
        <v>5871.63</v>
      </c>
    </row>
    <row r="520" spans="1:27" ht="28.5" x14ac:dyDescent="0.2">
      <c r="A520" s="17"/>
      <c r="B520" s="18" t="str">
        <f>Source!F259</f>
        <v>1.4-6-6</v>
      </c>
      <c r="C520" s="18" t="s">
        <v>321</v>
      </c>
      <c r="D520" s="20" t="str">
        <f>Source!H259</f>
        <v>кг</v>
      </c>
      <c r="E520" s="19">
        <f>Source!I259</f>
        <v>66.5732</v>
      </c>
      <c r="F520" s="22">
        <f>Source!AK259</f>
        <v>57.93</v>
      </c>
      <c r="G520" s="27" t="s">
        <v>0</v>
      </c>
      <c r="H520" s="19">
        <f>Source!AW259</f>
        <v>1</v>
      </c>
      <c r="I520" s="23">
        <f>ROUND((ROUND((Source!AC259*Source!AW259*Source!I259),2)),2)+(ROUND((ROUND(((Source!ET259)*Source!AV259*Source!I259),2)),2)+ROUND((ROUND(((Source!AE259-(Source!EU259))*Source!AV259*Source!I259),2)),2))+ROUND((ROUND((Source!AF259*Source!AV259*Source!I259),2)),2)</f>
        <v>3856.59</v>
      </c>
      <c r="J520" s="19">
        <f>IF(Source!BC259&lt;&gt; 0, Source!BC259, 1)</f>
        <v>1.84</v>
      </c>
      <c r="K520" s="23">
        <f>Source!O259</f>
        <v>7096.13</v>
      </c>
    </row>
    <row r="521" spans="1:27" ht="14.25" x14ac:dyDescent="0.2">
      <c r="A521" s="17"/>
      <c r="B521" s="18"/>
      <c r="C521" s="18" t="s">
        <v>522</v>
      </c>
      <c r="D521" s="20" t="s">
        <v>523</v>
      </c>
      <c r="E521" s="19">
        <f>Source!DN258</f>
        <v>156</v>
      </c>
      <c r="F521" s="22"/>
      <c r="G521" s="21"/>
      <c r="H521" s="19"/>
      <c r="I521" s="23">
        <f>SUM(Q508:Q511)</f>
        <v>1752.68</v>
      </c>
      <c r="J521" s="19">
        <f>Source!BZ258</f>
        <v>90</v>
      </c>
      <c r="K521" s="23">
        <f>SUM(R508:R511)</f>
        <v>25096.97</v>
      </c>
    </row>
    <row r="522" spans="1:27" ht="14.25" x14ac:dyDescent="0.2">
      <c r="A522" s="17"/>
      <c r="B522" s="18"/>
      <c r="C522" s="18" t="s">
        <v>524</v>
      </c>
      <c r="D522" s="20" t="s">
        <v>523</v>
      </c>
      <c r="E522" s="19">
        <f>Source!DO258</f>
        <v>84</v>
      </c>
      <c r="F522" s="22"/>
      <c r="G522" s="21"/>
      <c r="H522" s="19"/>
      <c r="I522" s="23">
        <f>SUM(S508:S512)</f>
        <v>943.75</v>
      </c>
      <c r="J522" s="19">
        <f>Source!CA258</f>
        <v>41</v>
      </c>
      <c r="K522" s="23">
        <f>SUM(T508:T512)</f>
        <v>11433.06</v>
      </c>
      <c r="Q522">
        <f>ROUND((Source!DN295/100)*ROUND((ROUND((Source!AF295*Source!AV295*Source!I295),2)),2), 2)</f>
        <v>0</v>
      </c>
      <c r="R522">
        <f>Source!X295</f>
        <v>0</v>
      </c>
      <c r="S522">
        <f>ROUND((Source!DO295/100)*ROUND((ROUND((Source!AF295*Source!AV295*Source!I295),2)),2), 2)</f>
        <v>0</v>
      </c>
      <c r="T522">
        <f>Source!Y295</f>
        <v>0</v>
      </c>
      <c r="U522">
        <f>ROUND((175/100)*ROUND((ROUND((Source!AE295*Source!AV295*Source!I295),2)),2), 2)</f>
        <v>32.380000000000003</v>
      </c>
      <c r="V522">
        <f>ROUND((157/100)*ROUND(ROUND((ROUND((Source!AE295*Source!AV295*Source!I295),2)*Source!BS295),2), 2), 2)</f>
        <v>720.9</v>
      </c>
    </row>
    <row r="523" spans="1:27" ht="14.25" x14ac:dyDescent="0.2">
      <c r="A523" s="17"/>
      <c r="B523" s="18"/>
      <c r="C523" s="18" t="s">
        <v>526</v>
      </c>
      <c r="D523" s="20" t="s">
        <v>527</v>
      </c>
      <c r="E523" s="19">
        <f>Source!AQ258</f>
        <v>5.25</v>
      </c>
      <c r="F523" s="22"/>
      <c r="G523" s="21" t="str">
        <f>Source!DI258</f>
        <v>*1,15</v>
      </c>
      <c r="H523" s="19">
        <f>Source!AV258</f>
        <v>1</v>
      </c>
      <c r="I523" s="23">
        <f>Source!U258</f>
        <v>100.48392374999999</v>
      </c>
      <c r="J523" s="19"/>
      <c r="K523" s="23"/>
    </row>
    <row r="524" spans="1:27" ht="15" x14ac:dyDescent="0.25">
      <c r="A524" s="26"/>
      <c r="B524" s="26"/>
      <c r="C524" s="26"/>
      <c r="D524" s="26"/>
      <c r="E524" s="26"/>
      <c r="F524" s="26"/>
      <c r="G524" s="26"/>
      <c r="H524" s="51">
        <f>I518+I519+I521+I522+SUM(I520:I520)</f>
        <v>8853.2099999999991</v>
      </c>
      <c r="I524" s="51"/>
      <c r="J524" s="51">
        <f>K518+K519+K521+K522+SUM(K520:K520)</f>
        <v>77383.310000000012</v>
      </c>
      <c r="K524" s="51"/>
      <c r="W524">
        <f>I533</f>
        <v>18.5</v>
      </c>
    </row>
    <row r="526" spans="1:27" ht="15" x14ac:dyDescent="0.25">
      <c r="A526" s="54" t="str">
        <f>CONCATENATE("Итого по разделу: ",IF(Source!G261&lt;&gt;"Новый раздел", Source!G261, ""))</f>
        <v>Итого по разделу: газонное покрытие</v>
      </c>
      <c r="B526" s="54"/>
      <c r="C526" s="54"/>
      <c r="D526" s="54"/>
      <c r="E526" s="54"/>
      <c r="F526" s="54"/>
      <c r="G526" s="54"/>
      <c r="H526" s="52">
        <f>SUM(O490:O516)</f>
        <v>65976.490000000005</v>
      </c>
      <c r="I526" s="53"/>
      <c r="J526" s="52">
        <f>SUM(P490:P516)</f>
        <v>666222.55000000005</v>
      </c>
      <c r="K526" s="53"/>
      <c r="O526" s="25">
        <f>I532+I534</f>
        <v>143.13</v>
      </c>
      <c r="P526" s="25">
        <f>K532+K534</f>
        <v>1709.9</v>
      </c>
      <c r="X526">
        <f>IF(Source!BI295&lt;=1,I532+I534-0, 0)</f>
        <v>143.13</v>
      </c>
      <c r="Y526">
        <f>IF(Source!BI295=2,I532+I534-0, 0)</f>
        <v>0</v>
      </c>
      <c r="Z526">
        <f>IF(Source!BI295=3,I532+I534-0, 0)</f>
        <v>0</v>
      </c>
      <c r="AA526">
        <f>IF(Source!BI295=4,I532+I534,0)</f>
        <v>0</v>
      </c>
    </row>
    <row r="527" spans="1:27" x14ac:dyDescent="0.2">
      <c r="A527" t="s">
        <v>529</v>
      </c>
      <c r="I527">
        <f>SUM(AC490:AC517)</f>
        <v>0</v>
      </c>
      <c r="J527">
        <f>SUM(AD490:AD517)</f>
        <v>0</v>
      </c>
      <c r="Q527">
        <f>ROUND((Source!DN296/100)*ROUND((ROUND((Source!AF296*Source!AV296*Source!I296),2)),2), 2)</f>
        <v>0</v>
      </c>
      <c r="R527">
        <f>Source!X296</f>
        <v>0</v>
      </c>
      <c r="S527">
        <f>ROUND((Source!DO296/100)*ROUND((ROUND((Source!AF296*Source!AV296*Source!I296),2)),2), 2)</f>
        <v>0</v>
      </c>
      <c r="T527">
        <f>Source!Y296</f>
        <v>0</v>
      </c>
      <c r="U527">
        <f>ROUND((175/100)*ROUND((ROUND((Source!AE296*Source!AV296*Source!I296),2)),2), 2)</f>
        <v>0</v>
      </c>
      <c r="V527">
        <f>ROUND((157/100)*ROUND(ROUND((ROUND((Source!AE296*Source!AV296*Source!I296),2)*Source!BS296),2), 2), 2)</f>
        <v>0</v>
      </c>
    </row>
    <row r="528" spans="1:27" x14ac:dyDescent="0.2">
      <c r="A528" t="s">
        <v>530</v>
      </c>
      <c r="I528">
        <f>SUM(AE490:AE518)</f>
        <v>0</v>
      </c>
      <c r="J528">
        <f>SUM(AF490:AF518)</f>
        <v>0</v>
      </c>
    </row>
    <row r="529" spans="1:27" x14ac:dyDescent="0.2">
      <c r="O529" s="25">
        <f>I537</f>
        <v>579.5</v>
      </c>
      <c r="P529" s="25">
        <f>K537</f>
        <v>6577.33</v>
      </c>
      <c r="X529">
        <f>IF(Source!BI296&lt;=1,I537-0, 0)</f>
        <v>0</v>
      </c>
      <c r="Y529">
        <f>IF(Source!BI296=2,I537-0, 0)</f>
        <v>0</v>
      </c>
      <c r="Z529">
        <f>IF(Source!BI296=3,I537-0, 0)</f>
        <v>0</v>
      </c>
      <c r="AA529">
        <f>IF(Source!BI296=4,I537,0)</f>
        <v>579.5</v>
      </c>
    </row>
    <row r="530" spans="1:27" ht="16.5" x14ac:dyDescent="0.25">
      <c r="A530" s="42" t="str">
        <f>CONCATENATE("Раздел: ",IF(Source!G291&lt;&gt;"Новый раздел", Source!G291, ""))</f>
        <v>Раздел: вывоз мусора</v>
      </c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Q530">
        <f>ROUND((Source!DN297/100)*ROUND((ROUND((Source!AF297*Source!AV297*Source!I297),2)),2), 2)</f>
        <v>0</v>
      </c>
      <c r="R530">
        <f>Source!X297</f>
        <v>0</v>
      </c>
      <c r="S530">
        <f>ROUND((Source!DO297/100)*ROUND((ROUND((Source!AF297*Source!AV297*Source!I297),2)),2), 2)</f>
        <v>0</v>
      </c>
      <c r="T530">
        <f>Source!Y297</f>
        <v>0</v>
      </c>
      <c r="U530">
        <f>ROUND((175/100)*ROUND((ROUND((Source!AE297*Source!AV297*Source!I297),2)),2), 2)</f>
        <v>0</v>
      </c>
      <c r="V530">
        <f>ROUND((157/100)*ROUND(ROUND((ROUND((Source!AE297*Source!AV297*Source!I297),2)*Source!BS297),2), 2), 2)</f>
        <v>0</v>
      </c>
    </row>
    <row r="531" spans="1:27" ht="42.75" x14ac:dyDescent="0.2">
      <c r="A531" s="17" t="str">
        <f>Source!E295</f>
        <v>57</v>
      </c>
      <c r="B531" s="18" t="str">
        <f>Source!F295</f>
        <v>6.68-13-1</v>
      </c>
      <c r="C531" s="18" t="s">
        <v>326</v>
      </c>
      <c r="D531" s="20" t="str">
        <f>Source!H295</f>
        <v>1 Т</v>
      </c>
      <c r="E531" s="19">
        <f>Source!I295</f>
        <v>12.5</v>
      </c>
      <c r="F531" s="22"/>
      <c r="G531" s="21"/>
      <c r="H531" s="19"/>
      <c r="I531" s="23"/>
      <c r="J531" s="19"/>
      <c r="K531" s="23"/>
    </row>
    <row r="532" spans="1:27" ht="14.25" x14ac:dyDescent="0.2">
      <c r="A532" s="17"/>
      <c r="B532" s="18"/>
      <c r="C532" s="18" t="s">
        <v>520</v>
      </c>
      <c r="D532" s="20"/>
      <c r="E532" s="19"/>
      <c r="F532" s="22">
        <f>Source!AM295</f>
        <v>8.86</v>
      </c>
      <c r="G532" s="21" t="str">
        <f>Source!DE295</f>
        <v/>
      </c>
      <c r="H532" s="19">
        <f>Source!AV295</f>
        <v>1</v>
      </c>
      <c r="I532" s="23">
        <f>(ROUND((ROUND(((Source!ET295)*Source!AV295*Source!I295),2)),2)+ROUND((ROUND(((Source!AE295-(Source!EU295))*Source!AV295*Source!I295),2)),2))</f>
        <v>110.75</v>
      </c>
      <c r="J532" s="19">
        <f>IF(Source!BB295&lt;&gt; 0, Source!BB295, 1)</f>
        <v>8.93</v>
      </c>
      <c r="K532" s="23">
        <f>Source!Q295</f>
        <v>989</v>
      </c>
      <c r="O532" s="25">
        <f>I540</f>
        <v>395.88</v>
      </c>
      <c r="P532" s="25">
        <f>K540</f>
        <v>3020.56</v>
      </c>
      <c r="X532">
        <f>IF(Source!BI297&lt;=1,I540-0, 0)</f>
        <v>0</v>
      </c>
      <c r="Y532">
        <f>IF(Source!BI297=2,I540-0, 0)</f>
        <v>0</v>
      </c>
      <c r="Z532">
        <f>IF(Source!BI297=3,I540-0, 0)</f>
        <v>0</v>
      </c>
      <c r="AA532">
        <f>IF(Source!BI297=4,I540,0)</f>
        <v>395.88</v>
      </c>
    </row>
    <row r="533" spans="1:27" ht="14.25" x14ac:dyDescent="0.2">
      <c r="A533" s="17"/>
      <c r="B533" s="18"/>
      <c r="C533" s="18" t="s">
        <v>521</v>
      </c>
      <c r="D533" s="20"/>
      <c r="E533" s="19"/>
      <c r="F533" s="22">
        <f>Source!AN295</f>
        <v>1.48</v>
      </c>
      <c r="G533" s="21" t="str">
        <f>Source!DF295</f>
        <v/>
      </c>
      <c r="H533" s="19">
        <f>Source!AV295</f>
        <v>1</v>
      </c>
      <c r="I533" s="24">
        <f>ROUND((ROUND((Source!AE295*Source!AV295*Source!I295),2)),2)</f>
        <v>18.5</v>
      </c>
      <c r="J533" s="19">
        <f>IF(Source!BS295&lt;&gt; 0, Source!BS295, 1)</f>
        <v>24.82</v>
      </c>
      <c r="K533" s="24">
        <f>Source!R295</f>
        <v>459.17</v>
      </c>
    </row>
    <row r="534" spans="1:27" ht="14.25" x14ac:dyDescent="0.2">
      <c r="A534" s="17"/>
      <c r="B534" s="18"/>
      <c r="C534" s="18" t="s">
        <v>525</v>
      </c>
      <c r="D534" s="20" t="s">
        <v>523</v>
      </c>
      <c r="E534" s="19">
        <f>175</f>
        <v>175</v>
      </c>
      <c r="F534" s="22"/>
      <c r="G534" s="21"/>
      <c r="H534" s="19"/>
      <c r="I534" s="23">
        <f>SUM(U522:U524)</f>
        <v>32.380000000000003</v>
      </c>
      <c r="J534" s="19">
        <f>157</f>
        <v>157</v>
      </c>
      <c r="K534" s="23">
        <f>SUM(V522:V524)</f>
        <v>720.9</v>
      </c>
    </row>
    <row r="535" spans="1:27" ht="15" hidden="1" x14ac:dyDescent="0.25">
      <c r="A535" s="26"/>
      <c r="B535" s="26"/>
      <c r="C535" s="26"/>
      <c r="D535" s="26"/>
      <c r="E535" s="26"/>
      <c r="F535" s="26"/>
      <c r="G535" s="26"/>
      <c r="H535" s="51">
        <f>I532+I534</f>
        <v>143.13</v>
      </c>
      <c r="I535" s="51"/>
      <c r="J535" s="51">
        <f>K532+K534</f>
        <v>1709.9</v>
      </c>
      <c r="K535" s="51"/>
    </row>
    <row r="536" spans="1:27" ht="42.75" hidden="1" x14ac:dyDescent="0.2">
      <c r="A536" s="17" t="str">
        <f>Source!E296</f>
        <v>58</v>
      </c>
      <c r="B536" s="18" t="str">
        <f>Source!F296</f>
        <v>15.2-52-10</v>
      </c>
      <c r="C536" s="18" t="s">
        <v>332</v>
      </c>
      <c r="D536" s="20" t="str">
        <f>Source!H296</f>
        <v>т</v>
      </c>
      <c r="E536" s="19">
        <f>Source!I296</f>
        <v>12.5</v>
      </c>
      <c r="F536" s="22"/>
      <c r="G536" s="21"/>
      <c r="H536" s="19"/>
      <c r="I536" s="23"/>
      <c r="J536" s="19"/>
      <c r="K536" s="23"/>
    </row>
    <row r="537" spans="1:27" ht="14.25" x14ac:dyDescent="0.2">
      <c r="A537" s="17"/>
      <c r="B537" s="18"/>
      <c r="C537" s="18" t="s">
        <v>520</v>
      </c>
      <c r="D537" s="20"/>
      <c r="E537" s="19"/>
      <c r="F537" s="22">
        <f>Source!AM296</f>
        <v>46.36</v>
      </c>
      <c r="G537" s="21" t="str">
        <f>Source!DE296</f>
        <v/>
      </c>
      <c r="H537" s="19">
        <f>Source!AV296</f>
        <v>1</v>
      </c>
      <c r="I537" s="23">
        <f>(ROUND((ROUND(((Source!ET296)*Source!AV296*Source!I296),2)),2)+ROUND((ROUND(((Source!AE296-(Source!EU296))*Source!AV296*Source!I296),2)),2))</f>
        <v>579.5</v>
      </c>
      <c r="J537" s="19">
        <f>IF(Source!BB296&lt;&gt; 0, Source!BB296, 1)</f>
        <v>11.35</v>
      </c>
      <c r="K537" s="23">
        <f>Source!Q296</f>
        <v>6577.33</v>
      </c>
    </row>
    <row r="538" spans="1:27" ht="15" x14ac:dyDescent="0.25">
      <c r="A538" s="26"/>
      <c r="B538" s="26"/>
      <c r="C538" s="26"/>
      <c r="D538" s="26"/>
      <c r="E538" s="26"/>
      <c r="F538" s="26"/>
      <c r="G538" s="26"/>
      <c r="H538" s="51">
        <f>I537</f>
        <v>579.5</v>
      </c>
      <c r="I538" s="51"/>
      <c r="J538" s="51">
        <f>K537</f>
        <v>6577.33</v>
      </c>
      <c r="K538" s="51"/>
    </row>
    <row r="539" spans="1:27" ht="28.5" hidden="1" x14ac:dyDescent="0.2">
      <c r="A539" s="17" t="str">
        <f>Source!E297</f>
        <v>59</v>
      </c>
      <c r="B539" s="18" t="str">
        <f>Source!F297</f>
        <v>15.1-1500-01</v>
      </c>
      <c r="C539" s="18" t="s">
        <v>336</v>
      </c>
      <c r="D539" s="20" t="str">
        <f>Source!H297</f>
        <v>1 Т</v>
      </c>
      <c r="E539" s="19">
        <f>Source!I297</f>
        <v>12.5</v>
      </c>
      <c r="F539" s="22"/>
      <c r="G539" s="21"/>
      <c r="H539" s="19"/>
      <c r="I539" s="23"/>
      <c r="J539" s="19"/>
      <c r="K539" s="23"/>
    </row>
    <row r="540" spans="1:27" ht="14.25" hidden="1" x14ac:dyDescent="0.2">
      <c r="A540" s="17"/>
      <c r="B540" s="18"/>
      <c r="C540" s="18" t="s">
        <v>520</v>
      </c>
      <c r="D540" s="20"/>
      <c r="E540" s="19"/>
      <c r="F540" s="22">
        <f>Source!AM297</f>
        <v>31.67</v>
      </c>
      <c r="G540" s="21" t="str">
        <f>Source!DE297</f>
        <v/>
      </c>
      <c r="H540" s="19">
        <f>Source!AV297</f>
        <v>1</v>
      </c>
      <c r="I540" s="23">
        <f>(ROUND((ROUND(((Source!ET297)*Source!AV297*Source!I297),2)),2)+ROUND((ROUND(((Source!AE297-(Source!EU297))*Source!AV297*Source!I297),2)),2))</f>
        <v>395.88</v>
      </c>
      <c r="J540" s="19">
        <f>IF(Source!BB297&lt;&gt; 0, Source!BB297, 1)</f>
        <v>7.63</v>
      </c>
      <c r="K540" s="23">
        <f>Source!Q297</f>
        <v>3020.56</v>
      </c>
    </row>
    <row r="541" spans="1:27" ht="15" x14ac:dyDescent="0.25">
      <c r="A541" s="26"/>
      <c r="B541" s="26"/>
      <c r="C541" s="26"/>
      <c r="D541" s="26"/>
      <c r="E541" s="26"/>
      <c r="F541" s="26"/>
      <c r="G541" s="26"/>
      <c r="H541" s="51">
        <f>I540</f>
        <v>395.88</v>
      </c>
      <c r="I541" s="51"/>
      <c r="J541" s="51">
        <f>K540</f>
        <v>3020.56</v>
      </c>
      <c r="K541" s="51"/>
    </row>
    <row r="543" spans="1:27" ht="15" x14ac:dyDescent="0.25">
      <c r="A543" s="54" t="str">
        <f>CONCATENATE("Итого по разделу: ",IF(Source!G299&lt;&gt;"Новый раздел", Source!G299, ""))</f>
        <v>Итого по разделу: вывоз мусора</v>
      </c>
      <c r="B543" s="54"/>
      <c r="C543" s="54"/>
      <c r="D543" s="54"/>
      <c r="E543" s="54"/>
      <c r="F543" s="54"/>
      <c r="G543" s="54"/>
      <c r="H543" s="52">
        <f>SUM(O521:O533)</f>
        <v>1118.51</v>
      </c>
      <c r="I543" s="53"/>
      <c r="J543" s="52">
        <f>SUM(P521:P533)</f>
        <v>11307.789999999999</v>
      </c>
      <c r="K543" s="53"/>
    </row>
    <row r="544" spans="1:27" x14ac:dyDescent="0.2">
      <c r="A544" t="s">
        <v>529</v>
      </c>
      <c r="I544">
        <f>SUM(AC521:AC534)</f>
        <v>0</v>
      </c>
      <c r="J544">
        <f>SUM(AD521:AD534)</f>
        <v>0</v>
      </c>
    </row>
    <row r="545" spans="1:11" x14ac:dyDescent="0.2">
      <c r="A545" t="s">
        <v>530</v>
      </c>
      <c r="I545">
        <f>SUM(AE521:AE535)</f>
        <v>0</v>
      </c>
      <c r="J545">
        <f>SUM(AF521:AF535)</f>
        <v>0</v>
      </c>
    </row>
    <row r="547" spans="1:11" ht="15" x14ac:dyDescent="0.25">
      <c r="A547" s="54" t="str">
        <f>CONCATENATE("Итого по смете: ",IF(Source!G359&lt;&gt;"Новый объект", Source!G359, ""))</f>
        <v>Итого по смете: благоустройство ПНИ5</v>
      </c>
      <c r="B547" s="54"/>
      <c r="C547" s="54"/>
      <c r="D547" s="54"/>
      <c r="E547" s="54"/>
      <c r="F547" s="54"/>
      <c r="G547" s="54"/>
      <c r="H547" s="52">
        <f>SUM(O1:O537)</f>
        <v>987525.78999999992</v>
      </c>
      <c r="I547" s="53"/>
      <c r="J547" s="52">
        <f>SUM(P1:P537)</f>
        <v>7435491.370000001</v>
      </c>
      <c r="K547" s="53"/>
    </row>
    <row r="548" spans="1:11" x14ac:dyDescent="0.2">
      <c r="A548" t="s">
        <v>529</v>
      </c>
      <c r="I548">
        <f>SUM(AC1:AC538)</f>
        <v>0</v>
      </c>
      <c r="J548">
        <f>SUM(AD1:AD538)</f>
        <v>0</v>
      </c>
    </row>
    <row r="549" spans="1:11" x14ac:dyDescent="0.2">
      <c r="A549" t="s">
        <v>530</v>
      </c>
      <c r="I549">
        <f>SUM(AE1:AE539)</f>
        <v>0</v>
      </c>
      <c r="J549">
        <f>SUM(AF1:AF539)</f>
        <v>0</v>
      </c>
    </row>
    <row r="550" spans="1:11" ht="14.25" x14ac:dyDescent="0.2">
      <c r="C550" s="45" t="str">
        <f>Source!H388</f>
        <v>Итого</v>
      </c>
      <c r="D550" s="45"/>
      <c r="E550" s="45"/>
      <c r="F550" s="45"/>
      <c r="G550" s="45"/>
      <c r="H550" s="45"/>
      <c r="I550" s="45"/>
      <c r="J550" s="58">
        <f>IF(Source!F388=0, "", Source!F388)</f>
        <v>7435491.3700000001</v>
      </c>
      <c r="K550" s="58"/>
    </row>
    <row r="551" spans="1:11" ht="14.25" x14ac:dyDescent="0.2">
      <c r="C551" s="45" t="str">
        <f>Source!H389</f>
        <v>НДС 20%</v>
      </c>
      <c r="D551" s="45"/>
      <c r="E551" s="45"/>
      <c r="F551" s="45"/>
      <c r="G551" s="45"/>
      <c r="H551" s="45"/>
      <c r="I551" s="45"/>
      <c r="J551" s="58">
        <f>IF(Source!F389=0, "", Source!F389)</f>
        <v>1487098.27</v>
      </c>
      <c r="K551" s="58"/>
    </row>
    <row r="552" spans="1:11" ht="14.25" x14ac:dyDescent="0.2">
      <c r="C552" s="45" t="str">
        <f>Source!H390</f>
        <v>ВСЕГО:</v>
      </c>
      <c r="D552" s="45"/>
      <c r="E552" s="45"/>
      <c r="F552" s="45"/>
      <c r="G552" s="45"/>
      <c r="H552" s="45"/>
      <c r="I552" s="45"/>
      <c r="J552" s="55">
        <f>IF(Source!F390=0, "", Source!F390)</f>
        <v>8922589.6400000006</v>
      </c>
      <c r="K552" s="55"/>
    </row>
    <row r="555" spans="1:11" ht="14.25" x14ac:dyDescent="0.2">
      <c r="A555" s="56" t="s">
        <v>533</v>
      </c>
      <c r="B555" s="56"/>
      <c r="C555" s="28" t="str">
        <f>IF(Source!AC12&lt;&gt;"", Source!AC12," ")</f>
        <v xml:space="preserve"> </v>
      </c>
      <c r="D555" s="28"/>
      <c r="E555" s="28"/>
      <c r="F555" s="28"/>
      <c r="G555" s="28"/>
      <c r="H555" s="10" t="str">
        <f>IF(Source!AB12&lt;&gt;"", Source!AB12," ")</f>
        <v xml:space="preserve"> </v>
      </c>
      <c r="I555" s="10"/>
      <c r="J555" s="10"/>
      <c r="K555" s="10"/>
    </row>
    <row r="556" spans="1:11" ht="14.25" x14ac:dyDescent="0.2">
      <c r="A556" s="10"/>
      <c r="B556" s="10"/>
      <c r="C556" s="57" t="s">
        <v>534</v>
      </c>
      <c r="D556" s="57"/>
      <c r="E556" s="57"/>
      <c r="F556" s="57"/>
      <c r="G556" s="57"/>
      <c r="H556" s="10"/>
      <c r="I556" s="10"/>
      <c r="J556" s="10"/>
      <c r="K556" s="10"/>
    </row>
    <row r="557" spans="1:11" ht="14.25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1:11" ht="14.25" x14ac:dyDescent="0.2">
      <c r="A558" s="56" t="s">
        <v>535</v>
      </c>
      <c r="B558" s="56"/>
      <c r="C558" s="28" t="str">
        <f>IF(Source!AE12&lt;&gt;"", Source!AE12," ")</f>
        <v xml:space="preserve"> </v>
      </c>
      <c r="D558" s="28"/>
      <c r="E558" s="28"/>
      <c r="F558" s="28"/>
      <c r="G558" s="28"/>
      <c r="H558" s="10" t="str">
        <f>IF(Source!AD12&lt;&gt;"", Source!AD12," ")</f>
        <v xml:space="preserve"> </v>
      </c>
      <c r="I558" s="10"/>
      <c r="J558" s="10"/>
      <c r="K558" s="10"/>
    </row>
    <row r="559" spans="1:11" ht="14.25" x14ac:dyDescent="0.2">
      <c r="A559" s="10"/>
      <c r="B559" s="10"/>
      <c r="C559" s="57" t="s">
        <v>534</v>
      </c>
      <c r="D559" s="57"/>
      <c r="E559" s="57"/>
      <c r="F559" s="57"/>
      <c r="G559" s="57"/>
      <c r="H559" s="10"/>
      <c r="I559" s="10"/>
      <c r="J559" s="10"/>
      <c r="K559" s="10"/>
    </row>
  </sheetData>
  <mergeCells count="176">
    <mergeCell ref="C552:I552"/>
    <mergeCell ref="J552:K552"/>
    <mergeCell ref="A555:B555"/>
    <mergeCell ref="C556:G556"/>
    <mergeCell ref="A558:B558"/>
    <mergeCell ref="C559:G559"/>
    <mergeCell ref="J547:K547"/>
    <mergeCell ref="H547:I547"/>
    <mergeCell ref="A547:G547"/>
    <mergeCell ref="C550:I550"/>
    <mergeCell ref="J550:K550"/>
    <mergeCell ref="C551:I551"/>
    <mergeCell ref="J551:K551"/>
    <mergeCell ref="J543:K543"/>
    <mergeCell ref="H543:I543"/>
    <mergeCell ref="A543:G543"/>
    <mergeCell ref="J535:K535"/>
    <mergeCell ref="H535:I535"/>
    <mergeCell ref="J538:K538"/>
    <mergeCell ref="H538:I538"/>
    <mergeCell ref="J541:K541"/>
    <mergeCell ref="H541:I541"/>
    <mergeCell ref="J524:K524"/>
    <mergeCell ref="H524:I524"/>
    <mergeCell ref="J526:K526"/>
    <mergeCell ref="H526:I526"/>
    <mergeCell ref="A526:G526"/>
    <mergeCell ref="A530:K530"/>
    <mergeCell ref="A495:G495"/>
    <mergeCell ref="A499:K499"/>
    <mergeCell ref="J509:K509"/>
    <mergeCell ref="H509:I509"/>
    <mergeCell ref="J516:K516"/>
    <mergeCell ref="H516:I516"/>
    <mergeCell ref="J482:K482"/>
    <mergeCell ref="H482:I482"/>
    <mergeCell ref="J493:K493"/>
    <mergeCell ref="H493:I493"/>
    <mergeCell ref="J495:K495"/>
    <mergeCell ref="H495:I495"/>
    <mergeCell ref="J451:K451"/>
    <mergeCell ref="H451:I451"/>
    <mergeCell ref="J461:K461"/>
    <mergeCell ref="H461:I461"/>
    <mergeCell ref="J472:K472"/>
    <mergeCell ref="H472:I472"/>
    <mergeCell ref="J418:K418"/>
    <mergeCell ref="H418:I418"/>
    <mergeCell ref="J429:K429"/>
    <mergeCell ref="H429:I429"/>
    <mergeCell ref="J440:K440"/>
    <mergeCell ref="H440:I440"/>
    <mergeCell ref="J401:K401"/>
    <mergeCell ref="H401:I401"/>
    <mergeCell ref="J404:K404"/>
    <mergeCell ref="H404:I404"/>
    <mergeCell ref="J407:K407"/>
    <mergeCell ref="H407:I407"/>
    <mergeCell ref="J380:K380"/>
    <mergeCell ref="H380:I380"/>
    <mergeCell ref="J389:K389"/>
    <mergeCell ref="H389:I389"/>
    <mergeCell ref="J395:K395"/>
    <mergeCell ref="H395:I395"/>
    <mergeCell ref="J365:K365"/>
    <mergeCell ref="H365:I365"/>
    <mergeCell ref="J374:K374"/>
    <mergeCell ref="H374:I374"/>
    <mergeCell ref="J377:K377"/>
    <mergeCell ref="H377:I377"/>
    <mergeCell ref="A337:G337"/>
    <mergeCell ref="A341:K341"/>
    <mergeCell ref="J347:K347"/>
    <mergeCell ref="H347:I347"/>
    <mergeCell ref="J356:K356"/>
    <mergeCell ref="H356:I356"/>
    <mergeCell ref="J323:K323"/>
    <mergeCell ref="H323:I323"/>
    <mergeCell ref="J335:K335"/>
    <mergeCell ref="H335:I335"/>
    <mergeCell ref="J337:K337"/>
    <mergeCell ref="H337:I337"/>
    <mergeCell ref="J288:K288"/>
    <mergeCell ref="H288:I288"/>
    <mergeCell ref="J299:K299"/>
    <mergeCell ref="H299:I299"/>
    <mergeCell ref="J310:K310"/>
    <mergeCell ref="H310:I310"/>
    <mergeCell ref="J271:K271"/>
    <mergeCell ref="H271:I271"/>
    <mergeCell ref="J274:K274"/>
    <mergeCell ref="H274:I274"/>
    <mergeCell ref="J277:K277"/>
    <mergeCell ref="H277:I277"/>
    <mergeCell ref="A246:G246"/>
    <mergeCell ref="A250:K250"/>
    <mergeCell ref="J259:K259"/>
    <mergeCell ref="H259:I259"/>
    <mergeCell ref="J265:K265"/>
    <mergeCell ref="H265:I265"/>
    <mergeCell ref="J232:K232"/>
    <mergeCell ref="H232:I232"/>
    <mergeCell ref="J244:K244"/>
    <mergeCell ref="H244:I244"/>
    <mergeCell ref="J246:K246"/>
    <mergeCell ref="H246:I246"/>
    <mergeCell ref="J197:K197"/>
    <mergeCell ref="H197:I197"/>
    <mergeCell ref="J208:K208"/>
    <mergeCell ref="H208:I208"/>
    <mergeCell ref="J221:K221"/>
    <mergeCell ref="H221:I221"/>
    <mergeCell ref="J172:K172"/>
    <mergeCell ref="H172:I172"/>
    <mergeCell ref="J175:K175"/>
    <mergeCell ref="H175:I175"/>
    <mergeCell ref="J186:K186"/>
    <mergeCell ref="H186:I186"/>
    <mergeCell ref="J157:K157"/>
    <mergeCell ref="H157:I157"/>
    <mergeCell ref="J163:K163"/>
    <mergeCell ref="H163:I163"/>
    <mergeCell ref="J169:K169"/>
    <mergeCell ref="H169:I169"/>
    <mergeCell ref="J128:K128"/>
    <mergeCell ref="H128:I128"/>
    <mergeCell ref="J137:K137"/>
    <mergeCell ref="H137:I137"/>
    <mergeCell ref="J148:K148"/>
    <mergeCell ref="H148:I148"/>
    <mergeCell ref="J116:K116"/>
    <mergeCell ref="H116:I116"/>
    <mergeCell ref="J118:K118"/>
    <mergeCell ref="H118:I118"/>
    <mergeCell ref="A118:G118"/>
    <mergeCell ref="A122:K122"/>
    <mergeCell ref="J81:K81"/>
    <mergeCell ref="H81:I81"/>
    <mergeCell ref="J92:K92"/>
    <mergeCell ref="H92:I92"/>
    <mergeCell ref="J105:K105"/>
    <mergeCell ref="H105:I105"/>
    <mergeCell ref="J56:K56"/>
    <mergeCell ref="H56:I56"/>
    <mergeCell ref="J59:K59"/>
    <mergeCell ref="H59:I59"/>
    <mergeCell ref="J70:K70"/>
    <mergeCell ref="H70:I70"/>
    <mergeCell ref="J41:K41"/>
    <mergeCell ref="H41:I41"/>
    <mergeCell ref="J47:K47"/>
    <mergeCell ref="H47:I47"/>
    <mergeCell ref="J53:K53"/>
    <mergeCell ref="H53:I53"/>
    <mergeCell ref="F27:H27"/>
    <mergeCell ref="A28:K28"/>
    <mergeCell ref="A32:K32"/>
    <mergeCell ref="A21:K21"/>
    <mergeCell ref="A23:K23"/>
    <mergeCell ref="F25:H25"/>
    <mergeCell ref="A12:K12"/>
    <mergeCell ref="A13:K13"/>
    <mergeCell ref="A15:K15"/>
    <mergeCell ref="A16:K16"/>
    <mergeCell ref="A18:K18"/>
    <mergeCell ref="A20:K20"/>
    <mergeCell ref="J2:K2"/>
    <mergeCell ref="B3:E3"/>
    <mergeCell ref="G3:K3"/>
    <mergeCell ref="B4:E4"/>
    <mergeCell ref="G4:K4"/>
    <mergeCell ref="B6:E6"/>
    <mergeCell ref="G6:K6"/>
    <mergeCell ref="B7:E7"/>
    <mergeCell ref="G7:K7"/>
    <mergeCell ref="G5:I5"/>
  </mergeCells>
  <pageMargins left="0.4" right="0.2" top="0.2" bottom="0.4" header="0.2" footer="0.2"/>
  <pageSetup paperSize="9" scale="60" fitToHeight="0" orientation="portrait" r:id="rId1"/>
  <headerFooter>
    <oddHeader>&amp;L&amp;8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IK400"/>
  <sheetViews>
    <sheetView workbookViewId="0">
      <selection activeCell="F31" sqref="F31"/>
    </sheetView>
  </sheetViews>
  <sheetFormatPr defaultColWidth="9.140625" defaultRowHeight="12.75" x14ac:dyDescent="0.2"/>
  <cols>
    <col min="1" max="256" width="9.140625" customWidth="1"/>
  </cols>
  <sheetData>
    <row r="12" spans="1:133" x14ac:dyDescent="0.2">
      <c r="A12" s="1">
        <v>1</v>
      </c>
      <c r="B12" s="1">
        <v>395</v>
      </c>
      <c r="C12" s="1">
        <v>0</v>
      </c>
      <c r="D12" s="1">
        <f>ROW(A359)</f>
        <v>359</v>
      </c>
      <c r="E12" s="1">
        <v>0</v>
      </c>
      <c r="F12" s="1" t="s">
        <v>1</v>
      </c>
      <c r="G12" s="1" t="s">
        <v>2</v>
      </c>
      <c r="H12" s="1" t="s">
        <v>0</v>
      </c>
      <c r="I12" s="1">
        <v>0</v>
      </c>
      <c r="J12" s="1" t="s">
        <v>0</v>
      </c>
      <c r="K12" s="1">
        <v>0</v>
      </c>
      <c r="L12" s="1"/>
      <c r="M12" s="1"/>
      <c r="N12" s="1"/>
      <c r="O12" s="1">
        <v>0</v>
      </c>
      <c r="P12" s="1">
        <v>0</v>
      </c>
      <c r="Q12" s="1">
        <v>0</v>
      </c>
      <c r="R12" s="1">
        <v>157</v>
      </c>
      <c r="S12" s="1"/>
      <c r="T12" s="1"/>
      <c r="U12" s="1" t="s">
        <v>0</v>
      </c>
      <c r="V12" s="1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/>
      <c r="AL12" s="1" t="s">
        <v>0</v>
      </c>
      <c r="AM12" s="1" t="s">
        <v>0</v>
      </c>
      <c r="AN12" s="1" t="s">
        <v>0</v>
      </c>
      <c r="AO12" s="1"/>
      <c r="AP12" s="1" t="s">
        <v>0</v>
      </c>
      <c r="AQ12" s="1" t="s">
        <v>0</v>
      </c>
      <c r="AR12" s="1" t="s">
        <v>0</v>
      </c>
      <c r="AS12" s="1"/>
      <c r="AT12" s="1"/>
      <c r="AU12" s="1"/>
      <c r="AV12" s="1"/>
      <c r="AW12" s="1"/>
      <c r="AX12" s="1" t="s">
        <v>0</v>
      </c>
      <c r="AY12" s="1" t="s">
        <v>0</v>
      </c>
      <c r="AZ12" s="1" t="s">
        <v>0</v>
      </c>
      <c r="BA12" s="1"/>
      <c r="BB12" s="1"/>
      <c r="BC12" s="1"/>
      <c r="BD12" s="1"/>
      <c r="BE12" s="1"/>
      <c r="BF12" s="1"/>
      <c r="BG12" s="1"/>
      <c r="BH12" s="1" t="s">
        <v>3</v>
      </c>
      <c r="BI12" s="1" t="s">
        <v>4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5</v>
      </c>
      <c r="BZ12" s="1" t="s">
        <v>6</v>
      </c>
      <c r="CA12" s="1" t="s">
        <v>7</v>
      </c>
      <c r="CB12" s="1" t="s">
        <v>7</v>
      </c>
      <c r="CC12" s="1" t="s">
        <v>7</v>
      </c>
      <c r="CD12" s="1" t="s">
        <v>7</v>
      </c>
      <c r="CE12" s="1" t="s">
        <v>8</v>
      </c>
      <c r="CF12" s="1">
        <v>0</v>
      </c>
      <c r="CG12" s="1">
        <v>0</v>
      </c>
      <c r="CH12" s="1">
        <v>8200</v>
      </c>
      <c r="CI12" s="1" t="s">
        <v>0</v>
      </c>
      <c r="CJ12" s="1" t="s">
        <v>0</v>
      </c>
      <c r="CK12" s="1">
        <v>58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5" spans="1:133" x14ac:dyDescent="0.2">
      <c r="A15" s="1">
        <v>15</v>
      </c>
      <c r="B15" s="1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8" spans="1:245" x14ac:dyDescent="0.2">
      <c r="A18" s="2">
        <v>52</v>
      </c>
      <c r="B18" s="2">
        <f t="shared" ref="B18:G18" si="0">B359</f>
        <v>395</v>
      </c>
      <c r="C18" s="2">
        <f t="shared" si="0"/>
        <v>1</v>
      </c>
      <c r="D18" s="2">
        <f t="shared" si="0"/>
        <v>12</v>
      </c>
      <c r="E18" s="2">
        <f t="shared" si="0"/>
        <v>0</v>
      </c>
      <c r="F18" s="2" t="str">
        <f t="shared" si="0"/>
        <v>Новый объект</v>
      </c>
      <c r="G18" s="2" t="str">
        <f t="shared" si="0"/>
        <v>благоустройство ПНИ5</v>
      </c>
      <c r="H18" s="2"/>
      <c r="I18" s="2"/>
      <c r="J18" s="2"/>
      <c r="K18" s="2"/>
      <c r="L18" s="2"/>
      <c r="M18" s="2"/>
      <c r="N18" s="2"/>
      <c r="O18" s="2">
        <f t="shared" ref="O18:AT18" si="1">O359</f>
        <v>5730733.2400000002</v>
      </c>
      <c r="P18" s="2">
        <f t="shared" si="1"/>
        <v>3316739.98</v>
      </c>
      <c r="Q18" s="2">
        <f t="shared" si="1"/>
        <v>1275087.8400000001</v>
      </c>
      <c r="R18" s="2">
        <f t="shared" si="1"/>
        <v>120354.43</v>
      </c>
      <c r="S18" s="2">
        <f t="shared" si="1"/>
        <v>1138905.42</v>
      </c>
      <c r="T18" s="2">
        <f t="shared" si="1"/>
        <v>0</v>
      </c>
      <c r="U18" s="2">
        <f t="shared" si="1"/>
        <v>4214.7285722500001</v>
      </c>
      <c r="V18" s="2">
        <f t="shared" si="1"/>
        <v>0</v>
      </c>
      <c r="W18" s="2">
        <f t="shared" si="1"/>
        <v>0</v>
      </c>
      <c r="X18" s="2">
        <f t="shared" si="1"/>
        <v>1048403.72</v>
      </c>
      <c r="Y18" s="2">
        <f t="shared" si="1"/>
        <v>467397.98</v>
      </c>
      <c r="Z18" s="2">
        <f t="shared" si="1"/>
        <v>0</v>
      </c>
      <c r="AA18" s="2">
        <f t="shared" si="1"/>
        <v>0</v>
      </c>
      <c r="AB18" s="2">
        <f t="shared" si="1"/>
        <v>0</v>
      </c>
      <c r="AC18" s="2">
        <f t="shared" si="1"/>
        <v>0</v>
      </c>
      <c r="AD18" s="2">
        <f t="shared" si="1"/>
        <v>0</v>
      </c>
      <c r="AE18" s="2">
        <f t="shared" si="1"/>
        <v>0</v>
      </c>
      <c r="AF18" s="2">
        <f t="shared" si="1"/>
        <v>0</v>
      </c>
      <c r="AG18" s="2">
        <f t="shared" si="1"/>
        <v>0</v>
      </c>
      <c r="AH18" s="2">
        <f t="shared" si="1"/>
        <v>0</v>
      </c>
      <c r="AI18" s="2">
        <f t="shared" si="1"/>
        <v>0</v>
      </c>
      <c r="AJ18" s="2">
        <f t="shared" si="1"/>
        <v>0</v>
      </c>
      <c r="AK18" s="2">
        <f t="shared" si="1"/>
        <v>0</v>
      </c>
      <c r="AL18" s="2">
        <f t="shared" si="1"/>
        <v>0</v>
      </c>
      <c r="AM18" s="2">
        <f t="shared" si="1"/>
        <v>0</v>
      </c>
      <c r="AN18" s="2">
        <f t="shared" si="1"/>
        <v>0</v>
      </c>
      <c r="AO18" s="2">
        <f t="shared" si="1"/>
        <v>0</v>
      </c>
      <c r="AP18" s="2">
        <f t="shared" si="1"/>
        <v>0</v>
      </c>
      <c r="AQ18" s="2">
        <f t="shared" si="1"/>
        <v>0</v>
      </c>
      <c r="AR18" s="2">
        <f t="shared" si="1"/>
        <v>7435491.3700000001</v>
      </c>
      <c r="AS18" s="2">
        <f t="shared" si="1"/>
        <v>6497020.25</v>
      </c>
      <c r="AT18" s="2">
        <f t="shared" si="1"/>
        <v>0</v>
      </c>
      <c r="AU18" s="2">
        <f t="shared" ref="AU18:BZ18" si="2">AU359</f>
        <v>938471.12</v>
      </c>
      <c r="AV18" s="2">
        <f t="shared" si="2"/>
        <v>3316739.98</v>
      </c>
      <c r="AW18" s="2">
        <f t="shared" si="2"/>
        <v>3316739.98</v>
      </c>
      <c r="AX18" s="2">
        <f t="shared" si="2"/>
        <v>0</v>
      </c>
      <c r="AY18" s="2">
        <f t="shared" si="2"/>
        <v>3316739.98</v>
      </c>
      <c r="AZ18" s="2">
        <f t="shared" si="2"/>
        <v>0</v>
      </c>
      <c r="BA18" s="2">
        <f t="shared" si="2"/>
        <v>0</v>
      </c>
      <c r="BB18" s="2">
        <f t="shared" si="2"/>
        <v>0</v>
      </c>
      <c r="BC18" s="2">
        <f t="shared" si="2"/>
        <v>0</v>
      </c>
      <c r="BD18" s="2">
        <f t="shared" si="2"/>
        <v>0</v>
      </c>
      <c r="BE18" s="2">
        <f t="shared" si="2"/>
        <v>0</v>
      </c>
      <c r="BF18" s="2">
        <f t="shared" si="2"/>
        <v>0</v>
      </c>
      <c r="BG18" s="2">
        <f t="shared" si="2"/>
        <v>0</v>
      </c>
      <c r="BH18" s="2">
        <f t="shared" si="2"/>
        <v>0</v>
      </c>
      <c r="BI18" s="2">
        <f t="shared" si="2"/>
        <v>0</v>
      </c>
      <c r="BJ18" s="2">
        <f t="shared" si="2"/>
        <v>0</v>
      </c>
      <c r="BK18" s="2">
        <f t="shared" si="2"/>
        <v>0</v>
      </c>
      <c r="BL18" s="2">
        <f t="shared" si="2"/>
        <v>0</v>
      </c>
      <c r="BM18" s="2">
        <f t="shared" si="2"/>
        <v>0</v>
      </c>
      <c r="BN18" s="2">
        <f t="shared" si="2"/>
        <v>0</v>
      </c>
      <c r="BO18" s="2">
        <f t="shared" si="2"/>
        <v>0</v>
      </c>
      <c r="BP18" s="2">
        <f t="shared" si="2"/>
        <v>0</v>
      </c>
      <c r="BQ18" s="2">
        <f t="shared" si="2"/>
        <v>0</v>
      </c>
      <c r="BR18" s="2">
        <f t="shared" si="2"/>
        <v>0</v>
      </c>
      <c r="BS18" s="2">
        <f t="shared" si="2"/>
        <v>0</v>
      </c>
      <c r="BT18" s="2">
        <f t="shared" si="2"/>
        <v>0</v>
      </c>
      <c r="BU18" s="2">
        <f t="shared" si="2"/>
        <v>0</v>
      </c>
      <c r="BV18" s="2">
        <f t="shared" si="2"/>
        <v>0</v>
      </c>
      <c r="BW18" s="2">
        <f t="shared" si="2"/>
        <v>0</v>
      </c>
      <c r="BX18" s="2">
        <f t="shared" si="2"/>
        <v>0</v>
      </c>
      <c r="BY18" s="2">
        <f t="shared" si="2"/>
        <v>0</v>
      </c>
      <c r="BZ18" s="2">
        <f t="shared" si="2"/>
        <v>0</v>
      </c>
      <c r="CA18" s="2">
        <f t="shared" ref="CA18:DF18" si="3">CA359</f>
        <v>0</v>
      </c>
      <c r="CB18" s="2">
        <f t="shared" si="3"/>
        <v>0</v>
      </c>
      <c r="CC18" s="2">
        <f t="shared" si="3"/>
        <v>0</v>
      </c>
      <c r="CD18" s="2">
        <f t="shared" si="3"/>
        <v>0</v>
      </c>
      <c r="CE18" s="2">
        <f t="shared" si="3"/>
        <v>0</v>
      </c>
      <c r="CF18" s="2">
        <f t="shared" si="3"/>
        <v>0</v>
      </c>
      <c r="CG18" s="2">
        <f t="shared" si="3"/>
        <v>0</v>
      </c>
      <c r="CH18" s="2">
        <f t="shared" si="3"/>
        <v>0</v>
      </c>
      <c r="CI18" s="2">
        <f t="shared" si="3"/>
        <v>0</v>
      </c>
      <c r="CJ18" s="2">
        <f t="shared" si="3"/>
        <v>0</v>
      </c>
      <c r="CK18" s="2">
        <f t="shared" si="3"/>
        <v>0</v>
      </c>
      <c r="CL18" s="2">
        <f t="shared" si="3"/>
        <v>0</v>
      </c>
      <c r="CM18" s="2">
        <f t="shared" si="3"/>
        <v>0</v>
      </c>
      <c r="CN18" s="2">
        <f t="shared" si="3"/>
        <v>0</v>
      </c>
      <c r="CO18" s="2">
        <f t="shared" si="3"/>
        <v>0</v>
      </c>
      <c r="CP18" s="2">
        <f t="shared" si="3"/>
        <v>0</v>
      </c>
      <c r="CQ18" s="2">
        <f t="shared" si="3"/>
        <v>0</v>
      </c>
      <c r="CR18" s="2">
        <f t="shared" si="3"/>
        <v>0</v>
      </c>
      <c r="CS18" s="2">
        <f t="shared" si="3"/>
        <v>0</v>
      </c>
      <c r="CT18" s="2">
        <f t="shared" si="3"/>
        <v>0</v>
      </c>
      <c r="CU18" s="2">
        <f t="shared" si="3"/>
        <v>0</v>
      </c>
      <c r="CV18" s="2">
        <f t="shared" si="3"/>
        <v>0</v>
      </c>
      <c r="CW18" s="2">
        <f t="shared" si="3"/>
        <v>0</v>
      </c>
      <c r="CX18" s="2">
        <f t="shared" si="3"/>
        <v>0</v>
      </c>
      <c r="CY18" s="2">
        <f t="shared" si="3"/>
        <v>0</v>
      </c>
      <c r="CZ18" s="2">
        <f t="shared" si="3"/>
        <v>0</v>
      </c>
      <c r="DA18" s="2">
        <f t="shared" si="3"/>
        <v>0</v>
      </c>
      <c r="DB18" s="2">
        <f t="shared" si="3"/>
        <v>0</v>
      </c>
      <c r="DC18" s="2">
        <f t="shared" si="3"/>
        <v>0</v>
      </c>
      <c r="DD18" s="2">
        <f t="shared" si="3"/>
        <v>0</v>
      </c>
      <c r="DE18" s="2">
        <f t="shared" si="3"/>
        <v>0</v>
      </c>
      <c r="DF18" s="2">
        <f t="shared" si="3"/>
        <v>0</v>
      </c>
      <c r="DG18" s="3">
        <f t="shared" ref="DG18:EL18" si="4">DG359</f>
        <v>0</v>
      </c>
      <c r="DH18" s="3">
        <f t="shared" si="4"/>
        <v>0</v>
      </c>
      <c r="DI18" s="3">
        <f t="shared" si="4"/>
        <v>0</v>
      </c>
      <c r="DJ18" s="3">
        <f t="shared" si="4"/>
        <v>0</v>
      </c>
      <c r="DK18" s="3">
        <f t="shared" si="4"/>
        <v>0</v>
      </c>
      <c r="DL18" s="3">
        <f t="shared" si="4"/>
        <v>0</v>
      </c>
      <c r="DM18" s="3">
        <f t="shared" si="4"/>
        <v>0</v>
      </c>
      <c r="DN18" s="3">
        <f t="shared" si="4"/>
        <v>0</v>
      </c>
      <c r="DO18" s="3">
        <f t="shared" si="4"/>
        <v>0</v>
      </c>
      <c r="DP18" s="3">
        <f t="shared" si="4"/>
        <v>0</v>
      </c>
      <c r="DQ18" s="3">
        <f t="shared" si="4"/>
        <v>0</v>
      </c>
      <c r="DR18" s="3">
        <f t="shared" si="4"/>
        <v>0</v>
      </c>
      <c r="DS18" s="3">
        <f t="shared" si="4"/>
        <v>0</v>
      </c>
      <c r="DT18" s="3">
        <f t="shared" si="4"/>
        <v>0</v>
      </c>
      <c r="DU18" s="3">
        <f t="shared" si="4"/>
        <v>0</v>
      </c>
      <c r="DV18" s="3">
        <f t="shared" si="4"/>
        <v>0</v>
      </c>
      <c r="DW18" s="3">
        <f t="shared" si="4"/>
        <v>0</v>
      </c>
      <c r="DX18" s="3">
        <f t="shared" si="4"/>
        <v>0</v>
      </c>
      <c r="DY18" s="3">
        <f t="shared" si="4"/>
        <v>0</v>
      </c>
      <c r="DZ18" s="3">
        <f t="shared" si="4"/>
        <v>0</v>
      </c>
      <c r="EA18" s="3">
        <f t="shared" si="4"/>
        <v>0</v>
      </c>
      <c r="EB18" s="3">
        <f t="shared" si="4"/>
        <v>0</v>
      </c>
      <c r="EC18" s="3">
        <f t="shared" si="4"/>
        <v>0</v>
      </c>
      <c r="ED18" s="3">
        <f t="shared" si="4"/>
        <v>0</v>
      </c>
      <c r="EE18" s="3">
        <f t="shared" si="4"/>
        <v>0</v>
      </c>
      <c r="EF18" s="3">
        <f t="shared" si="4"/>
        <v>0</v>
      </c>
      <c r="EG18" s="3">
        <f t="shared" si="4"/>
        <v>0</v>
      </c>
      <c r="EH18" s="3">
        <f t="shared" si="4"/>
        <v>0</v>
      </c>
      <c r="EI18" s="3">
        <f t="shared" si="4"/>
        <v>0</v>
      </c>
      <c r="EJ18" s="3">
        <f t="shared" si="4"/>
        <v>0</v>
      </c>
      <c r="EK18" s="3">
        <f t="shared" si="4"/>
        <v>0</v>
      </c>
      <c r="EL18" s="3">
        <f t="shared" si="4"/>
        <v>0</v>
      </c>
      <c r="EM18" s="3">
        <f t="shared" ref="EM18:FR18" si="5">EM359</f>
        <v>0</v>
      </c>
      <c r="EN18" s="3">
        <f t="shared" si="5"/>
        <v>0</v>
      </c>
      <c r="EO18" s="3">
        <f t="shared" si="5"/>
        <v>0</v>
      </c>
      <c r="EP18" s="3">
        <f t="shared" si="5"/>
        <v>0</v>
      </c>
      <c r="EQ18" s="3">
        <f t="shared" si="5"/>
        <v>0</v>
      </c>
      <c r="ER18" s="3">
        <f t="shared" si="5"/>
        <v>0</v>
      </c>
      <c r="ES18" s="3">
        <f t="shared" si="5"/>
        <v>0</v>
      </c>
      <c r="ET18" s="3">
        <f t="shared" si="5"/>
        <v>0</v>
      </c>
      <c r="EU18" s="3">
        <f t="shared" si="5"/>
        <v>0</v>
      </c>
      <c r="EV18" s="3">
        <f t="shared" si="5"/>
        <v>0</v>
      </c>
      <c r="EW18" s="3">
        <f t="shared" si="5"/>
        <v>0</v>
      </c>
      <c r="EX18" s="3">
        <f t="shared" si="5"/>
        <v>0</v>
      </c>
      <c r="EY18" s="3">
        <f t="shared" si="5"/>
        <v>0</v>
      </c>
      <c r="EZ18" s="3">
        <f t="shared" si="5"/>
        <v>0</v>
      </c>
      <c r="FA18" s="3">
        <f t="shared" si="5"/>
        <v>0</v>
      </c>
      <c r="FB18" s="3">
        <f t="shared" si="5"/>
        <v>0</v>
      </c>
      <c r="FC18" s="3">
        <f t="shared" si="5"/>
        <v>0</v>
      </c>
      <c r="FD18" s="3">
        <f t="shared" si="5"/>
        <v>0</v>
      </c>
      <c r="FE18" s="3">
        <f t="shared" si="5"/>
        <v>0</v>
      </c>
      <c r="FF18" s="3">
        <f t="shared" si="5"/>
        <v>0</v>
      </c>
      <c r="FG18" s="3">
        <f t="shared" si="5"/>
        <v>0</v>
      </c>
      <c r="FH18" s="3">
        <f t="shared" si="5"/>
        <v>0</v>
      </c>
      <c r="FI18" s="3">
        <f t="shared" si="5"/>
        <v>0</v>
      </c>
      <c r="FJ18" s="3">
        <f t="shared" si="5"/>
        <v>0</v>
      </c>
      <c r="FK18" s="3">
        <f t="shared" si="5"/>
        <v>0</v>
      </c>
      <c r="FL18" s="3">
        <f t="shared" si="5"/>
        <v>0</v>
      </c>
      <c r="FM18" s="3">
        <f t="shared" si="5"/>
        <v>0</v>
      </c>
      <c r="FN18" s="3">
        <f t="shared" si="5"/>
        <v>0</v>
      </c>
      <c r="FO18" s="3">
        <f t="shared" si="5"/>
        <v>0</v>
      </c>
      <c r="FP18" s="3">
        <f t="shared" si="5"/>
        <v>0</v>
      </c>
      <c r="FQ18" s="3">
        <f t="shared" si="5"/>
        <v>0</v>
      </c>
      <c r="FR18" s="3">
        <f t="shared" si="5"/>
        <v>0</v>
      </c>
      <c r="FS18" s="3">
        <f t="shared" ref="FS18:GX18" si="6">FS359</f>
        <v>0</v>
      </c>
      <c r="FT18" s="3">
        <f t="shared" si="6"/>
        <v>0</v>
      </c>
      <c r="FU18" s="3">
        <f t="shared" si="6"/>
        <v>0</v>
      </c>
      <c r="FV18" s="3">
        <f t="shared" si="6"/>
        <v>0</v>
      </c>
      <c r="FW18" s="3">
        <f t="shared" si="6"/>
        <v>0</v>
      </c>
      <c r="FX18" s="3">
        <f t="shared" si="6"/>
        <v>0</v>
      </c>
      <c r="FY18" s="3">
        <f t="shared" si="6"/>
        <v>0</v>
      </c>
      <c r="FZ18" s="3">
        <f t="shared" si="6"/>
        <v>0</v>
      </c>
      <c r="GA18" s="3">
        <f t="shared" si="6"/>
        <v>0</v>
      </c>
      <c r="GB18" s="3">
        <f t="shared" si="6"/>
        <v>0</v>
      </c>
      <c r="GC18" s="3">
        <f t="shared" si="6"/>
        <v>0</v>
      </c>
      <c r="GD18" s="3">
        <f t="shared" si="6"/>
        <v>0</v>
      </c>
      <c r="GE18" s="3">
        <f t="shared" si="6"/>
        <v>0</v>
      </c>
      <c r="GF18" s="3">
        <f t="shared" si="6"/>
        <v>0</v>
      </c>
      <c r="GG18" s="3">
        <f t="shared" si="6"/>
        <v>0</v>
      </c>
      <c r="GH18" s="3">
        <f t="shared" si="6"/>
        <v>0</v>
      </c>
      <c r="GI18" s="3">
        <f t="shared" si="6"/>
        <v>0</v>
      </c>
      <c r="GJ18" s="3">
        <f t="shared" si="6"/>
        <v>0</v>
      </c>
      <c r="GK18" s="3">
        <f t="shared" si="6"/>
        <v>0</v>
      </c>
      <c r="GL18" s="3">
        <f t="shared" si="6"/>
        <v>0</v>
      </c>
      <c r="GM18" s="3">
        <f t="shared" si="6"/>
        <v>0</v>
      </c>
      <c r="GN18" s="3">
        <f t="shared" si="6"/>
        <v>0</v>
      </c>
      <c r="GO18" s="3">
        <f t="shared" si="6"/>
        <v>0</v>
      </c>
      <c r="GP18" s="3">
        <f t="shared" si="6"/>
        <v>0</v>
      </c>
      <c r="GQ18" s="3">
        <f t="shared" si="6"/>
        <v>0</v>
      </c>
      <c r="GR18" s="3">
        <f t="shared" si="6"/>
        <v>0</v>
      </c>
      <c r="GS18" s="3">
        <f t="shared" si="6"/>
        <v>0</v>
      </c>
      <c r="GT18" s="3">
        <f t="shared" si="6"/>
        <v>0</v>
      </c>
      <c r="GU18" s="3">
        <f t="shared" si="6"/>
        <v>0</v>
      </c>
      <c r="GV18" s="3">
        <f t="shared" si="6"/>
        <v>0</v>
      </c>
      <c r="GW18" s="3">
        <f t="shared" si="6"/>
        <v>0</v>
      </c>
      <c r="GX18" s="3">
        <f t="shared" si="6"/>
        <v>0</v>
      </c>
    </row>
    <row r="20" spans="1:245" x14ac:dyDescent="0.2">
      <c r="A20" s="1">
        <v>3</v>
      </c>
      <c r="B20" s="1">
        <v>1</v>
      </c>
      <c r="C20" s="1"/>
      <c r="D20" s="1">
        <f>ROW(A329)</f>
        <v>329</v>
      </c>
      <c r="E20" s="1"/>
      <c r="F20" s="1" t="s">
        <v>9</v>
      </c>
      <c r="G20" s="1" t="s">
        <v>9</v>
      </c>
      <c r="H20" s="1" t="s">
        <v>0</v>
      </c>
      <c r="I20" s="1">
        <v>0</v>
      </c>
      <c r="J20" s="1" t="s">
        <v>0</v>
      </c>
      <c r="K20" s="1">
        <v>0</v>
      </c>
      <c r="L20" s="1" t="s">
        <v>0</v>
      </c>
      <c r="M20" s="1"/>
      <c r="N20" s="1"/>
      <c r="O20" s="1"/>
      <c r="P20" s="1"/>
      <c r="Q20" s="1"/>
      <c r="R20" s="1"/>
      <c r="S20" s="1"/>
      <c r="T20" s="1"/>
      <c r="U20" s="1" t="s">
        <v>0</v>
      </c>
      <c r="V20" s="1">
        <v>0</v>
      </c>
      <c r="W20" s="1"/>
      <c r="X20" s="1"/>
      <c r="Y20" s="1"/>
      <c r="Z20" s="1"/>
      <c r="AA20" s="1"/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/>
      <c r="AI20" s="1"/>
      <c r="AJ20" s="1"/>
      <c r="AK20" s="1"/>
      <c r="AL20" s="1"/>
      <c r="AM20" s="1"/>
      <c r="AN20" s="1"/>
      <c r="AO20" s="1"/>
      <c r="AP20" s="1" t="s">
        <v>0</v>
      </c>
      <c r="AQ20" s="1" t="s">
        <v>0</v>
      </c>
      <c r="AR20" s="1" t="s">
        <v>0</v>
      </c>
      <c r="AS20" s="1"/>
      <c r="AT20" s="1"/>
      <c r="AU20" s="1"/>
      <c r="AV20" s="1"/>
      <c r="AW20" s="1"/>
      <c r="AX20" s="1"/>
      <c r="AY20" s="1"/>
      <c r="AZ20" s="1" t="s">
        <v>0</v>
      </c>
      <c r="BA20" s="1"/>
      <c r="BB20" s="1" t="s">
        <v>0</v>
      </c>
      <c r="BC20" s="1" t="s">
        <v>0</v>
      </c>
      <c r="BD20" s="1" t="s">
        <v>0</v>
      </c>
      <c r="BE20" s="1" t="s">
        <v>0</v>
      </c>
      <c r="BF20" s="1" t="s">
        <v>0</v>
      </c>
      <c r="BG20" s="1" t="s">
        <v>0</v>
      </c>
      <c r="BH20" s="1" t="s">
        <v>0</v>
      </c>
      <c r="BI20" s="1" t="s">
        <v>0</v>
      </c>
      <c r="BJ20" s="1" t="s">
        <v>0</v>
      </c>
      <c r="BK20" s="1" t="s">
        <v>0</v>
      </c>
      <c r="BL20" s="1" t="s">
        <v>0</v>
      </c>
      <c r="BM20" s="1" t="s">
        <v>0</v>
      </c>
      <c r="BN20" s="1" t="s">
        <v>0</v>
      </c>
      <c r="BO20" s="1" t="s">
        <v>0</v>
      </c>
      <c r="BP20" s="1" t="s">
        <v>0</v>
      </c>
      <c r="BQ20" s="1"/>
      <c r="BR20" s="1"/>
      <c r="BS20" s="1"/>
      <c r="BT20" s="1"/>
      <c r="BU20" s="1"/>
      <c r="BV20" s="1"/>
      <c r="BW20" s="1"/>
      <c r="BX20" s="1">
        <v>0</v>
      </c>
      <c r="BY20" s="1"/>
      <c r="BZ20" s="1"/>
      <c r="CA20" s="1"/>
      <c r="CB20" s="1"/>
      <c r="CC20" s="1"/>
      <c r="CD20" s="1"/>
      <c r="CE20" s="1"/>
      <c r="CF20" s="1">
        <v>0</v>
      </c>
      <c r="CG20" s="1">
        <v>0</v>
      </c>
      <c r="CH20" s="1"/>
      <c r="CI20" s="1" t="s">
        <v>0</v>
      </c>
      <c r="CJ20" s="1" t="s">
        <v>0</v>
      </c>
      <c r="CK20" t="s">
        <v>0</v>
      </c>
      <c r="CL20" t="s">
        <v>0</v>
      </c>
      <c r="CM20" t="s">
        <v>0</v>
      </c>
      <c r="CN20" t="s">
        <v>0</v>
      </c>
      <c r="CO20" t="s">
        <v>0</v>
      </c>
      <c r="CP20" t="s">
        <v>0</v>
      </c>
    </row>
    <row r="22" spans="1:245" x14ac:dyDescent="0.2">
      <c r="A22" s="2">
        <v>52</v>
      </c>
      <c r="B22" s="2">
        <f t="shared" ref="B22:G22" si="7">B329</f>
        <v>1</v>
      </c>
      <c r="C22" s="2">
        <f t="shared" si="7"/>
        <v>3</v>
      </c>
      <c r="D22" s="2">
        <f t="shared" si="7"/>
        <v>20</v>
      </c>
      <c r="E22" s="2">
        <f t="shared" si="7"/>
        <v>0</v>
      </c>
      <c r="F22" s="2" t="str">
        <f t="shared" si="7"/>
        <v>Новая локальная смета</v>
      </c>
      <c r="G22" s="2" t="str">
        <f t="shared" si="7"/>
        <v>Новая локальная смета</v>
      </c>
      <c r="H22" s="2"/>
      <c r="I22" s="2"/>
      <c r="J22" s="2"/>
      <c r="K22" s="2"/>
      <c r="L22" s="2"/>
      <c r="M22" s="2"/>
      <c r="N22" s="2"/>
      <c r="O22" s="2">
        <f t="shared" ref="O22:AT22" si="8">O329</f>
        <v>5730733.2400000002</v>
      </c>
      <c r="P22" s="2">
        <f t="shared" si="8"/>
        <v>3316739.98</v>
      </c>
      <c r="Q22" s="2">
        <f t="shared" si="8"/>
        <v>1275087.8400000001</v>
      </c>
      <c r="R22" s="2">
        <f t="shared" si="8"/>
        <v>120354.43</v>
      </c>
      <c r="S22" s="2">
        <f t="shared" si="8"/>
        <v>1138905.42</v>
      </c>
      <c r="T22" s="2">
        <f t="shared" si="8"/>
        <v>0</v>
      </c>
      <c r="U22" s="2">
        <f t="shared" si="8"/>
        <v>4214.7285722500001</v>
      </c>
      <c r="V22" s="2">
        <f t="shared" si="8"/>
        <v>0</v>
      </c>
      <c r="W22" s="2">
        <f t="shared" si="8"/>
        <v>0</v>
      </c>
      <c r="X22" s="2">
        <f t="shared" si="8"/>
        <v>1048403.72</v>
      </c>
      <c r="Y22" s="2">
        <f t="shared" si="8"/>
        <v>467397.98</v>
      </c>
      <c r="Z22" s="2">
        <f t="shared" si="8"/>
        <v>0</v>
      </c>
      <c r="AA22" s="2">
        <f t="shared" si="8"/>
        <v>0</v>
      </c>
      <c r="AB22" s="2">
        <f t="shared" si="8"/>
        <v>0</v>
      </c>
      <c r="AC22" s="2">
        <f t="shared" si="8"/>
        <v>0</v>
      </c>
      <c r="AD22" s="2">
        <f t="shared" si="8"/>
        <v>0</v>
      </c>
      <c r="AE22" s="2">
        <f t="shared" si="8"/>
        <v>0</v>
      </c>
      <c r="AF22" s="2">
        <f t="shared" si="8"/>
        <v>0</v>
      </c>
      <c r="AG22" s="2">
        <f t="shared" si="8"/>
        <v>0</v>
      </c>
      <c r="AH22" s="2">
        <f t="shared" si="8"/>
        <v>0</v>
      </c>
      <c r="AI22" s="2">
        <f t="shared" si="8"/>
        <v>0</v>
      </c>
      <c r="AJ22" s="2">
        <f t="shared" si="8"/>
        <v>0</v>
      </c>
      <c r="AK22" s="2">
        <f t="shared" si="8"/>
        <v>0</v>
      </c>
      <c r="AL22" s="2">
        <f t="shared" si="8"/>
        <v>0</v>
      </c>
      <c r="AM22" s="2">
        <f t="shared" si="8"/>
        <v>0</v>
      </c>
      <c r="AN22" s="2">
        <f t="shared" si="8"/>
        <v>0</v>
      </c>
      <c r="AO22" s="2">
        <f t="shared" si="8"/>
        <v>0</v>
      </c>
      <c r="AP22" s="2">
        <f t="shared" si="8"/>
        <v>0</v>
      </c>
      <c r="AQ22" s="2">
        <f t="shared" si="8"/>
        <v>0</v>
      </c>
      <c r="AR22" s="2">
        <f t="shared" si="8"/>
        <v>7435491.3700000001</v>
      </c>
      <c r="AS22" s="2">
        <f t="shared" si="8"/>
        <v>6497020.25</v>
      </c>
      <c r="AT22" s="2">
        <f t="shared" si="8"/>
        <v>0</v>
      </c>
      <c r="AU22" s="2">
        <f t="shared" ref="AU22:BZ22" si="9">AU329</f>
        <v>938471.12</v>
      </c>
      <c r="AV22" s="2">
        <f t="shared" si="9"/>
        <v>3316739.98</v>
      </c>
      <c r="AW22" s="2">
        <f t="shared" si="9"/>
        <v>3316739.98</v>
      </c>
      <c r="AX22" s="2">
        <f t="shared" si="9"/>
        <v>0</v>
      </c>
      <c r="AY22" s="2">
        <f t="shared" si="9"/>
        <v>3316739.98</v>
      </c>
      <c r="AZ22" s="2">
        <f t="shared" si="9"/>
        <v>0</v>
      </c>
      <c r="BA22" s="2">
        <f t="shared" si="9"/>
        <v>0</v>
      </c>
      <c r="BB22" s="2">
        <f t="shared" si="9"/>
        <v>0</v>
      </c>
      <c r="BC22" s="2">
        <f t="shared" si="9"/>
        <v>0</v>
      </c>
      <c r="BD22" s="2">
        <f t="shared" si="9"/>
        <v>0</v>
      </c>
      <c r="BE22" s="2">
        <f t="shared" si="9"/>
        <v>0</v>
      </c>
      <c r="BF22" s="2">
        <f t="shared" si="9"/>
        <v>0</v>
      </c>
      <c r="BG22" s="2">
        <f t="shared" si="9"/>
        <v>0</v>
      </c>
      <c r="BH22" s="2">
        <f t="shared" si="9"/>
        <v>0</v>
      </c>
      <c r="BI22" s="2">
        <f t="shared" si="9"/>
        <v>0</v>
      </c>
      <c r="BJ22" s="2">
        <f t="shared" si="9"/>
        <v>0</v>
      </c>
      <c r="BK22" s="2">
        <f t="shared" si="9"/>
        <v>0</v>
      </c>
      <c r="BL22" s="2">
        <f t="shared" si="9"/>
        <v>0</v>
      </c>
      <c r="BM22" s="2">
        <f t="shared" si="9"/>
        <v>0</v>
      </c>
      <c r="BN22" s="2">
        <f t="shared" si="9"/>
        <v>0</v>
      </c>
      <c r="BO22" s="2">
        <f t="shared" si="9"/>
        <v>0</v>
      </c>
      <c r="BP22" s="2">
        <f t="shared" si="9"/>
        <v>0</v>
      </c>
      <c r="BQ22" s="2">
        <f t="shared" si="9"/>
        <v>0</v>
      </c>
      <c r="BR22" s="2">
        <f t="shared" si="9"/>
        <v>0</v>
      </c>
      <c r="BS22" s="2">
        <f t="shared" si="9"/>
        <v>0</v>
      </c>
      <c r="BT22" s="2">
        <f t="shared" si="9"/>
        <v>0</v>
      </c>
      <c r="BU22" s="2">
        <f t="shared" si="9"/>
        <v>0</v>
      </c>
      <c r="BV22" s="2">
        <f t="shared" si="9"/>
        <v>0</v>
      </c>
      <c r="BW22" s="2">
        <f t="shared" si="9"/>
        <v>0</v>
      </c>
      <c r="BX22" s="2">
        <f t="shared" si="9"/>
        <v>0</v>
      </c>
      <c r="BY22" s="2">
        <f t="shared" si="9"/>
        <v>0</v>
      </c>
      <c r="BZ22" s="2">
        <f t="shared" si="9"/>
        <v>0</v>
      </c>
      <c r="CA22" s="2">
        <f t="shared" ref="CA22:DF22" si="10">CA329</f>
        <v>0</v>
      </c>
      <c r="CB22" s="2">
        <f t="shared" si="10"/>
        <v>0</v>
      </c>
      <c r="CC22" s="2">
        <f t="shared" si="10"/>
        <v>0</v>
      </c>
      <c r="CD22" s="2">
        <f t="shared" si="10"/>
        <v>0</v>
      </c>
      <c r="CE22" s="2">
        <f t="shared" si="10"/>
        <v>0</v>
      </c>
      <c r="CF22" s="2">
        <f t="shared" si="10"/>
        <v>0</v>
      </c>
      <c r="CG22" s="2">
        <f t="shared" si="10"/>
        <v>0</v>
      </c>
      <c r="CH22" s="2">
        <f t="shared" si="10"/>
        <v>0</v>
      </c>
      <c r="CI22" s="2">
        <f t="shared" si="10"/>
        <v>0</v>
      </c>
      <c r="CJ22" s="2">
        <f t="shared" si="10"/>
        <v>0</v>
      </c>
      <c r="CK22" s="2">
        <f t="shared" si="10"/>
        <v>0</v>
      </c>
      <c r="CL22" s="2">
        <f t="shared" si="10"/>
        <v>0</v>
      </c>
      <c r="CM22" s="2">
        <f t="shared" si="10"/>
        <v>0</v>
      </c>
      <c r="CN22" s="2">
        <f t="shared" si="10"/>
        <v>0</v>
      </c>
      <c r="CO22" s="2">
        <f t="shared" si="10"/>
        <v>0</v>
      </c>
      <c r="CP22" s="2">
        <f t="shared" si="10"/>
        <v>0</v>
      </c>
      <c r="CQ22" s="2">
        <f t="shared" si="10"/>
        <v>0</v>
      </c>
      <c r="CR22" s="2">
        <f t="shared" si="10"/>
        <v>0</v>
      </c>
      <c r="CS22" s="2">
        <f t="shared" si="10"/>
        <v>0</v>
      </c>
      <c r="CT22" s="2">
        <f t="shared" si="10"/>
        <v>0</v>
      </c>
      <c r="CU22" s="2">
        <f t="shared" si="10"/>
        <v>0</v>
      </c>
      <c r="CV22" s="2">
        <f t="shared" si="10"/>
        <v>0</v>
      </c>
      <c r="CW22" s="2">
        <f t="shared" si="10"/>
        <v>0</v>
      </c>
      <c r="CX22" s="2">
        <f t="shared" si="10"/>
        <v>0</v>
      </c>
      <c r="CY22" s="2">
        <f t="shared" si="10"/>
        <v>0</v>
      </c>
      <c r="CZ22" s="2">
        <f t="shared" si="10"/>
        <v>0</v>
      </c>
      <c r="DA22" s="2">
        <f t="shared" si="10"/>
        <v>0</v>
      </c>
      <c r="DB22" s="2">
        <f t="shared" si="10"/>
        <v>0</v>
      </c>
      <c r="DC22" s="2">
        <f t="shared" si="10"/>
        <v>0</v>
      </c>
      <c r="DD22" s="2">
        <f t="shared" si="10"/>
        <v>0</v>
      </c>
      <c r="DE22" s="2">
        <f t="shared" si="10"/>
        <v>0</v>
      </c>
      <c r="DF22" s="2">
        <f t="shared" si="10"/>
        <v>0</v>
      </c>
      <c r="DG22" s="3">
        <f t="shared" ref="DG22:EL22" si="11">DG329</f>
        <v>0</v>
      </c>
      <c r="DH22" s="3">
        <f t="shared" si="11"/>
        <v>0</v>
      </c>
      <c r="DI22" s="3">
        <f t="shared" si="11"/>
        <v>0</v>
      </c>
      <c r="DJ22" s="3">
        <f t="shared" si="11"/>
        <v>0</v>
      </c>
      <c r="DK22" s="3">
        <f t="shared" si="11"/>
        <v>0</v>
      </c>
      <c r="DL22" s="3">
        <f t="shared" si="11"/>
        <v>0</v>
      </c>
      <c r="DM22" s="3">
        <f t="shared" si="11"/>
        <v>0</v>
      </c>
      <c r="DN22" s="3">
        <f t="shared" si="11"/>
        <v>0</v>
      </c>
      <c r="DO22" s="3">
        <f t="shared" si="11"/>
        <v>0</v>
      </c>
      <c r="DP22" s="3">
        <f t="shared" si="11"/>
        <v>0</v>
      </c>
      <c r="DQ22" s="3">
        <f t="shared" si="11"/>
        <v>0</v>
      </c>
      <c r="DR22" s="3">
        <f t="shared" si="11"/>
        <v>0</v>
      </c>
      <c r="DS22" s="3">
        <f t="shared" si="11"/>
        <v>0</v>
      </c>
      <c r="DT22" s="3">
        <f t="shared" si="11"/>
        <v>0</v>
      </c>
      <c r="DU22" s="3">
        <f t="shared" si="11"/>
        <v>0</v>
      </c>
      <c r="DV22" s="3">
        <f t="shared" si="11"/>
        <v>0</v>
      </c>
      <c r="DW22" s="3">
        <f t="shared" si="11"/>
        <v>0</v>
      </c>
      <c r="DX22" s="3">
        <f t="shared" si="11"/>
        <v>0</v>
      </c>
      <c r="DY22" s="3">
        <f t="shared" si="11"/>
        <v>0</v>
      </c>
      <c r="DZ22" s="3">
        <f t="shared" si="11"/>
        <v>0</v>
      </c>
      <c r="EA22" s="3">
        <f t="shared" si="11"/>
        <v>0</v>
      </c>
      <c r="EB22" s="3">
        <f t="shared" si="11"/>
        <v>0</v>
      </c>
      <c r="EC22" s="3">
        <f t="shared" si="11"/>
        <v>0</v>
      </c>
      <c r="ED22" s="3">
        <f t="shared" si="11"/>
        <v>0</v>
      </c>
      <c r="EE22" s="3">
        <f t="shared" si="11"/>
        <v>0</v>
      </c>
      <c r="EF22" s="3">
        <f t="shared" si="11"/>
        <v>0</v>
      </c>
      <c r="EG22" s="3">
        <f t="shared" si="11"/>
        <v>0</v>
      </c>
      <c r="EH22" s="3">
        <f t="shared" si="11"/>
        <v>0</v>
      </c>
      <c r="EI22" s="3">
        <f t="shared" si="11"/>
        <v>0</v>
      </c>
      <c r="EJ22" s="3">
        <f t="shared" si="11"/>
        <v>0</v>
      </c>
      <c r="EK22" s="3">
        <f t="shared" si="11"/>
        <v>0</v>
      </c>
      <c r="EL22" s="3">
        <f t="shared" si="11"/>
        <v>0</v>
      </c>
      <c r="EM22" s="3">
        <f t="shared" ref="EM22:FR22" si="12">EM329</f>
        <v>0</v>
      </c>
      <c r="EN22" s="3">
        <f t="shared" si="12"/>
        <v>0</v>
      </c>
      <c r="EO22" s="3">
        <f t="shared" si="12"/>
        <v>0</v>
      </c>
      <c r="EP22" s="3">
        <f t="shared" si="12"/>
        <v>0</v>
      </c>
      <c r="EQ22" s="3">
        <f t="shared" si="12"/>
        <v>0</v>
      </c>
      <c r="ER22" s="3">
        <f t="shared" si="12"/>
        <v>0</v>
      </c>
      <c r="ES22" s="3">
        <f t="shared" si="12"/>
        <v>0</v>
      </c>
      <c r="ET22" s="3">
        <f t="shared" si="12"/>
        <v>0</v>
      </c>
      <c r="EU22" s="3">
        <f t="shared" si="12"/>
        <v>0</v>
      </c>
      <c r="EV22" s="3">
        <f t="shared" si="12"/>
        <v>0</v>
      </c>
      <c r="EW22" s="3">
        <f t="shared" si="12"/>
        <v>0</v>
      </c>
      <c r="EX22" s="3">
        <f t="shared" si="12"/>
        <v>0</v>
      </c>
      <c r="EY22" s="3">
        <f t="shared" si="12"/>
        <v>0</v>
      </c>
      <c r="EZ22" s="3">
        <f t="shared" si="12"/>
        <v>0</v>
      </c>
      <c r="FA22" s="3">
        <f t="shared" si="12"/>
        <v>0</v>
      </c>
      <c r="FB22" s="3">
        <f t="shared" si="12"/>
        <v>0</v>
      </c>
      <c r="FC22" s="3">
        <f t="shared" si="12"/>
        <v>0</v>
      </c>
      <c r="FD22" s="3">
        <f t="shared" si="12"/>
        <v>0</v>
      </c>
      <c r="FE22" s="3">
        <f t="shared" si="12"/>
        <v>0</v>
      </c>
      <c r="FF22" s="3">
        <f t="shared" si="12"/>
        <v>0</v>
      </c>
      <c r="FG22" s="3">
        <f t="shared" si="12"/>
        <v>0</v>
      </c>
      <c r="FH22" s="3">
        <f t="shared" si="12"/>
        <v>0</v>
      </c>
      <c r="FI22" s="3">
        <f t="shared" si="12"/>
        <v>0</v>
      </c>
      <c r="FJ22" s="3">
        <f t="shared" si="12"/>
        <v>0</v>
      </c>
      <c r="FK22" s="3">
        <f t="shared" si="12"/>
        <v>0</v>
      </c>
      <c r="FL22" s="3">
        <f t="shared" si="12"/>
        <v>0</v>
      </c>
      <c r="FM22" s="3">
        <f t="shared" si="12"/>
        <v>0</v>
      </c>
      <c r="FN22" s="3">
        <f t="shared" si="12"/>
        <v>0</v>
      </c>
      <c r="FO22" s="3">
        <f t="shared" si="12"/>
        <v>0</v>
      </c>
      <c r="FP22" s="3">
        <f t="shared" si="12"/>
        <v>0</v>
      </c>
      <c r="FQ22" s="3">
        <f t="shared" si="12"/>
        <v>0</v>
      </c>
      <c r="FR22" s="3">
        <f t="shared" si="12"/>
        <v>0</v>
      </c>
      <c r="FS22" s="3">
        <f t="shared" ref="FS22:GX22" si="13">FS329</f>
        <v>0</v>
      </c>
      <c r="FT22" s="3">
        <f t="shared" si="13"/>
        <v>0</v>
      </c>
      <c r="FU22" s="3">
        <f t="shared" si="13"/>
        <v>0</v>
      </c>
      <c r="FV22" s="3">
        <f t="shared" si="13"/>
        <v>0</v>
      </c>
      <c r="FW22" s="3">
        <f t="shared" si="13"/>
        <v>0</v>
      </c>
      <c r="FX22" s="3">
        <f t="shared" si="13"/>
        <v>0</v>
      </c>
      <c r="FY22" s="3">
        <f t="shared" si="13"/>
        <v>0</v>
      </c>
      <c r="FZ22" s="3">
        <f t="shared" si="13"/>
        <v>0</v>
      </c>
      <c r="GA22" s="3">
        <f t="shared" si="13"/>
        <v>0</v>
      </c>
      <c r="GB22" s="3">
        <f t="shared" si="13"/>
        <v>0</v>
      </c>
      <c r="GC22" s="3">
        <f t="shared" si="13"/>
        <v>0</v>
      </c>
      <c r="GD22" s="3">
        <f t="shared" si="13"/>
        <v>0</v>
      </c>
      <c r="GE22" s="3">
        <f t="shared" si="13"/>
        <v>0</v>
      </c>
      <c r="GF22" s="3">
        <f t="shared" si="13"/>
        <v>0</v>
      </c>
      <c r="GG22" s="3">
        <f t="shared" si="13"/>
        <v>0</v>
      </c>
      <c r="GH22" s="3">
        <f t="shared" si="13"/>
        <v>0</v>
      </c>
      <c r="GI22" s="3">
        <f t="shared" si="13"/>
        <v>0</v>
      </c>
      <c r="GJ22" s="3">
        <f t="shared" si="13"/>
        <v>0</v>
      </c>
      <c r="GK22" s="3">
        <f t="shared" si="13"/>
        <v>0</v>
      </c>
      <c r="GL22" s="3">
        <f t="shared" si="13"/>
        <v>0</v>
      </c>
      <c r="GM22" s="3">
        <f t="shared" si="13"/>
        <v>0</v>
      </c>
      <c r="GN22" s="3">
        <f t="shared" si="13"/>
        <v>0</v>
      </c>
      <c r="GO22" s="3">
        <f t="shared" si="13"/>
        <v>0</v>
      </c>
      <c r="GP22" s="3">
        <f t="shared" si="13"/>
        <v>0</v>
      </c>
      <c r="GQ22" s="3">
        <f t="shared" si="13"/>
        <v>0</v>
      </c>
      <c r="GR22" s="3">
        <f t="shared" si="13"/>
        <v>0</v>
      </c>
      <c r="GS22" s="3">
        <f t="shared" si="13"/>
        <v>0</v>
      </c>
      <c r="GT22" s="3">
        <f t="shared" si="13"/>
        <v>0</v>
      </c>
      <c r="GU22" s="3">
        <f t="shared" si="13"/>
        <v>0</v>
      </c>
      <c r="GV22" s="3">
        <f t="shared" si="13"/>
        <v>0</v>
      </c>
      <c r="GW22" s="3">
        <f t="shared" si="13"/>
        <v>0</v>
      </c>
      <c r="GX22" s="3">
        <f t="shared" si="13"/>
        <v>0</v>
      </c>
    </row>
    <row r="24" spans="1:245" x14ac:dyDescent="0.2">
      <c r="A24" s="1">
        <v>4</v>
      </c>
      <c r="B24" s="1">
        <v>1</v>
      </c>
      <c r="C24" s="1"/>
      <c r="D24" s="1">
        <f>ROW(A46)</f>
        <v>46</v>
      </c>
      <c r="E24" s="1"/>
      <c r="F24" s="1" t="s">
        <v>10</v>
      </c>
      <c r="G24" s="1" t="s">
        <v>11</v>
      </c>
      <c r="H24" s="1" t="s">
        <v>0</v>
      </c>
      <c r="I24" s="1">
        <v>0</v>
      </c>
      <c r="J24" s="1"/>
      <c r="K24" s="1">
        <v>0</v>
      </c>
      <c r="L24" s="1"/>
      <c r="M24" s="1"/>
      <c r="N24" s="1"/>
      <c r="O24" s="1"/>
      <c r="P24" s="1"/>
      <c r="Q24" s="1"/>
      <c r="R24" s="1"/>
      <c r="S24" s="1"/>
      <c r="T24" s="1"/>
      <c r="U24" s="1" t="s">
        <v>0</v>
      </c>
      <c r="V24" s="1">
        <v>0</v>
      </c>
      <c r="W24" s="1"/>
      <c r="X24" s="1"/>
      <c r="Y24" s="1"/>
      <c r="Z24" s="1"/>
      <c r="AA24" s="1"/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/>
      <c r="AI24" s="1"/>
      <c r="AJ24" s="1"/>
      <c r="AK24" s="1"/>
      <c r="AL24" s="1"/>
      <c r="AM24" s="1"/>
      <c r="AN24" s="1"/>
      <c r="AO24" s="1"/>
      <c r="AP24" s="1" t="s">
        <v>0</v>
      </c>
      <c r="AQ24" s="1" t="s">
        <v>0</v>
      </c>
      <c r="AR24" s="1" t="s">
        <v>0</v>
      </c>
      <c r="AS24" s="1"/>
      <c r="AT24" s="1"/>
      <c r="AU24" s="1"/>
      <c r="AV24" s="1"/>
      <c r="AW24" s="1"/>
      <c r="AX24" s="1"/>
      <c r="AY24" s="1"/>
      <c r="AZ24" s="1" t="s">
        <v>0</v>
      </c>
      <c r="BA24" s="1"/>
      <c r="BB24" s="1" t="s">
        <v>0</v>
      </c>
      <c r="BC24" s="1" t="s">
        <v>0</v>
      </c>
      <c r="BD24" s="1" t="s">
        <v>0</v>
      </c>
      <c r="BE24" s="1" t="s">
        <v>0</v>
      </c>
      <c r="BF24" s="1" t="s">
        <v>0</v>
      </c>
      <c r="BG24" s="1" t="s">
        <v>0</v>
      </c>
      <c r="BH24" s="1" t="s">
        <v>0</v>
      </c>
      <c r="BI24" s="1" t="s">
        <v>0</v>
      </c>
      <c r="BJ24" s="1" t="s">
        <v>0</v>
      </c>
      <c r="BK24" s="1" t="s">
        <v>0</v>
      </c>
      <c r="BL24" s="1" t="s">
        <v>0</v>
      </c>
      <c r="BM24" s="1" t="s">
        <v>0</v>
      </c>
      <c r="BN24" s="1" t="s">
        <v>0</v>
      </c>
      <c r="BO24" s="1" t="s">
        <v>0</v>
      </c>
      <c r="BP24" s="1" t="s">
        <v>0</v>
      </c>
      <c r="BQ24" s="1"/>
      <c r="BR24" s="1"/>
      <c r="BS24" s="1"/>
      <c r="BT24" s="1"/>
      <c r="BU24" s="1"/>
      <c r="BV24" s="1"/>
      <c r="BW24" s="1"/>
      <c r="BX24" s="1">
        <v>0</v>
      </c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>
        <v>0</v>
      </c>
    </row>
    <row r="26" spans="1:245" x14ac:dyDescent="0.2">
      <c r="A26" s="2">
        <v>52</v>
      </c>
      <c r="B26" s="2">
        <f t="shared" ref="B26:G26" si="14">B46</f>
        <v>1</v>
      </c>
      <c r="C26" s="2">
        <f t="shared" si="14"/>
        <v>4</v>
      </c>
      <c r="D26" s="2">
        <f t="shared" si="14"/>
        <v>24</v>
      </c>
      <c r="E26" s="2">
        <f t="shared" si="14"/>
        <v>0</v>
      </c>
      <c r="F26" s="2" t="str">
        <f t="shared" si="14"/>
        <v>Новый раздел</v>
      </c>
      <c r="G26" s="2" t="str">
        <f t="shared" si="14"/>
        <v>площадка под сцену (350м2)</v>
      </c>
      <c r="H26" s="2"/>
      <c r="I26" s="2"/>
      <c r="J26" s="2"/>
      <c r="K26" s="2"/>
      <c r="L26" s="2"/>
      <c r="M26" s="2"/>
      <c r="N26" s="2"/>
      <c r="O26" s="2">
        <f t="shared" ref="O26:AT26" si="15">O46</f>
        <v>1214418.3600000001</v>
      </c>
      <c r="P26" s="2">
        <f t="shared" si="15"/>
        <v>697172.67</v>
      </c>
      <c r="Q26" s="2">
        <f t="shared" si="15"/>
        <v>305805.59999999998</v>
      </c>
      <c r="R26" s="2">
        <f t="shared" si="15"/>
        <v>28059.01</v>
      </c>
      <c r="S26" s="2">
        <f t="shared" si="15"/>
        <v>211440.09</v>
      </c>
      <c r="T26" s="2">
        <f t="shared" si="15"/>
        <v>0</v>
      </c>
      <c r="U26" s="2">
        <f t="shared" si="15"/>
        <v>785.95282499999996</v>
      </c>
      <c r="V26" s="2">
        <f t="shared" si="15"/>
        <v>0</v>
      </c>
      <c r="W26" s="2">
        <f t="shared" si="15"/>
        <v>0</v>
      </c>
      <c r="X26" s="2">
        <f t="shared" si="15"/>
        <v>186904.6</v>
      </c>
      <c r="Y26" s="2">
        <f t="shared" si="15"/>
        <v>86771.78</v>
      </c>
      <c r="Z26" s="2">
        <f t="shared" si="15"/>
        <v>0</v>
      </c>
      <c r="AA26" s="2">
        <f t="shared" si="15"/>
        <v>0</v>
      </c>
      <c r="AB26" s="2">
        <f t="shared" si="15"/>
        <v>1214418.3600000001</v>
      </c>
      <c r="AC26" s="2">
        <f t="shared" si="15"/>
        <v>697172.67</v>
      </c>
      <c r="AD26" s="2">
        <f t="shared" si="15"/>
        <v>305805.59999999998</v>
      </c>
      <c r="AE26" s="2">
        <f t="shared" si="15"/>
        <v>28059.01</v>
      </c>
      <c r="AF26" s="2">
        <f t="shared" si="15"/>
        <v>211440.09</v>
      </c>
      <c r="AG26" s="2">
        <f t="shared" si="15"/>
        <v>0</v>
      </c>
      <c r="AH26" s="2">
        <f t="shared" si="15"/>
        <v>785.95282499999996</v>
      </c>
      <c r="AI26" s="2">
        <f t="shared" si="15"/>
        <v>0</v>
      </c>
      <c r="AJ26" s="2">
        <f t="shared" si="15"/>
        <v>0</v>
      </c>
      <c r="AK26" s="2">
        <f t="shared" si="15"/>
        <v>186904.6</v>
      </c>
      <c r="AL26" s="2">
        <f t="shared" si="15"/>
        <v>86771.78</v>
      </c>
      <c r="AM26" s="2">
        <f t="shared" si="15"/>
        <v>0</v>
      </c>
      <c r="AN26" s="2">
        <f t="shared" si="15"/>
        <v>0</v>
      </c>
      <c r="AO26" s="2">
        <f t="shared" si="15"/>
        <v>0</v>
      </c>
      <c r="AP26" s="2">
        <f t="shared" si="15"/>
        <v>0</v>
      </c>
      <c r="AQ26" s="2">
        <f t="shared" si="15"/>
        <v>0</v>
      </c>
      <c r="AR26" s="2">
        <f t="shared" si="15"/>
        <v>1532147.38</v>
      </c>
      <c r="AS26" s="2">
        <f t="shared" si="15"/>
        <v>1311091.6499999999</v>
      </c>
      <c r="AT26" s="2">
        <f t="shared" si="15"/>
        <v>0</v>
      </c>
      <c r="AU26" s="2">
        <f t="shared" ref="AU26:BZ26" si="16">AU46</f>
        <v>221055.73</v>
      </c>
      <c r="AV26" s="2">
        <f t="shared" si="16"/>
        <v>697172.67</v>
      </c>
      <c r="AW26" s="2">
        <f t="shared" si="16"/>
        <v>697172.67</v>
      </c>
      <c r="AX26" s="2">
        <f t="shared" si="16"/>
        <v>0</v>
      </c>
      <c r="AY26" s="2">
        <f t="shared" si="16"/>
        <v>697172.67</v>
      </c>
      <c r="AZ26" s="2">
        <f t="shared" si="16"/>
        <v>0</v>
      </c>
      <c r="BA26" s="2">
        <f t="shared" si="16"/>
        <v>0</v>
      </c>
      <c r="BB26" s="2">
        <f t="shared" si="16"/>
        <v>0</v>
      </c>
      <c r="BC26" s="2">
        <f t="shared" si="16"/>
        <v>0</v>
      </c>
      <c r="BD26" s="2">
        <f t="shared" si="16"/>
        <v>0</v>
      </c>
      <c r="BE26" s="2">
        <f t="shared" si="16"/>
        <v>0</v>
      </c>
      <c r="BF26" s="2">
        <f t="shared" si="16"/>
        <v>0</v>
      </c>
      <c r="BG26" s="2">
        <f t="shared" si="16"/>
        <v>0</v>
      </c>
      <c r="BH26" s="2">
        <f t="shared" si="16"/>
        <v>0</v>
      </c>
      <c r="BI26" s="2">
        <f t="shared" si="16"/>
        <v>0</v>
      </c>
      <c r="BJ26" s="2">
        <f t="shared" si="16"/>
        <v>0</v>
      </c>
      <c r="BK26" s="2">
        <f t="shared" si="16"/>
        <v>0</v>
      </c>
      <c r="BL26" s="2">
        <f t="shared" si="16"/>
        <v>0</v>
      </c>
      <c r="BM26" s="2">
        <f t="shared" si="16"/>
        <v>0</v>
      </c>
      <c r="BN26" s="2">
        <f t="shared" si="16"/>
        <v>0</v>
      </c>
      <c r="BO26" s="2">
        <f t="shared" si="16"/>
        <v>0</v>
      </c>
      <c r="BP26" s="2">
        <f t="shared" si="16"/>
        <v>0</v>
      </c>
      <c r="BQ26" s="2">
        <f t="shared" si="16"/>
        <v>0</v>
      </c>
      <c r="BR26" s="2">
        <f t="shared" si="16"/>
        <v>0</v>
      </c>
      <c r="BS26" s="2">
        <f t="shared" si="16"/>
        <v>0</v>
      </c>
      <c r="BT26" s="2">
        <f t="shared" si="16"/>
        <v>0</v>
      </c>
      <c r="BU26" s="2">
        <f t="shared" si="16"/>
        <v>0</v>
      </c>
      <c r="BV26" s="2">
        <f t="shared" si="16"/>
        <v>0</v>
      </c>
      <c r="BW26" s="2">
        <f t="shared" si="16"/>
        <v>0</v>
      </c>
      <c r="BX26" s="2">
        <f t="shared" si="16"/>
        <v>0</v>
      </c>
      <c r="BY26" s="2">
        <f t="shared" si="16"/>
        <v>0</v>
      </c>
      <c r="BZ26" s="2">
        <f t="shared" si="16"/>
        <v>0</v>
      </c>
      <c r="CA26" s="2">
        <f t="shared" ref="CA26:DF26" si="17">CA46</f>
        <v>1532147.38</v>
      </c>
      <c r="CB26" s="2">
        <f t="shared" si="17"/>
        <v>1311091.6499999999</v>
      </c>
      <c r="CC26" s="2">
        <f t="shared" si="17"/>
        <v>0</v>
      </c>
      <c r="CD26" s="2">
        <f t="shared" si="17"/>
        <v>221055.73</v>
      </c>
      <c r="CE26" s="2">
        <f t="shared" si="17"/>
        <v>697172.67</v>
      </c>
      <c r="CF26" s="2">
        <f t="shared" si="17"/>
        <v>697172.67</v>
      </c>
      <c r="CG26" s="2">
        <f t="shared" si="17"/>
        <v>0</v>
      </c>
      <c r="CH26" s="2">
        <f t="shared" si="17"/>
        <v>697172.67</v>
      </c>
      <c r="CI26" s="2">
        <f t="shared" si="17"/>
        <v>0</v>
      </c>
      <c r="CJ26" s="2">
        <f t="shared" si="17"/>
        <v>0</v>
      </c>
      <c r="CK26" s="2">
        <f t="shared" si="17"/>
        <v>0</v>
      </c>
      <c r="CL26" s="2">
        <f t="shared" si="17"/>
        <v>0</v>
      </c>
      <c r="CM26" s="2">
        <f t="shared" si="17"/>
        <v>0</v>
      </c>
      <c r="CN26" s="2">
        <f t="shared" si="17"/>
        <v>0</v>
      </c>
      <c r="CO26" s="2">
        <f t="shared" si="17"/>
        <v>0</v>
      </c>
      <c r="CP26" s="2">
        <f t="shared" si="17"/>
        <v>0</v>
      </c>
      <c r="CQ26" s="2">
        <f t="shared" si="17"/>
        <v>0</v>
      </c>
      <c r="CR26" s="2">
        <f t="shared" si="17"/>
        <v>0</v>
      </c>
      <c r="CS26" s="2">
        <f t="shared" si="17"/>
        <v>0</v>
      </c>
      <c r="CT26" s="2">
        <f t="shared" si="17"/>
        <v>0</v>
      </c>
      <c r="CU26" s="2">
        <f t="shared" si="17"/>
        <v>0</v>
      </c>
      <c r="CV26" s="2">
        <f t="shared" si="17"/>
        <v>0</v>
      </c>
      <c r="CW26" s="2">
        <f t="shared" si="17"/>
        <v>0</v>
      </c>
      <c r="CX26" s="2">
        <f t="shared" si="17"/>
        <v>0</v>
      </c>
      <c r="CY26" s="2">
        <f t="shared" si="17"/>
        <v>0</v>
      </c>
      <c r="CZ26" s="2">
        <f t="shared" si="17"/>
        <v>0</v>
      </c>
      <c r="DA26" s="2">
        <f t="shared" si="17"/>
        <v>0</v>
      </c>
      <c r="DB26" s="2">
        <f t="shared" si="17"/>
        <v>0</v>
      </c>
      <c r="DC26" s="2">
        <f t="shared" si="17"/>
        <v>0</v>
      </c>
      <c r="DD26" s="2">
        <f t="shared" si="17"/>
        <v>0</v>
      </c>
      <c r="DE26" s="2">
        <f t="shared" si="17"/>
        <v>0</v>
      </c>
      <c r="DF26" s="2">
        <f t="shared" si="17"/>
        <v>0</v>
      </c>
      <c r="DG26" s="3">
        <f t="shared" ref="DG26:EL26" si="18">DG46</f>
        <v>0</v>
      </c>
      <c r="DH26" s="3">
        <f t="shared" si="18"/>
        <v>0</v>
      </c>
      <c r="DI26" s="3">
        <f t="shared" si="18"/>
        <v>0</v>
      </c>
      <c r="DJ26" s="3">
        <f t="shared" si="18"/>
        <v>0</v>
      </c>
      <c r="DK26" s="3">
        <f t="shared" si="18"/>
        <v>0</v>
      </c>
      <c r="DL26" s="3">
        <f t="shared" si="18"/>
        <v>0</v>
      </c>
      <c r="DM26" s="3">
        <f t="shared" si="18"/>
        <v>0</v>
      </c>
      <c r="DN26" s="3">
        <f t="shared" si="18"/>
        <v>0</v>
      </c>
      <c r="DO26" s="3">
        <f t="shared" si="18"/>
        <v>0</v>
      </c>
      <c r="DP26" s="3">
        <f t="shared" si="18"/>
        <v>0</v>
      </c>
      <c r="DQ26" s="3">
        <f t="shared" si="18"/>
        <v>0</v>
      </c>
      <c r="DR26" s="3">
        <f t="shared" si="18"/>
        <v>0</v>
      </c>
      <c r="DS26" s="3">
        <f t="shared" si="18"/>
        <v>0</v>
      </c>
      <c r="DT26" s="3">
        <f t="shared" si="18"/>
        <v>0</v>
      </c>
      <c r="DU26" s="3">
        <f t="shared" si="18"/>
        <v>0</v>
      </c>
      <c r="DV26" s="3">
        <f t="shared" si="18"/>
        <v>0</v>
      </c>
      <c r="DW26" s="3">
        <f t="shared" si="18"/>
        <v>0</v>
      </c>
      <c r="DX26" s="3">
        <f t="shared" si="18"/>
        <v>0</v>
      </c>
      <c r="DY26" s="3">
        <f t="shared" si="18"/>
        <v>0</v>
      </c>
      <c r="DZ26" s="3">
        <f t="shared" si="18"/>
        <v>0</v>
      </c>
      <c r="EA26" s="3">
        <f t="shared" si="18"/>
        <v>0</v>
      </c>
      <c r="EB26" s="3">
        <f t="shared" si="18"/>
        <v>0</v>
      </c>
      <c r="EC26" s="3">
        <f t="shared" si="18"/>
        <v>0</v>
      </c>
      <c r="ED26" s="3">
        <f t="shared" si="18"/>
        <v>0</v>
      </c>
      <c r="EE26" s="3">
        <f t="shared" si="18"/>
        <v>0</v>
      </c>
      <c r="EF26" s="3">
        <f t="shared" si="18"/>
        <v>0</v>
      </c>
      <c r="EG26" s="3">
        <f t="shared" si="18"/>
        <v>0</v>
      </c>
      <c r="EH26" s="3">
        <f t="shared" si="18"/>
        <v>0</v>
      </c>
      <c r="EI26" s="3">
        <f t="shared" si="18"/>
        <v>0</v>
      </c>
      <c r="EJ26" s="3">
        <f t="shared" si="18"/>
        <v>0</v>
      </c>
      <c r="EK26" s="3">
        <f t="shared" si="18"/>
        <v>0</v>
      </c>
      <c r="EL26" s="3">
        <f t="shared" si="18"/>
        <v>0</v>
      </c>
      <c r="EM26" s="3">
        <f t="shared" ref="EM26:FR26" si="19">EM46</f>
        <v>0</v>
      </c>
      <c r="EN26" s="3">
        <f t="shared" si="19"/>
        <v>0</v>
      </c>
      <c r="EO26" s="3">
        <f t="shared" si="19"/>
        <v>0</v>
      </c>
      <c r="EP26" s="3">
        <f t="shared" si="19"/>
        <v>0</v>
      </c>
      <c r="EQ26" s="3">
        <f t="shared" si="19"/>
        <v>0</v>
      </c>
      <c r="ER26" s="3">
        <f t="shared" si="19"/>
        <v>0</v>
      </c>
      <c r="ES26" s="3">
        <f t="shared" si="19"/>
        <v>0</v>
      </c>
      <c r="ET26" s="3">
        <f t="shared" si="19"/>
        <v>0</v>
      </c>
      <c r="EU26" s="3">
        <f t="shared" si="19"/>
        <v>0</v>
      </c>
      <c r="EV26" s="3">
        <f t="shared" si="19"/>
        <v>0</v>
      </c>
      <c r="EW26" s="3">
        <f t="shared" si="19"/>
        <v>0</v>
      </c>
      <c r="EX26" s="3">
        <f t="shared" si="19"/>
        <v>0</v>
      </c>
      <c r="EY26" s="3">
        <f t="shared" si="19"/>
        <v>0</v>
      </c>
      <c r="EZ26" s="3">
        <f t="shared" si="19"/>
        <v>0</v>
      </c>
      <c r="FA26" s="3">
        <f t="shared" si="19"/>
        <v>0</v>
      </c>
      <c r="FB26" s="3">
        <f t="shared" si="19"/>
        <v>0</v>
      </c>
      <c r="FC26" s="3">
        <f t="shared" si="19"/>
        <v>0</v>
      </c>
      <c r="FD26" s="3">
        <f t="shared" si="19"/>
        <v>0</v>
      </c>
      <c r="FE26" s="3">
        <f t="shared" si="19"/>
        <v>0</v>
      </c>
      <c r="FF26" s="3">
        <f t="shared" si="19"/>
        <v>0</v>
      </c>
      <c r="FG26" s="3">
        <f t="shared" si="19"/>
        <v>0</v>
      </c>
      <c r="FH26" s="3">
        <f t="shared" si="19"/>
        <v>0</v>
      </c>
      <c r="FI26" s="3">
        <f t="shared" si="19"/>
        <v>0</v>
      </c>
      <c r="FJ26" s="3">
        <f t="shared" si="19"/>
        <v>0</v>
      </c>
      <c r="FK26" s="3">
        <f t="shared" si="19"/>
        <v>0</v>
      </c>
      <c r="FL26" s="3">
        <f t="shared" si="19"/>
        <v>0</v>
      </c>
      <c r="FM26" s="3">
        <f t="shared" si="19"/>
        <v>0</v>
      </c>
      <c r="FN26" s="3">
        <f t="shared" si="19"/>
        <v>0</v>
      </c>
      <c r="FO26" s="3">
        <f t="shared" si="19"/>
        <v>0</v>
      </c>
      <c r="FP26" s="3">
        <f t="shared" si="19"/>
        <v>0</v>
      </c>
      <c r="FQ26" s="3">
        <f t="shared" si="19"/>
        <v>0</v>
      </c>
      <c r="FR26" s="3">
        <f t="shared" si="19"/>
        <v>0</v>
      </c>
      <c r="FS26" s="3">
        <f t="shared" ref="FS26:GX26" si="20">FS46</f>
        <v>0</v>
      </c>
      <c r="FT26" s="3">
        <f t="shared" si="20"/>
        <v>0</v>
      </c>
      <c r="FU26" s="3">
        <f t="shared" si="20"/>
        <v>0</v>
      </c>
      <c r="FV26" s="3">
        <f t="shared" si="20"/>
        <v>0</v>
      </c>
      <c r="FW26" s="3">
        <f t="shared" si="20"/>
        <v>0</v>
      </c>
      <c r="FX26" s="3">
        <f t="shared" si="20"/>
        <v>0</v>
      </c>
      <c r="FY26" s="3">
        <f t="shared" si="20"/>
        <v>0</v>
      </c>
      <c r="FZ26" s="3">
        <f t="shared" si="20"/>
        <v>0</v>
      </c>
      <c r="GA26" s="3">
        <f t="shared" si="20"/>
        <v>0</v>
      </c>
      <c r="GB26" s="3">
        <f t="shared" si="20"/>
        <v>0</v>
      </c>
      <c r="GC26" s="3">
        <f t="shared" si="20"/>
        <v>0</v>
      </c>
      <c r="GD26" s="3">
        <f t="shared" si="20"/>
        <v>0</v>
      </c>
      <c r="GE26" s="3">
        <f t="shared" si="20"/>
        <v>0</v>
      </c>
      <c r="GF26" s="3">
        <f t="shared" si="20"/>
        <v>0</v>
      </c>
      <c r="GG26" s="3">
        <f t="shared" si="20"/>
        <v>0</v>
      </c>
      <c r="GH26" s="3">
        <f t="shared" si="20"/>
        <v>0</v>
      </c>
      <c r="GI26" s="3">
        <f t="shared" si="20"/>
        <v>0</v>
      </c>
      <c r="GJ26" s="3">
        <f t="shared" si="20"/>
        <v>0</v>
      </c>
      <c r="GK26" s="3">
        <f t="shared" si="20"/>
        <v>0</v>
      </c>
      <c r="GL26" s="3">
        <f t="shared" si="20"/>
        <v>0</v>
      </c>
      <c r="GM26" s="3">
        <f t="shared" si="20"/>
        <v>0</v>
      </c>
      <c r="GN26" s="3">
        <f t="shared" si="20"/>
        <v>0</v>
      </c>
      <c r="GO26" s="3">
        <f t="shared" si="20"/>
        <v>0</v>
      </c>
      <c r="GP26" s="3">
        <f t="shared" si="20"/>
        <v>0</v>
      </c>
      <c r="GQ26" s="3">
        <f t="shared" si="20"/>
        <v>0</v>
      </c>
      <c r="GR26" s="3">
        <f t="shared" si="20"/>
        <v>0</v>
      </c>
      <c r="GS26" s="3">
        <f t="shared" si="20"/>
        <v>0</v>
      </c>
      <c r="GT26" s="3">
        <f t="shared" si="20"/>
        <v>0</v>
      </c>
      <c r="GU26" s="3">
        <f t="shared" si="20"/>
        <v>0</v>
      </c>
      <c r="GV26" s="3">
        <f t="shared" si="20"/>
        <v>0</v>
      </c>
      <c r="GW26" s="3">
        <f t="shared" si="20"/>
        <v>0</v>
      </c>
      <c r="GX26" s="3">
        <f t="shared" si="20"/>
        <v>0</v>
      </c>
    </row>
    <row r="28" spans="1:245" x14ac:dyDescent="0.2">
      <c r="A28">
        <v>17</v>
      </c>
      <c r="B28">
        <v>1</v>
      </c>
      <c r="C28">
        <f>ROW(SmtRes!A3)</f>
        <v>3</v>
      </c>
      <c r="D28">
        <f>ROW(EtalonRes!A3)</f>
        <v>3</v>
      </c>
      <c r="E28" t="s">
        <v>12</v>
      </c>
      <c r="F28" t="s">
        <v>13</v>
      </c>
      <c r="G28" t="s">
        <v>14</v>
      </c>
      <c r="H28" t="s">
        <v>15</v>
      </c>
      <c r="I28">
        <f>ROUND(105/100,9)</f>
        <v>1.05</v>
      </c>
      <c r="J28">
        <v>0</v>
      </c>
      <c r="O28">
        <f t="shared" ref="O28:O44" si="21">ROUND(CP28,2)</f>
        <v>9456.68</v>
      </c>
      <c r="P28">
        <f t="shared" ref="P28:P44" si="22">ROUND((ROUND((AC28*AW28*I28),2)*BC28),2)</f>
        <v>0</v>
      </c>
      <c r="Q28">
        <f>(ROUND((ROUND((((ET28*1.25))*AV28*I28),2)*BB28),2)+ROUND((ROUND(((AE28-((EU28*1.25)))*AV28*I28),2)*BS28),2))</f>
        <v>8552.98</v>
      </c>
      <c r="R28">
        <f t="shared" ref="R28:R44" si="23">ROUND((ROUND((AE28*AV28*I28),2)*BS28),2)</f>
        <v>6068.99</v>
      </c>
      <c r="S28">
        <f t="shared" ref="S28:S44" si="24">ROUND((ROUND((AF28*AV28*I28),2)*BA28),2)</f>
        <v>903.7</v>
      </c>
      <c r="T28">
        <f t="shared" ref="T28:T44" si="25">ROUND(CU28*I28,2)</f>
        <v>0</v>
      </c>
      <c r="U28">
        <f t="shared" ref="U28:U44" si="26">CV28*I28</f>
        <v>3.5621250000000004</v>
      </c>
      <c r="V28">
        <f t="shared" ref="V28:V44" si="27">CW28*I28</f>
        <v>0</v>
      </c>
      <c r="W28">
        <f t="shared" ref="W28:W44" si="28">ROUND(CX28*I28,2)</f>
        <v>0</v>
      </c>
      <c r="X28">
        <f t="shared" ref="X28:X44" si="29">ROUND(CY28,2)</f>
        <v>831.4</v>
      </c>
      <c r="Y28">
        <f t="shared" ref="Y28:Y44" si="30">ROUND(CZ28,2)</f>
        <v>451.85</v>
      </c>
      <c r="AA28">
        <v>46747901</v>
      </c>
      <c r="AB28">
        <f t="shared" ref="AB28:AB44" si="31">ROUND((AC28+AD28+AF28),6)</f>
        <v>841.17250000000001</v>
      </c>
      <c r="AC28">
        <f t="shared" ref="AC28:AC44" si="32">ROUND((ES28),6)</f>
        <v>0</v>
      </c>
      <c r="AD28">
        <f>ROUND(((((ET28*1.25))-((EU28*1.25)))+AE28),6)</f>
        <v>806.5</v>
      </c>
      <c r="AE28">
        <f>ROUND(((EU28*1.25)),6)</f>
        <v>232.875</v>
      </c>
      <c r="AF28">
        <f>ROUND(((EV28*1.15)),6)</f>
        <v>34.672499999999999</v>
      </c>
      <c r="AG28">
        <f t="shared" ref="AG28:AG44" si="33">ROUND((AP28),6)</f>
        <v>0</v>
      </c>
      <c r="AH28">
        <f>((EW28*1.15))</f>
        <v>3.3925000000000001</v>
      </c>
      <c r="AI28">
        <f>((EX28*1.25))</f>
        <v>0</v>
      </c>
      <c r="AJ28">
        <f t="shared" ref="AJ28:AJ44" si="34">(AS28)</f>
        <v>0</v>
      </c>
      <c r="AK28">
        <v>675.35</v>
      </c>
      <c r="AL28">
        <v>0</v>
      </c>
      <c r="AM28">
        <v>645.20000000000005</v>
      </c>
      <c r="AN28">
        <v>186.3</v>
      </c>
      <c r="AO28">
        <v>30.15</v>
      </c>
      <c r="AP28">
        <v>0</v>
      </c>
      <c r="AQ28">
        <v>2.95</v>
      </c>
      <c r="AR28">
        <v>0</v>
      </c>
      <c r="AS28">
        <v>0</v>
      </c>
      <c r="AT28">
        <v>92</v>
      </c>
      <c r="AU28">
        <v>50</v>
      </c>
      <c r="AV28">
        <v>1</v>
      </c>
      <c r="AW28">
        <v>1</v>
      </c>
      <c r="AZ28">
        <v>1</v>
      </c>
      <c r="BA28">
        <v>24.82</v>
      </c>
      <c r="BB28">
        <v>10.1</v>
      </c>
      <c r="BC28">
        <v>1</v>
      </c>
      <c r="BD28" t="s">
        <v>0</v>
      </c>
      <c r="BE28" t="s">
        <v>0</v>
      </c>
      <c r="BF28" t="s">
        <v>0</v>
      </c>
      <c r="BG28" t="s">
        <v>0</v>
      </c>
      <c r="BH28">
        <v>0</v>
      </c>
      <c r="BI28">
        <v>1</v>
      </c>
      <c r="BJ28" t="s">
        <v>16</v>
      </c>
      <c r="BM28">
        <v>2</v>
      </c>
      <c r="BN28">
        <v>0</v>
      </c>
      <c r="BO28" t="s">
        <v>13</v>
      </c>
      <c r="BP28">
        <v>1</v>
      </c>
      <c r="BQ28">
        <v>30</v>
      </c>
      <c r="BR28">
        <v>0</v>
      </c>
      <c r="BS28">
        <v>24.82</v>
      </c>
      <c r="BT28">
        <v>1</v>
      </c>
      <c r="BU28">
        <v>1</v>
      </c>
      <c r="BV28">
        <v>1</v>
      </c>
      <c r="BW28">
        <v>1</v>
      </c>
      <c r="BX28">
        <v>1</v>
      </c>
      <c r="BY28" t="s">
        <v>0</v>
      </c>
      <c r="BZ28">
        <v>92</v>
      </c>
      <c r="CA28">
        <v>50</v>
      </c>
      <c r="CE28">
        <v>30</v>
      </c>
      <c r="CF28">
        <v>0</v>
      </c>
      <c r="CG28">
        <v>0</v>
      </c>
      <c r="CM28">
        <v>0</v>
      </c>
      <c r="CN28" t="s">
        <v>0</v>
      </c>
      <c r="CO28">
        <v>0</v>
      </c>
      <c r="CP28">
        <f t="shared" ref="CP28:CP44" si="35">(P28+Q28+S28)</f>
        <v>9456.68</v>
      </c>
      <c r="CQ28">
        <f t="shared" ref="CQ28:CQ44" si="36">ROUND((ROUND((AC28*AW28*1),2)*BC28),2)</f>
        <v>0</v>
      </c>
      <c r="CR28">
        <f>(ROUND((ROUND((((ET28*1.25))*AV28*1),2)*BB28),2)+ROUND((ROUND(((AE28-((EU28*1.25)))*AV28*1),2)*BS28),2))</f>
        <v>8145.65</v>
      </c>
      <c r="CS28">
        <f t="shared" ref="CS28:CS44" si="37">ROUND((ROUND((AE28*AV28*1),2)*BS28),2)</f>
        <v>5780.08</v>
      </c>
      <c r="CT28">
        <f t="shared" ref="CT28:CT44" si="38">ROUND((ROUND((AF28*AV28*1),2)*BA28),2)</f>
        <v>860.51</v>
      </c>
      <c r="CU28">
        <f t="shared" ref="CU28:CU44" si="39">AG28</f>
        <v>0</v>
      </c>
      <c r="CV28">
        <f t="shared" ref="CV28:CV44" si="40">(AH28*AV28)</f>
        <v>3.3925000000000001</v>
      </c>
      <c r="CW28">
        <f t="shared" ref="CW28:CW44" si="41">AI28</f>
        <v>0</v>
      </c>
      <c r="CX28">
        <f t="shared" ref="CX28:CX44" si="42">AJ28</f>
        <v>0</v>
      </c>
      <c r="CY28">
        <f t="shared" ref="CY28:CY44" si="43">S28*(BZ28/100)</f>
        <v>831.40400000000011</v>
      </c>
      <c r="CZ28">
        <f t="shared" ref="CZ28:CZ44" si="44">S28*(CA28/100)</f>
        <v>451.85</v>
      </c>
      <c r="DC28" t="s">
        <v>0</v>
      </c>
      <c r="DD28" t="s">
        <v>0</v>
      </c>
      <c r="DE28" t="s">
        <v>17</v>
      </c>
      <c r="DF28" t="s">
        <v>17</v>
      </c>
      <c r="DG28" t="s">
        <v>18</v>
      </c>
      <c r="DH28" t="s">
        <v>0</v>
      </c>
      <c r="DI28" t="s">
        <v>18</v>
      </c>
      <c r="DJ28" t="s">
        <v>17</v>
      </c>
      <c r="DK28" t="s">
        <v>0</v>
      </c>
      <c r="DL28" t="s">
        <v>0</v>
      </c>
      <c r="DM28" t="s">
        <v>0</v>
      </c>
      <c r="DN28">
        <v>98</v>
      </c>
      <c r="DO28">
        <v>77</v>
      </c>
      <c r="DP28">
        <v>1.1919999999999999</v>
      </c>
      <c r="DQ28">
        <v>1</v>
      </c>
      <c r="DU28">
        <v>1013</v>
      </c>
      <c r="DV28" t="s">
        <v>15</v>
      </c>
      <c r="DW28" t="s">
        <v>15</v>
      </c>
      <c r="DX28">
        <v>1</v>
      </c>
      <c r="EE28">
        <v>45802981</v>
      </c>
      <c r="EF28">
        <v>30</v>
      </c>
      <c r="EG28" t="s">
        <v>19</v>
      </c>
      <c r="EH28">
        <v>0</v>
      </c>
      <c r="EI28" t="s">
        <v>0</v>
      </c>
      <c r="EJ28">
        <v>1</v>
      </c>
      <c r="EK28">
        <v>2</v>
      </c>
      <c r="EL28" t="s">
        <v>20</v>
      </c>
      <c r="EM28" t="s">
        <v>21</v>
      </c>
      <c r="EO28" t="s">
        <v>0</v>
      </c>
      <c r="EQ28">
        <v>0</v>
      </c>
      <c r="ER28">
        <v>675.35</v>
      </c>
      <c r="ES28">
        <v>0</v>
      </c>
      <c r="ET28">
        <v>645.20000000000005</v>
      </c>
      <c r="EU28">
        <v>186.3</v>
      </c>
      <c r="EV28">
        <v>30.15</v>
      </c>
      <c r="EW28">
        <v>2.95</v>
      </c>
      <c r="EX28">
        <v>0</v>
      </c>
      <c r="EY28">
        <v>0</v>
      </c>
      <c r="FQ28">
        <v>0</v>
      </c>
      <c r="FR28">
        <f t="shared" ref="FR28:FR44" si="45">ROUND(IF(AND(BH28=3,BI28=3),P28,0),2)</f>
        <v>0</v>
      </c>
      <c r="FS28">
        <v>0</v>
      </c>
      <c r="FX28">
        <v>98</v>
      </c>
      <c r="FY28">
        <v>77</v>
      </c>
      <c r="GA28" t="s">
        <v>0</v>
      </c>
      <c r="GD28">
        <v>0</v>
      </c>
      <c r="GF28">
        <v>1920991722</v>
      </c>
      <c r="GG28">
        <v>2</v>
      </c>
      <c r="GH28">
        <v>1</v>
      </c>
      <c r="GI28">
        <v>3</v>
      </c>
      <c r="GJ28">
        <v>0</v>
      </c>
      <c r="GK28">
        <f>ROUND(R28*(R12)/100,2)</f>
        <v>9528.31</v>
      </c>
      <c r="GL28">
        <f t="shared" ref="GL28:GL44" si="46">ROUND(IF(AND(BH28=3,BI28=3,FS28&lt;&gt;0),P28,0),2)</f>
        <v>0</v>
      </c>
      <c r="GM28">
        <f t="shared" ref="GM28:GM44" si="47">ROUND(O28+X28+Y28+GK28,2)+GX28</f>
        <v>20268.240000000002</v>
      </c>
      <c r="GN28">
        <f t="shared" ref="GN28:GN44" si="48">IF(OR(BI28=0,BI28=1),ROUND(O28+X28+Y28+GK28,2),0)</f>
        <v>20268.240000000002</v>
      </c>
      <c r="GO28">
        <f t="shared" ref="GO28:GO44" si="49">IF(BI28=2,ROUND(O28+X28+Y28+GK28,2),0)</f>
        <v>0</v>
      </c>
      <c r="GP28">
        <f t="shared" ref="GP28:GP44" si="50">IF(BI28=4,ROUND(O28+X28+Y28+GK28,2)+GX28,0)</f>
        <v>0</v>
      </c>
      <c r="GR28">
        <v>0</v>
      </c>
      <c r="GS28">
        <v>3</v>
      </c>
      <c r="GT28">
        <v>0</v>
      </c>
      <c r="GU28" t="s">
        <v>0</v>
      </c>
      <c r="GV28">
        <f t="shared" ref="GV28:GV44" si="51">ROUND((GT28),6)</f>
        <v>0</v>
      </c>
      <c r="GW28">
        <v>1</v>
      </c>
      <c r="GX28">
        <f t="shared" ref="GX28:GX44" si="52">ROUND(HC28*I28,2)</f>
        <v>0</v>
      </c>
      <c r="HA28">
        <v>0</v>
      </c>
      <c r="HB28">
        <v>0</v>
      </c>
      <c r="HC28">
        <f t="shared" ref="HC28:HC44" si="53">GV28*GW28</f>
        <v>0</v>
      </c>
      <c r="IK28">
        <v>0</v>
      </c>
    </row>
    <row r="29" spans="1:245" x14ac:dyDescent="0.2">
      <c r="A29">
        <v>17</v>
      </c>
      <c r="B29">
        <v>1</v>
      </c>
      <c r="C29">
        <f>ROW(SmtRes!A4)</f>
        <v>4</v>
      </c>
      <c r="D29">
        <f>ROW(EtalonRes!A4)</f>
        <v>4</v>
      </c>
      <c r="E29" t="s">
        <v>22</v>
      </c>
      <c r="F29" t="s">
        <v>23</v>
      </c>
      <c r="G29" t="s">
        <v>24</v>
      </c>
      <c r="H29" t="s">
        <v>15</v>
      </c>
      <c r="I29">
        <f>ROUND(70/100,9)</f>
        <v>0.7</v>
      </c>
      <c r="J29">
        <v>0</v>
      </c>
      <c r="O29">
        <f t="shared" si="21"/>
        <v>40811.769999999997</v>
      </c>
      <c r="P29">
        <f t="shared" si="22"/>
        <v>0</v>
      </c>
      <c r="Q29">
        <f>(ROUND((ROUND((((ET29*1.25))*AV29*I29),2)*BB29),2)+ROUND((ROUND(((AE29-((EU29*1.25)))*AV29*I29),2)*BS29),2))</f>
        <v>0</v>
      </c>
      <c r="R29">
        <f t="shared" si="23"/>
        <v>0</v>
      </c>
      <c r="S29">
        <f t="shared" si="24"/>
        <v>40811.769999999997</v>
      </c>
      <c r="T29">
        <f t="shared" si="25"/>
        <v>0</v>
      </c>
      <c r="U29">
        <f t="shared" si="26"/>
        <v>155.12349999999995</v>
      </c>
      <c r="V29">
        <f t="shared" si="27"/>
        <v>0</v>
      </c>
      <c r="W29">
        <f t="shared" si="28"/>
        <v>0</v>
      </c>
      <c r="X29">
        <f t="shared" si="29"/>
        <v>29792.59</v>
      </c>
      <c r="Y29">
        <f t="shared" si="30"/>
        <v>16732.830000000002</v>
      </c>
      <c r="AA29">
        <v>46747901</v>
      </c>
      <c r="AB29">
        <f t="shared" si="31"/>
        <v>2349.0129999999999</v>
      </c>
      <c r="AC29">
        <f t="shared" si="32"/>
        <v>0</v>
      </c>
      <c r="AD29">
        <f>ROUND(((((ET29*1.25))-((EU29*1.25)))+AE29),6)</f>
        <v>0</v>
      </c>
      <c r="AE29">
        <f>ROUND(((EU29*1.25)),6)</f>
        <v>0</v>
      </c>
      <c r="AF29">
        <f>ROUND(((EV29*1.15)),6)</f>
        <v>2349.0129999999999</v>
      </c>
      <c r="AG29">
        <f t="shared" si="33"/>
        <v>0</v>
      </c>
      <c r="AH29">
        <f>((EW29*1.15))</f>
        <v>221.60499999999996</v>
      </c>
      <c r="AI29">
        <f>((EX29*1.25))</f>
        <v>0</v>
      </c>
      <c r="AJ29">
        <f t="shared" si="34"/>
        <v>0</v>
      </c>
      <c r="AK29">
        <v>2042.62</v>
      </c>
      <c r="AL29">
        <v>0</v>
      </c>
      <c r="AM29">
        <v>0</v>
      </c>
      <c r="AN29">
        <v>0</v>
      </c>
      <c r="AO29">
        <v>2042.62</v>
      </c>
      <c r="AP29">
        <v>0</v>
      </c>
      <c r="AQ29">
        <v>192.7</v>
      </c>
      <c r="AR29">
        <v>0</v>
      </c>
      <c r="AS29">
        <v>0</v>
      </c>
      <c r="AT29">
        <v>73</v>
      </c>
      <c r="AU29">
        <v>41</v>
      </c>
      <c r="AV29">
        <v>1</v>
      </c>
      <c r="AW29">
        <v>1</v>
      </c>
      <c r="AZ29">
        <v>1</v>
      </c>
      <c r="BA29">
        <v>24.82</v>
      </c>
      <c r="BB29">
        <v>1</v>
      </c>
      <c r="BC29">
        <v>1</v>
      </c>
      <c r="BD29" t="s">
        <v>0</v>
      </c>
      <c r="BE29" t="s">
        <v>0</v>
      </c>
      <c r="BF29" t="s">
        <v>0</v>
      </c>
      <c r="BG29" t="s">
        <v>0</v>
      </c>
      <c r="BH29">
        <v>0</v>
      </c>
      <c r="BI29">
        <v>1</v>
      </c>
      <c r="BJ29" t="s">
        <v>25</v>
      </c>
      <c r="BM29">
        <v>16</v>
      </c>
      <c r="BN29">
        <v>0</v>
      </c>
      <c r="BO29" t="s">
        <v>23</v>
      </c>
      <c r="BP29">
        <v>1</v>
      </c>
      <c r="BQ29">
        <v>30</v>
      </c>
      <c r="BR29">
        <v>0</v>
      </c>
      <c r="BS29">
        <v>24.82</v>
      </c>
      <c r="BT29">
        <v>1</v>
      </c>
      <c r="BU29">
        <v>1</v>
      </c>
      <c r="BV29">
        <v>1</v>
      </c>
      <c r="BW29">
        <v>1</v>
      </c>
      <c r="BX29">
        <v>1</v>
      </c>
      <c r="BY29" t="s">
        <v>0</v>
      </c>
      <c r="BZ29">
        <v>73</v>
      </c>
      <c r="CA29">
        <v>41</v>
      </c>
      <c r="CE29">
        <v>30</v>
      </c>
      <c r="CF29">
        <v>0</v>
      </c>
      <c r="CG29">
        <v>0</v>
      </c>
      <c r="CM29">
        <v>0</v>
      </c>
      <c r="CN29" t="s">
        <v>0</v>
      </c>
      <c r="CO29">
        <v>0</v>
      </c>
      <c r="CP29">
        <f t="shared" si="35"/>
        <v>40811.769999999997</v>
      </c>
      <c r="CQ29">
        <f t="shared" si="36"/>
        <v>0</v>
      </c>
      <c r="CR29">
        <f>(ROUND((ROUND((((ET29*1.25))*AV29*1),2)*BB29),2)+ROUND((ROUND(((AE29-((EU29*1.25)))*AV29*1),2)*BS29),2))</f>
        <v>0</v>
      </c>
      <c r="CS29">
        <f t="shared" si="37"/>
        <v>0</v>
      </c>
      <c r="CT29">
        <f t="shared" si="38"/>
        <v>58302.43</v>
      </c>
      <c r="CU29">
        <f t="shared" si="39"/>
        <v>0</v>
      </c>
      <c r="CV29">
        <f t="shared" si="40"/>
        <v>221.60499999999996</v>
      </c>
      <c r="CW29">
        <f t="shared" si="41"/>
        <v>0</v>
      </c>
      <c r="CX29">
        <f t="shared" si="42"/>
        <v>0</v>
      </c>
      <c r="CY29">
        <f t="shared" si="43"/>
        <v>29792.592099999998</v>
      </c>
      <c r="CZ29">
        <f t="shared" si="44"/>
        <v>16732.825699999998</v>
      </c>
      <c r="DC29" t="s">
        <v>0</v>
      </c>
      <c r="DD29" t="s">
        <v>0</v>
      </c>
      <c r="DE29" t="s">
        <v>17</v>
      </c>
      <c r="DF29" t="s">
        <v>17</v>
      </c>
      <c r="DG29" t="s">
        <v>18</v>
      </c>
      <c r="DH29" t="s">
        <v>0</v>
      </c>
      <c r="DI29" t="s">
        <v>18</v>
      </c>
      <c r="DJ29" t="s">
        <v>17</v>
      </c>
      <c r="DK29" t="s">
        <v>0</v>
      </c>
      <c r="DL29" t="s">
        <v>0</v>
      </c>
      <c r="DM29" t="s">
        <v>0</v>
      </c>
      <c r="DN29">
        <v>91</v>
      </c>
      <c r="DO29">
        <v>67</v>
      </c>
      <c r="DP29">
        <v>1.248</v>
      </c>
      <c r="DQ29">
        <v>1</v>
      </c>
      <c r="DU29">
        <v>1013</v>
      </c>
      <c r="DV29" t="s">
        <v>15</v>
      </c>
      <c r="DW29" t="s">
        <v>15</v>
      </c>
      <c r="DX29">
        <v>1</v>
      </c>
      <c r="EE29">
        <v>45802995</v>
      </c>
      <c r="EF29">
        <v>30</v>
      </c>
      <c r="EG29" t="s">
        <v>19</v>
      </c>
      <c r="EH29">
        <v>0</v>
      </c>
      <c r="EI29" t="s">
        <v>0</v>
      </c>
      <c r="EJ29">
        <v>1</v>
      </c>
      <c r="EK29">
        <v>16</v>
      </c>
      <c r="EL29" t="s">
        <v>26</v>
      </c>
      <c r="EM29" t="s">
        <v>27</v>
      </c>
      <c r="EO29" t="s">
        <v>0</v>
      </c>
      <c r="EQ29">
        <v>0</v>
      </c>
      <c r="ER29">
        <v>2042.62</v>
      </c>
      <c r="ES29">
        <v>0</v>
      </c>
      <c r="ET29">
        <v>0</v>
      </c>
      <c r="EU29">
        <v>0</v>
      </c>
      <c r="EV29">
        <v>2042.62</v>
      </c>
      <c r="EW29">
        <v>192.7</v>
      </c>
      <c r="EX29">
        <v>0</v>
      </c>
      <c r="EY29">
        <v>0</v>
      </c>
      <c r="FQ29">
        <v>0</v>
      </c>
      <c r="FR29">
        <f t="shared" si="45"/>
        <v>0</v>
      </c>
      <c r="FS29">
        <v>0</v>
      </c>
      <c r="FX29">
        <v>91</v>
      </c>
      <c r="FY29">
        <v>67</v>
      </c>
      <c r="GA29" t="s">
        <v>0</v>
      </c>
      <c r="GD29">
        <v>0</v>
      </c>
      <c r="GF29">
        <v>-1632341149</v>
      </c>
      <c r="GG29">
        <v>2</v>
      </c>
      <c r="GH29">
        <v>1</v>
      </c>
      <c r="GI29">
        <v>3</v>
      </c>
      <c r="GJ29">
        <v>0</v>
      </c>
      <c r="GK29">
        <f>ROUND(R29*(R12)/100,2)</f>
        <v>0</v>
      </c>
      <c r="GL29">
        <f t="shared" si="46"/>
        <v>0</v>
      </c>
      <c r="GM29">
        <f t="shared" si="47"/>
        <v>87337.19</v>
      </c>
      <c r="GN29">
        <f t="shared" si="48"/>
        <v>87337.19</v>
      </c>
      <c r="GO29">
        <f t="shared" si="49"/>
        <v>0</v>
      </c>
      <c r="GP29">
        <f t="shared" si="50"/>
        <v>0</v>
      </c>
      <c r="GR29">
        <v>0</v>
      </c>
      <c r="GS29">
        <v>3</v>
      </c>
      <c r="GT29">
        <v>0</v>
      </c>
      <c r="GU29" t="s">
        <v>0</v>
      </c>
      <c r="GV29">
        <f t="shared" si="51"/>
        <v>0</v>
      </c>
      <c r="GW29">
        <v>1</v>
      </c>
      <c r="GX29">
        <f t="shared" si="52"/>
        <v>0</v>
      </c>
      <c r="HA29">
        <v>0</v>
      </c>
      <c r="HB29">
        <v>0</v>
      </c>
      <c r="HC29">
        <f t="shared" si="53"/>
        <v>0</v>
      </c>
      <c r="IK29">
        <v>0</v>
      </c>
    </row>
    <row r="30" spans="1:245" x14ac:dyDescent="0.2">
      <c r="A30">
        <v>17</v>
      </c>
      <c r="B30">
        <v>1</v>
      </c>
      <c r="C30">
        <f>ROW(SmtRes!A5)</f>
        <v>5</v>
      </c>
      <c r="D30">
        <f>ROW(EtalonRes!A5)</f>
        <v>5</v>
      </c>
      <c r="E30" t="s">
        <v>28</v>
      </c>
      <c r="F30" t="s">
        <v>29</v>
      </c>
      <c r="G30" t="s">
        <v>30</v>
      </c>
      <c r="H30" t="s">
        <v>15</v>
      </c>
      <c r="I30">
        <f>ROUND(70/100,9)</f>
        <v>0.7</v>
      </c>
      <c r="J30">
        <v>0</v>
      </c>
      <c r="O30">
        <f t="shared" si="21"/>
        <v>13814.81</v>
      </c>
      <c r="P30">
        <f t="shared" si="22"/>
        <v>0</v>
      </c>
      <c r="Q30">
        <f>(ROUND((ROUND(((ET30)*AV30*I30),2)*BB30),2)+ROUND((ROUND(((AE30-(EU30))*AV30*I30),2)*BS30),2))</f>
        <v>0</v>
      </c>
      <c r="R30">
        <f t="shared" si="23"/>
        <v>0</v>
      </c>
      <c r="S30">
        <f t="shared" si="24"/>
        <v>13814.81</v>
      </c>
      <c r="T30">
        <f t="shared" si="25"/>
        <v>0</v>
      </c>
      <c r="U30">
        <f t="shared" si="26"/>
        <v>58.099999999999994</v>
      </c>
      <c r="V30">
        <f t="shared" si="27"/>
        <v>0</v>
      </c>
      <c r="W30">
        <f t="shared" si="28"/>
        <v>0</v>
      </c>
      <c r="X30">
        <f t="shared" si="29"/>
        <v>10084.81</v>
      </c>
      <c r="Y30">
        <f t="shared" si="30"/>
        <v>5664.07</v>
      </c>
      <c r="AA30">
        <v>46747901</v>
      </c>
      <c r="AB30">
        <f t="shared" si="31"/>
        <v>795.14</v>
      </c>
      <c r="AC30">
        <f t="shared" si="32"/>
        <v>0</v>
      </c>
      <c r="AD30">
        <f>ROUND((((ET30)-(EU30))+AE30),6)</f>
        <v>0</v>
      </c>
      <c r="AE30">
        <f t="shared" ref="AE30:AF32" si="54">ROUND((EU30),6)</f>
        <v>0</v>
      </c>
      <c r="AF30">
        <f t="shared" si="54"/>
        <v>795.14</v>
      </c>
      <c r="AG30">
        <f t="shared" si="33"/>
        <v>0</v>
      </c>
      <c r="AH30">
        <f t="shared" ref="AH30:AI32" si="55">(EW30)</f>
        <v>83</v>
      </c>
      <c r="AI30">
        <f t="shared" si="55"/>
        <v>0</v>
      </c>
      <c r="AJ30">
        <f t="shared" si="34"/>
        <v>0</v>
      </c>
      <c r="AK30">
        <v>795.14</v>
      </c>
      <c r="AL30">
        <v>0</v>
      </c>
      <c r="AM30">
        <v>0</v>
      </c>
      <c r="AN30">
        <v>0</v>
      </c>
      <c r="AO30">
        <v>795.14</v>
      </c>
      <c r="AP30">
        <v>0</v>
      </c>
      <c r="AQ30">
        <v>83</v>
      </c>
      <c r="AR30">
        <v>0</v>
      </c>
      <c r="AS30">
        <v>0</v>
      </c>
      <c r="AT30">
        <v>73</v>
      </c>
      <c r="AU30">
        <v>41</v>
      </c>
      <c r="AV30">
        <v>1</v>
      </c>
      <c r="AW30">
        <v>1</v>
      </c>
      <c r="AZ30">
        <v>1</v>
      </c>
      <c r="BA30">
        <v>24.82</v>
      </c>
      <c r="BB30">
        <v>1</v>
      </c>
      <c r="BC30">
        <v>1</v>
      </c>
      <c r="BD30" t="s">
        <v>0</v>
      </c>
      <c r="BE30" t="s">
        <v>0</v>
      </c>
      <c r="BF30" t="s">
        <v>0</v>
      </c>
      <c r="BG30" t="s">
        <v>0</v>
      </c>
      <c r="BH30">
        <v>0</v>
      </c>
      <c r="BI30">
        <v>1</v>
      </c>
      <c r="BJ30" t="s">
        <v>31</v>
      </c>
      <c r="BM30">
        <v>393</v>
      </c>
      <c r="BN30">
        <v>0</v>
      </c>
      <c r="BO30" t="s">
        <v>29</v>
      </c>
      <c r="BP30">
        <v>1</v>
      </c>
      <c r="BQ30">
        <v>60</v>
      </c>
      <c r="BR30">
        <v>0</v>
      </c>
      <c r="BS30">
        <v>24.82</v>
      </c>
      <c r="BT30">
        <v>1</v>
      </c>
      <c r="BU30">
        <v>1</v>
      </c>
      <c r="BV30">
        <v>1</v>
      </c>
      <c r="BW30">
        <v>1</v>
      </c>
      <c r="BX30">
        <v>1</v>
      </c>
      <c r="BY30" t="s">
        <v>0</v>
      </c>
      <c r="BZ30">
        <v>73</v>
      </c>
      <c r="CA30">
        <v>41</v>
      </c>
      <c r="CE30">
        <v>30</v>
      </c>
      <c r="CF30">
        <v>0</v>
      </c>
      <c r="CG30">
        <v>0</v>
      </c>
      <c r="CM30">
        <v>0</v>
      </c>
      <c r="CN30" t="s">
        <v>0</v>
      </c>
      <c r="CO30">
        <v>0</v>
      </c>
      <c r="CP30">
        <f t="shared" si="35"/>
        <v>13814.81</v>
      </c>
      <c r="CQ30">
        <f t="shared" si="36"/>
        <v>0</v>
      </c>
      <c r="CR30">
        <f>(ROUND((ROUND(((ET30)*AV30*1),2)*BB30),2)+ROUND((ROUND(((AE30-(EU30))*AV30*1),2)*BS30),2))</f>
        <v>0</v>
      </c>
      <c r="CS30">
        <f t="shared" si="37"/>
        <v>0</v>
      </c>
      <c r="CT30">
        <f t="shared" si="38"/>
        <v>19735.37</v>
      </c>
      <c r="CU30">
        <f t="shared" si="39"/>
        <v>0</v>
      </c>
      <c r="CV30">
        <f t="shared" si="40"/>
        <v>83</v>
      </c>
      <c r="CW30">
        <f t="shared" si="41"/>
        <v>0</v>
      </c>
      <c r="CX30">
        <f t="shared" si="42"/>
        <v>0</v>
      </c>
      <c r="CY30">
        <f t="shared" si="43"/>
        <v>10084.811299999999</v>
      </c>
      <c r="CZ30">
        <f t="shared" si="44"/>
        <v>5664.0720999999994</v>
      </c>
      <c r="DC30" t="s">
        <v>0</v>
      </c>
      <c r="DD30" t="s">
        <v>0</v>
      </c>
      <c r="DE30" t="s">
        <v>0</v>
      </c>
      <c r="DF30" t="s">
        <v>0</v>
      </c>
      <c r="DG30" t="s">
        <v>0</v>
      </c>
      <c r="DH30" t="s">
        <v>0</v>
      </c>
      <c r="DI30" t="s">
        <v>0</v>
      </c>
      <c r="DJ30" t="s">
        <v>0</v>
      </c>
      <c r="DK30" t="s">
        <v>0</v>
      </c>
      <c r="DL30" t="s">
        <v>0</v>
      </c>
      <c r="DM30" t="s">
        <v>0</v>
      </c>
      <c r="DN30">
        <v>91</v>
      </c>
      <c r="DO30">
        <v>67</v>
      </c>
      <c r="DP30">
        <v>1.248</v>
      </c>
      <c r="DQ30">
        <v>1</v>
      </c>
      <c r="DU30">
        <v>1013</v>
      </c>
      <c r="DV30" t="s">
        <v>15</v>
      </c>
      <c r="DW30" t="s">
        <v>15</v>
      </c>
      <c r="DX30">
        <v>1</v>
      </c>
      <c r="EE30">
        <v>45801371</v>
      </c>
      <c r="EF30">
        <v>60</v>
      </c>
      <c r="EG30" t="s">
        <v>32</v>
      </c>
      <c r="EH30">
        <v>0</v>
      </c>
      <c r="EI30" t="s">
        <v>0</v>
      </c>
      <c r="EJ30">
        <v>1</v>
      </c>
      <c r="EK30">
        <v>393</v>
      </c>
      <c r="EL30" t="s">
        <v>33</v>
      </c>
      <c r="EM30" t="s">
        <v>34</v>
      </c>
      <c r="EO30" t="s">
        <v>0</v>
      </c>
      <c r="EQ30">
        <v>0</v>
      </c>
      <c r="ER30">
        <v>795.14</v>
      </c>
      <c r="ES30">
        <v>0</v>
      </c>
      <c r="ET30">
        <v>0</v>
      </c>
      <c r="EU30">
        <v>0</v>
      </c>
      <c r="EV30">
        <v>795.14</v>
      </c>
      <c r="EW30">
        <v>83</v>
      </c>
      <c r="EX30">
        <v>0</v>
      </c>
      <c r="EY30">
        <v>0</v>
      </c>
      <c r="FQ30">
        <v>0</v>
      </c>
      <c r="FR30">
        <f t="shared" si="45"/>
        <v>0</v>
      </c>
      <c r="FS30">
        <v>0</v>
      </c>
      <c r="FX30">
        <v>91</v>
      </c>
      <c r="FY30">
        <v>67</v>
      </c>
      <c r="GA30" t="s">
        <v>0</v>
      </c>
      <c r="GD30">
        <v>0</v>
      </c>
      <c r="GF30">
        <v>2144161260</v>
      </c>
      <c r="GG30">
        <v>2</v>
      </c>
      <c r="GH30">
        <v>1</v>
      </c>
      <c r="GI30">
        <v>3</v>
      </c>
      <c r="GJ30">
        <v>0</v>
      </c>
      <c r="GK30">
        <f>ROUND(R30*(R12)/100,2)</f>
        <v>0</v>
      </c>
      <c r="GL30">
        <f t="shared" si="46"/>
        <v>0</v>
      </c>
      <c r="GM30">
        <f t="shared" si="47"/>
        <v>29563.69</v>
      </c>
      <c r="GN30">
        <f t="shared" si="48"/>
        <v>29563.69</v>
      </c>
      <c r="GO30">
        <f t="shared" si="49"/>
        <v>0</v>
      </c>
      <c r="GP30">
        <f t="shared" si="50"/>
        <v>0</v>
      </c>
      <c r="GR30">
        <v>0</v>
      </c>
      <c r="GS30">
        <v>3</v>
      </c>
      <c r="GT30">
        <v>0</v>
      </c>
      <c r="GU30" t="s">
        <v>0</v>
      </c>
      <c r="GV30">
        <f t="shared" si="51"/>
        <v>0</v>
      </c>
      <c r="GW30">
        <v>1</v>
      </c>
      <c r="GX30">
        <f t="shared" si="52"/>
        <v>0</v>
      </c>
      <c r="HA30">
        <v>0</v>
      </c>
      <c r="HB30">
        <v>0</v>
      </c>
      <c r="HC30">
        <f t="shared" si="53"/>
        <v>0</v>
      </c>
      <c r="IK30">
        <v>0</v>
      </c>
    </row>
    <row r="31" spans="1:245" x14ac:dyDescent="0.2">
      <c r="A31">
        <v>17</v>
      </c>
      <c r="B31">
        <v>1</v>
      </c>
      <c r="C31">
        <f>ROW(SmtRes!A6)</f>
        <v>6</v>
      </c>
      <c r="D31">
        <f>ROW(EtalonRes!A6)</f>
        <v>6</v>
      </c>
      <c r="E31" t="s">
        <v>35</v>
      </c>
      <c r="F31" t="s">
        <v>36</v>
      </c>
      <c r="G31" t="s">
        <v>37</v>
      </c>
      <c r="H31" t="s">
        <v>38</v>
      </c>
      <c r="I31">
        <v>302</v>
      </c>
      <c r="J31">
        <v>0</v>
      </c>
      <c r="O31">
        <f t="shared" si="21"/>
        <v>191999.01</v>
      </c>
      <c r="P31">
        <f t="shared" si="22"/>
        <v>0</v>
      </c>
      <c r="Q31">
        <f>(ROUND((ROUND(((ET31)*AV31*I31),2)*BB31),2)+ROUND((ROUND(((AE31-(EU31))*AV31*I31),2)*BS31),2))</f>
        <v>191999.01</v>
      </c>
      <c r="R31">
        <f t="shared" si="23"/>
        <v>0</v>
      </c>
      <c r="S31">
        <f t="shared" si="24"/>
        <v>0</v>
      </c>
      <c r="T31">
        <f t="shared" si="25"/>
        <v>0</v>
      </c>
      <c r="U31">
        <f t="shared" si="26"/>
        <v>0</v>
      </c>
      <c r="V31">
        <f t="shared" si="27"/>
        <v>0</v>
      </c>
      <c r="W31">
        <f t="shared" si="28"/>
        <v>0</v>
      </c>
      <c r="X31">
        <f t="shared" si="29"/>
        <v>0</v>
      </c>
      <c r="Y31">
        <f t="shared" si="30"/>
        <v>0</v>
      </c>
      <c r="AA31">
        <v>46747901</v>
      </c>
      <c r="AB31">
        <f t="shared" si="31"/>
        <v>53.47</v>
      </c>
      <c r="AC31">
        <f t="shared" si="32"/>
        <v>0</v>
      </c>
      <c r="AD31">
        <f>ROUND((((ET31)-(EU31))+AE31),6)</f>
        <v>53.47</v>
      </c>
      <c r="AE31">
        <f t="shared" si="54"/>
        <v>0</v>
      </c>
      <c r="AF31">
        <f t="shared" si="54"/>
        <v>0</v>
      </c>
      <c r="AG31">
        <f t="shared" si="33"/>
        <v>0</v>
      </c>
      <c r="AH31">
        <f t="shared" si="55"/>
        <v>0</v>
      </c>
      <c r="AI31">
        <f t="shared" si="55"/>
        <v>0</v>
      </c>
      <c r="AJ31">
        <f t="shared" si="34"/>
        <v>0</v>
      </c>
      <c r="AK31">
        <v>53.47</v>
      </c>
      <c r="AL31">
        <v>0</v>
      </c>
      <c r="AM31">
        <v>53.47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93</v>
      </c>
      <c r="AU31">
        <v>64</v>
      </c>
      <c r="AV31">
        <v>1</v>
      </c>
      <c r="AW31">
        <v>1</v>
      </c>
      <c r="AZ31">
        <v>1</v>
      </c>
      <c r="BA31">
        <v>1</v>
      </c>
      <c r="BB31">
        <v>11.89</v>
      </c>
      <c r="BC31">
        <v>1</v>
      </c>
      <c r="BD31" t="s">
        <v>0</v>
      </c>
      <c r="BE31" t="s">
        <v>0</v>
      </c>
      <c r="BF31" t="s">
        <v>0</v>
      </c>
      <c r="BG31" t="s">
        <v>0</v>
      </c>
      <c r="BH31">
        <v>0</v>
      </c>
      <c r="BI31">
        <v>4</v>
      </c>
      <c r="BJ31" t="s">
        <v>39</v>
      </c>
      <c r="BM31">
        <v>1111</v>
      </c>
      <c r="BN31">
        <v>0</v>
      </c>
      <c r="BO31" t="s">
        <v>36</v>
      </c>
      <c r="BP31">
        <v>1</v>
      </c>
      <c r="BQ31">
        <v>150</v>
      </c>
      <c r="BR31">
        <v>0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 t="s">
        <v>0</v>
      </c>
      <c r="BZ31">
        <v>93</v>
      </c>
      <c r="CA31">
        <v>64</v>
      </c>
      <c r="CE31">
        <v>30</v>
      </c>
      <c r="CF31">
        <v>0</v>
      </c>
      <c r="CG31">
        <v>0</v>
      </c>
      <c r="CM31">
        <v>0</v>
      </c>
      <c r="CN31" t="s">
        <v>0</v>
      </c>
      <c r="CO31">
        <v>0</v>
      </c>
      <c r="CP31">
        <f t="shared" si="35"/>
        <v>191999.01</v>
      </c>
      <c r="CQ31">
        <f t="shared" si="36"/>
        <v>0</v>
      </c>
      <c r="CR31">
        <f>(ROUND((ROUND(((ET31)*AV31*1),2)*BB31),2)+ROUND((ROUND(((AE31-(EU31))*AV31*1),2)*BS31),2))</f>
        <v>635.76</v>
      </c>
      <c r="CS31">
        <f t="shared" si="37"/>
        <v>0</v>
      </c>
      <c r="CT31">
        <f t="shared" si="38"/>
        <v>0</v>
      </c>
      <c r="CU31">
        <f t="shared" si="39"/>
        <v>0</v>
      </c>
      <c r="CV31">
        <f t="shared" si="40"/>
        <v>0</v>
      </c>
      <c r="CW31">
        <f t="shared" si="41"/>
        <v>0</v>
      </c>
      <c r="CX31">
        <f t="shared" si="42"/>
        <v>0</v>
      </c>
      <c r="CY31">
        <f t="shared" si="43"/>
        <v>0</v>
      </c>
      <c r="CZ31">
        <f t="shared" si="44"/>
        <v>0</v>
      </c>
      <c r="DC31" t="s">
        <v>0</v>
      </c>
      <c r="DD31" t="s">
        <v>0</v>
      </c>
      <c r="DE31" t="s">
        <v>0</v>
      </c>
      <c r="DF31" t="s">
        <v>0</v>
      </c>
      <c r="DG31" t="s">
        <v>0</v>
      </c>
      <c r="DH31" t="s">
        <v>0</v>
      </c>
      <c r="DI31" t="s">
        <v>0</v>
      </c>
      <c r="DJ31" t="s">
        <v>0</v>
      </c>
      <c r="DK31" t="s">
        <v>0</v>
      </c>
      <c r="DL31" t="s">
        <v>0</v>
      </c>
      <c r="DM31" t="s">
        <v>0</v>
      </c>
      <c r="DN31">
        <v>0</v>
      </c>
      <c r="DO31">
        <v>0</v>
      </c>
      <c r="DP31">
        <v>1</v>
      </c>
      <c r="DQ31">
        <v>1</v>
      </c>
      <c r="DU31">
        <v>1009</v>
      </c>
      <c r="DV31" t="s">
        <v>38</v>
      </c>
      <c r="DW31" t="s">
        <v>38</v>
      </c>
      <c r="DX31">
        <v>1000</v>
      </c>
      <c r="EE31">
        <v>45802089</v>
      </c>
      <c r="EF31">
        <v>150</v>
      </c>
      <c r="EG31" t="s">
        <v>40</v>
      </c>
      <c r="EH31">
        <v>0</v>
      </c>
      <c r="EI31" t="s">
        <v>0</v>
      </c>
      <c r="EJ31">
        <v>4</v>
      </c>
      <c r="EK31">
        <v>1111</v>
      </c>
      <c r="EL31" t="s">
        <v>41</v>
      </c>
      <c r="EM31" t="s">
        <v>42</v>
      </c>
      <c r="EO31" t="s">
        <v>0</v>
      </c>
      <c r="EQ31">
        <v>0</v>
      </c>
      <c r="ER31">
        <v>53.47</v>
      </c>
      <c r="ES31">
        <v>0</v>
      </c>
      <c r="ET31">
        <v>53.47</v>
      </c>
      <c r="EU31">
        <v>0</v>
      </c>
      <c r="EV31">
        <v>0</v>
      </c>
      <c r="EW31">
        <v>0</v>
      </c>
      <c r="EX31">
        <v>0</v>
      </c>
      <c r="EY31">
        <v>0</v>
      </c>
      <c r="FQ31">
        <v>0</v>
      </c>
      <c r="FR31">
        <f t="shared" si="45"/>
        <v>0</v>
      </c>
      <c r="FS31">
        <v>0</v>
      </c>
      <c r="FX31">
        <v>0</v>
      </c>
      <c r="FY31">
        <v>0</v>
      </c>
      <c r="GA31" t="s">
        <v>0</v>
      </c>
      <c r="GD31">
        <v>0</v>
      </c>
      <c r="GF31">
        <v>-1620122329</v>
      </c>
      <c r="GG31">
        <v>2</v>
      </c>
      <c r="GH31">
        <v>1</v>
      </c>
      <c r="GI31">
        <v>2</v>
      </c>
      <c r="GJ31">
        <v>0</v>
      </c>
      <c r="GK31">
        <f>ROUND(R31*(R12)/100,2)</f>
        <v>0</v>
      </c>
      <c r="GL31">
        <f t="shared" si="46"/>
        <v>0</v>
      </c>
      <c r="GM31">
        <f t="shared" si="47"/>
        <v>191999.01</v>
      </c>
      <c r="GN31">
        <f t="shared" si="48"/>
        <v>0</v>
      </c>
      <c r="GO31">
        <f t="shared" si="49"/>
        <v>0</v>
      </c>
      <c r="GP31">
        <f t="shared" si="50"/>
        <v>191999.01</v>
      </c>
      <c r="GR31">
        <v>0</v>
      </c>
      <c r="GS31">
        <v>3</v>
      </c>
      <c r="GT31">
        <v>0</v>
      </c>
      <c r="GU31" t="s">
        <v>0</v>
      </c>
      <c r="GV31">
        <f t="shared" si="51"/>
        <v>0</v>
      </c>
      <c r="GW31">
        <v>1</v>
      </c>
      <c r="GX31">
        <f t="shared" si="52"/>
        <v>0</v>
      </c>
      <c r="HA31">
        <v>0</v>
      </c>
      <c r="HB31">
        <v>0</v>
      </c>
      <c r="HC31">
        <f t="shared" si="53"/>
        <v>0</v>
      </c>
      <c r="IK31">
        <v>0</v>
      </c>
    </row>
    <row r="32" spans="1:245" x14ac:dyDescent="0.2">
      <c r="A32">
        <v>17</v>
      </c>
      <c r="B32">
        <v>1</v>
      </c>
      <c r="C32">
        <f>ROW(SmtRes!A7)</f>
        <v>7</v>
      </c>
      <c r="D32">
        <f>ROW(EtalonRes!A7)</f>
        <v>7</v>
      </c>
      <c r="E32" t="s">
        <v>43</v>
      </c>
      <c r="F32" t="s">
        <v>44</v>
      </c>
      <c r="G32" t="s">
        <v>45</v>
      </c>
      <c r="H32" t="s">
        <v>46</v>
      </c>
      <c r="I32">
        <v>302</v>
      </c>
      <c r="J32">
        <v>0</v>
      </c>
      <c r="O32">
        <f t="shared" si="21"/>
        <v>29056.720000000001</v>
      </c>
      <c r="P32">
        <f t="shared" si="22"/>
        <v>0</v>
      </c>
      <c r="Q32">
        <f>(ROUND((ROUND(((ET32)*AV32*I32),2)*BB32),2)+ROUND((ROUND(((AE32-(EU32))*AV32*I32),2)*BS32),2))</f>
        <v>29056.720000000001</v>
      </c>
      <c r="R32">
        <f t="shared" si="23"/>
        <v>0</v>
      </c>
      <c r="S32">
        <f t="shared" si="24"/>
        <v>0</v>
      </c>
      <c r="T32">
        <f t="shared" si="25"/>
        <v>0</v>
      </c>
      <c r="U32">
        <f t="shared" si="26"/>
        <v>0</v>
      </c>
      <c r="V32">
        <f t="shared" si="27"/>
        <v>0</v>
      </c>
      <c r="W32">
        <f t="shared" si="28"/>
        <v>0</v>
      </c>
      <c r="X32">
        <f t="shared" si="29"/>
        <v>0</v>
      </c>
      <c r="Y32">
        <f t="shared" si="30"/>
        <v>0</v>
      </c>
      <c r="AA32">
        <v>46747901</v>
      </c>
      <c r="AB32">
        <f t="shared" si="31"/>
        <v>12.61</v>
      </c>
      <c r="AC32">
        <f t="shared" si="32"/>
        <v>0</v>
      </c>
      <c r="AD32">
        <f>ROUND((((ET32)-(EU32))+AE32),6)</f>
        <v>12.61</v>
      </c>
      <c r="AE32">
        <f t="shared" si="54"/>
        <v>0</v>
      </c>
      <c r="AF32">
        <f t="shared" si="54"/>
        <v>0</v>
      </c>
      <c r="AG32">
        <f t="shared" si="33"/>
        <v>0</v>
      </c>
      <c r="AH32">
        <f t="shared" si="55"/>
        <v>0</v>
      </c>
      <c r="AI32">
        <f t="shared" si="55"/>
        <v>0</v>
      </c>
      <c r="AJ32">
        <f t="shared" si="34"/>
        <v>0</v>
      </c>
      <c r="AK32">
        <v>12.61</v>
      </c>
      <c r="AL32">
        <v>0</v>
      </c>
      <c r="AM32">
        <v>12.61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93</v>
      </c>
      <c r="AU32">
        <v>64</v>
      </c>
      <c r="AV32">
        <v>1</v>
      </c>
      <c r="AW32">
        <v>1</v>
      </c>
      <c r="AZ32">
        <v>1</v>
      </c>
      <c r="BA32">
        <v>1</v>
      </c>
      <c r="BB32">
        <v>7.63</v>
      </c>
      <c r="BC32">
        <v>1</v>
      </c>
      <c r="BD32" t="s">
        <v>0</v>
      </c>
      <c r="BE32" t="s">
        <v>0</v>
      </c>
      <c r="BF32" t="s">
        <v>0</v>
      </c>
      <c r="BG32" t="s">
        <v>0</v>
      </c>
      <c r="BH32">
        <v>0</v>
      </c>
      <c r="BI32">
        <v>4</v>
      </c>
      <c r="BJ32" t="s">
        <v>47</v>
      </c>
      <c r="BM32">
        <v>1113</v>
      </c>
      <c r="BN32">
        <v>0</v>
      </c>
      <c r="BO32" t="s">
        <v>44</v>
      </c>
      <c r="BP32">
        <v>1</v>
      </c>
      <c r="BQ32">
        <v>150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 t="s">
        <v>0</v>
      </c>
      <c r="BZ32">
        <v>93</v>
      </c>
      <c r="CA32">
        <v>64</v>
      </c>
      <c r="CE32">
        <v>30</v>
      </c>
      <c r="CF32">
        <v>0</v>
      </c>
      <c r="CG32">
        <v>0</v>
      </c>
      <c r="CM32">
        <v>0</v>
      </c>
      <c r="CN32" t="s">
        <v>0</v>
      </c>
      <c r="CO32">
        <v>0</v>
      </c>
      <c r="CP32">
        <f t="shared" si="35"/>
        <v>29056.720000000001</v>
      </c>
      <c r="CQ32">
        <f t="shared" si="36"/>
        <v>0</v>
      </c>
      <c r="CR32">
        <f>(ROUND((ROUND(((ET32)*AV32*1),2)*BB32),2)+ROUND((ROUND(((AE32-(EU32))*AV32*1),2)*BS32),2))</f>
        <v>96.21</v>
      </c>
      <c r="CS32">
        <f t="shared" si="37"/>
        <v>0</v>
      </c>
      <c r="CT32">
        <f t="shared" si="38"/>
        <v>0</v>
      </c>
      <c r="CU32">
        <f t="shared" si="39"/>
        <v>0</v>
      </c>
      <c r="CV32">
        <f t="shared" si="40"/>
        <v>0</v>
      </c>
      <c r="CW32">
        <f t="shared" si="41"/>
        <v>0</v>
      </c>
      <c r="CX32">
        <f t="shared" si="42"/>
        <v>0</v>
      </c>
      <c r="CY32">
        <f t="shared" si="43"/>
        <v>0</v>
      </c>
      <c r="CZ32">
        <f t="shared" si="44"/>
        <v>0</v>
      </c>
      <c r="DC32" t="s">
        <v>0</v>
      </c>
      <c r="DD32" t="s">
        <v>0</v>
      </c>
      <c r="DE32" t="s">
        <v>0</v>
      </c>
      <c r="DF32" t="s">
        <v>0</v>
      </c>
      <c r="DG32" t="s">
        <v>0</v>
      </c>
      <c r="DH32" t="s">
        <v>0</v>
      </c>
      <c r="DI32" t="s">
        <v>0</v>
      </c>
      <c r="DJ32" t="s">
        <v>0</v>
      </c>
      <c r="DK32" t="s">
        <v>0</v>
      </c>
      <c r="DL32" t="s">
        <v>0</v>
      </c>
      <c r="DM32" t="s">
        <v>0</v>
      </c>
      <c r="DN32">
        <v>0</v>
      </c>
      <c r="DO32">
        <v>0</v>
      </c>
      <c r="DP32">
        <v>1</v>
      </c>
      <c r="DQ32">
        <v>1</v>
      </c>
      <c r="DU32">
        <v>1013</v>
      </c>
      <c r="DV32" t="s">
        <v>46</v>
      </c>
      <c r="DW32" t="s">
        <v>46</v>
      </c>
      <c r="DX32">
        <v>1</v>
      </c>
      <c r="EE32">
        <v>45802091</v>
      </c>
      <c r="EF32">
        <v>150</v>
      </c>
      <c r="EG32" t="s">
        <v>40</v>
      </c>
      <c r="EH32">
        <v>0</v>
      </c>
      <c r="EI32" t="s">
        <v>0</v>
      </c>
      <c r="EJ32">
        <v>4</v>
      </c>
      <c r="EK32">
        <v>1113</v>
      </c>
      <c r="EL32" t="s">
        <v>48</v>
      </c>
      <c r="EM32" t="s">
        <v>49</v>
      </c>
      <c r="EO32" t="s">
        <v>0</v>
      </c>
      <c r="EQ32">
        <v>0</v>
      </c>
      <c r="ER32">
        <v>12.61</v>
      </c>
      <c r="ES32">
        <v>0</v>
      </c>
      <c r="ET32">
        <v>12.61</v>
      </c>
      <c r="EU32">
        <v>0</v>
      </c>
      <c r="EV32">
        <v>0</v>
      </c>
      <c r="EW32">
        <v>0</v>
      </c>
      <c r="EX32">
        <v>0</v>
      </c>
      <c r="EY32">
        <v>0</v>
      </c>
      <c r="FQ32">
        <v>0</v>
      </c>
      <c r="FR32">
        <f t="shared" si="45"/>
        <v>0</v>
      </c>
      <c r="FS32">
        <v>0</v>
      </c>
      <c r="FX32">
        <v>0</v>
      </c>
      <c r="FY32">
        <v>0</v>
      </c>
      <c r="GA32" t="s">
        <v>0</v>
      </c>
      <c r="GD32">
        <v>0</v>
      </c>
      <c r="GF32">
        <v>-1630031867</v>
      </c>
      <c r="GG32">
        <v>2</v>
      </c>
      <c r="GH32">
        <v>1</v>
      </c>
      <c r="GI32">
        <v>2</v>
      </c>
      <c r="GJ32">
        <v>0</v>
      </c>
      <c r="GK32">
        <f>ROUND(R32*(R12)/100,2)</f>
        <v>0</v>
      </c>
      <c r="GL32">
        <f t="shared" si="46"/>
        <v>0</v>
      </c>
      <c r="GM32">
        <f t="shared" si="47"/>
        <v>29056.720000000001</v>
      </c>
      <c r="GN32">
        <f t="shared" si="48"/>
        <v>0</v>
      </c>
      <c r="GO32">
        <f t="shared" si="49"/>
        <v>0</v>
      </c>
      <c r="GP32">
        <f t="shared" si="50"/>
        <v>29056.720000000001</v>
      </c>
      <c r="GR32">
        <v>0</v>
      </c>
      <c r="GS32">
        <v>3</v>
      </c>
      <c r="GT32">
        <v>0</v>
      </c>
      <c r="GU32" t="s">
        <v>0</v>
      </c>
      <c r="GV32">
        <f t="shared" si="51"/>
        <v>0</v>
      </c>
      <c r="GW32">
        <v>1</v>
      </c>
      <c r="GX32">
        <f t="shared" si="52"/>
        <v>0</v>
      </c>
      <c r="HA32">
        <v>0</v>
      </c>
      <c r="HB32">
        <v>0</v>
      </c>
      <c r="HC32">
        <f t="shared" si="53"/>
        <v>0</v>
      </c>
      <c r="IK32">
        <v>0</v>
      </c>
    </row>
    <row r="33" spans="1:245" x14ac:dyDescent="0.2">
      <c r="A33">
        <v>17</v>
      </c>
      <c r="B33">
        <v>1</v>
      </c>
      <c r="C33">
        <f>ROW(SmtRes!A12)</f>
        <v>12</v>
      </c>
      <c r="D33">
        <f>ROW(EtalonRes!A12)</f>
        <v>12</v>
      </c>
      <c r="E33" t="s">
        <v>50</v>
      </c>
      <c r="F33" t="s">
        <v>51</v>
      </c>
      <c r="G33" t="s">
        <v>52</v>
      </c>
      <c r="H33" t="s">
        <v>53</v>
      </c>
      <c r="I33">
        <f>ROUND(350/1000,9)</f>
        <v>0.35</v>
      </c>
      <c r="J33">
        <v>0</v>
      </c>
      <c r="O33">
        <f t="shared" si="21"/>
        <v>4876.3900000000003</v>
      </c>
      <c r="P33">
        <f t="shared" si="22"/>
        <v>0.99</v>
      </c>
      <c r="Q33">
        <f>(ROUND((ROUND((((ET33*1.25))*AV33*I33),2)*BB33),2)+ROUND((ROUND(((AE33-((EU33*1.25)))*AV33*I33),2)*BS33),2))</f>
        <v>2025.07</v>
      </c>
      <c r="R33">
        <f t="shared" si="23"/>
        <v>917.84</v>
      </c>
      <c r="S33">
        <f t="shared" si="24"/>
        <v>2850.33</v>
      </c>
      <c r="T33">
        <f t="shared" si="25"/>
        <v>0</v>
      </c>
      <c r="U33">
        <f t="shared" si="26"/>
        <v>11.149249999999999</v>
      </c>
      <c r="V33">
        <f t="shared" si="27"/>
        <v>0</v>
      </c>
      <c r="W33">
        <f t="shared" si="28"/>
        <v>0</v>
      </c>
      <c r="X33">
        <f t="shared" si="29"/>
        <v>3192.37</v>
      </c>
      <c r="Y33">
        <f t="shared" si="30"/>
        <v>1168.6400000000001</v>
      </c>
      <c r="AA33">
        <v>46747901</v>
      </c>
      <c r="AB33">
        <f t="shared" si="31"/>
        <v>1005.3215</v>
      </c>
      <c r="AC33">
        <f t="shared" si="32"/>
        <v>0.49</v>
      </c>
      <c r="AD33">
        <f>ROUND(((((ET33*1.25))-((EU33*1.25)))+AE33),6)</f>
        <v>676.72500000000002</v>
      </c>
      <c r="AE33">
        <f>ROUND(((EU33*1.25)),6)</f>
        <v>105.65</v>
      </c>
      <c r="AF33">
        <f>ROUND(((EV33*1.15)),6)</f>
        <v>328.10649999999998</v>
      </c>
      <c r="AG33">
        <f t="shared" si="33"/>
        <v>0</v>
      </c>
      <c r="AH33">
        <f>((EW33*1.15))</f>
        <v>31.854999999999997</v>
      </c>
      <c r="AI33">
        <f>((EX33*1.25))</f>
        <v>0</v>
      </c>
      <c r="AJ33">
        <f t="shared" si="34"/>
        <v>0</v>
      </c>
      <c r="AK33">
        <v>827.18</v>
      </c>
      <c r="AL33">
        <v>0.49</v>
      </c>
      <c r="AM33">
        <v>541.38</v>
      </c>
      <c r="AN33">
        <v>84.52</v>
      </c>
      <c r="AO33">
        <v>285.31</v>
      </c>
      <c r="AP33">
        <v>0</v>
      </c>
      <c r="AQ33">
        <v>27.7</v>
      </c>
      <c r="AR33">
        <v>0</v>
      </c>
      <c r="AS33">
        <v>0</v>
      </c>
      <c r="AT33">
        <v>112</v>
      </c>
      <c r="AU33">
        <v>41</v>
      </c>
      <c r="AV33">
        <v>1</v>
      </c>
      <c r="AW33">
        <v>1</v>
      </c>
      <c r="AZ33">
        <v>1</v>
      </c>
      <c r="BA33">
        <v>24.82</v>
      </c>
      <c r="BB33">
        <v>8.5500000000000007</v>
      </c>
      <c r="BC33">
        <v>5.82</v>
      </c>
      <c r="BD33" t="s">
        <v>0</v>
      </c>
      <c r="BE33" t="s">
        <v>0</v>
      </c>
      <c r="BF33" t="s">
        <v>0</v>
      </c>
      <c r="BG33" t="s">
        <v>0</v>
      </c>
      <c r="BH33">
        <v>0</v>
      </c>
      <c r="BI33">
        <v>1</v>
      </c>
      <c r="BJ33" t="s">
        <v>54</v>
      </c>
      <c r="BM33">
        <v>166</v>
      </c>
      <c r="BN33">
        <v>0</v>
      </c>
      <c r="BO33" t="s">
        <v>51</v>
      </c>
      <c r="BP33">
        <v>1</v>
      </c>
      <c r="BQ33">
        <v>30</v>
      </c>
      <c r="BR33">
        <v>0</v>
      </c>
      <c r="BS33">
        <v>24.82</v>
      </c>
      <c r="BT33">
        <v>1</v>
      </c>
      <c r="BU33">
        <v>1</v>
      </c>
      <c r="BV33">
        <v>1</v>
      </c>
      <c r="BW33">
        <v>1</v>
      </c>
      <c r="BX33">
        <v>1</v>
      </c>
      <c r="BY33" t="s">
        <v>0</v>
      </c>
      <c r="BZ33">
        <v>112</v>
      </c>
      <c r="CA33">
        <v>41</v>
      </c>
      <c r="CE33">
        <v>30</v>
      </c>
      <c r="CF33">
        <v>0</v>
      </c>
      <c r="CG33">
        <v>0</v>
      </c>
      <c r="CM33">
        <v>0</v>
      </c>
      <c r="CN33" t="s">
        <v>0</v>
      </c>
      <c r="CO33">
        <v>0</v>
      </c>
      <c r="CP33">
        <f t="shared" si="35"/>
        <v>4876.3899999999994</v>
      </c>
      <c r="CQ33">
        <f t="shared" si="36"/>
        <v>2.85</v>
      </c>
      <c r="CR33">
        <f>(ROUND((ROUND((((ET33*1.25))*AV33*1),2)*BB33),2)+ROUND((ROUND(((AE33-((EU33*1.25)))*AV33*1),2)*BS33),2))</f>
        <v>5786.04</v>
      </c>
      <c r="CS33">
        <f t="shared" si="37"/>
        <v>2622.23</v>
      </c>
      <c r="CT33">
        <f t="shared" si="38"/>
        <v>8143.69</v>
      </c>
      <c r="CU33">
        <f t="shared" si="39"/>
        <v>0</v>
      </c>
      <c r="CV33">
        <f t="shared" si="40"/>
        <v>31.854999999999997</v>
      </c>
      <c r="CW33">
        <f t="shared" si="41"/>
        <v>0</v>
      </c>
      <c r="CX33">
        <f t="shared" si="42"/>
        <v>0</v>
      </c>
      <c r="CY33">
        <f t="shared" si="43"/>
        <v>3192.3696000000004</v>
      </c>
      <c r="CZ33">
        <f t="shared" si="44"/>
        <v>1168.6352999999999</v>
      </c>
      <c r="DC33" t="s">
        <v>0</v>
      </c>
      <c r="DD33" t="s">
        <v>0</v>
      </c>
      <c r="DE33" t="s">
        <v>17</v>
      </c>
      <c r="DF33" t="s">
        <v>17</v>
      </c>
      <c r="DG33" t="s">
        <v>18</v>
      </c>
      <c r="DH33" t="s">
        <v>0</v>
      </c>
      <c r="DI33" t="s">
        <v>18</v>
      </c>
      <c r="DJ33" t="s">
        <v>17</v>
      </c>
      <c r="DK33" t="s">
        <v>0</v>
      </c>
      <c r="DL33" t="s">
        <v>0</v>
      </c>
      <c r="DM33" t="s">
        <v>0</v>
      </c>
      <c r="DN33">
        <v>140</v>
      </c>
      <c r="DO33">
        <v>79</v>
      </c>
      <c r="DP33">
        <v>1.0469999999999999</v>
      </c>
      <c r="DQ33">
        <v>1.002</v>
      </c>
      <c r="DU33">
        <v>1005</v>
      </c>
      <c r="DV33" t="s">
        <v>53</v>
      </c>
      <c r="DW33" t="s">
        <v>53</v>
      </c>
      <c r="DX33">
        <v>1000</v>
      </c>
      <c r="EE33">
        <v>45801144</v>
      </c>
      <c r="EF33">
        <v>30</v>
      </c>
      <c r="EG33" t="s">
        <v>19</v>
      </c>
      <c r="EH33">
        <v>0</v>
      </c>
      <c r="EI33" t="s">
        <v>0</v>
      </c>
      <c r="EJ33">
        <v>1</v>
      </c>
      <c r="EK33">
        <v>166</v>
      </c>
      <c r="EL33" t="s">
        <v>55</v>
      </c>
      <c r="EM33" t="s">
        <v>56</v>
      </c>
      <c r="EO33" t="s">
        <v>0</v>
      </c>
      <c r="EQ33">
        <v>0</v>
      </c>
      <c r="ER33">
        <v>827.18</v>
      </c>
      <c r="ES33">
        <v>0.49</v>
      </c>
      <c r="ET33">
        <v>541.38</v>
      </c>
      <c r="EU33">
        <v>84.52</v>
      </c>
      <c r="EV33">
        <v>285.31</v>
      </c>
      <c r="EW33">
        <v>27.7</v>
      </c>
      <c r="EX33">
        <v>0</v>
      </c>
      <c r="EY33">
        <v>0</v>
      </c>
      <c r="FQ33">
        <v>0</v>
      </c>
      <c r="FR33">
        <f t="shared" si="45"/>
        <v>0</v>
      </c>
      <c r="FS33">
        <v>0</v>
      </c>
      <c r="FX33">
        <v>140</v>
      </c>
      <c r="FY33">
        <v>79</v>
      </c>
      <c r="GA33" t="s">
        <v>0</v>
      </c>
      <c r="GD33">
        <v>0</v>
      </c>
      <c r="GF33">
        <v>1585316033</v>
      </c>
      <c r="GG33">
        <v>2</v>
      </c>
      <c r="GH33">
        <v>1</v>
      </c>
      <c r="GI33">
        <v>3</v>
      </c>
      <c r="GJ33">
        <v>0</v>
      </c>
      <c r="GK33">
        <f>ROUND(R33*(R12)/100,2)</f>
        <v>1441.01</v>
      </c>
      <c r="GL33">
        <f t="shared" si="46"/>
        <v>0</v>
      </c>
      <c r="GM33">
        <f t="shared" si="47"/>
        <v>10678.41</v>
      </c>
      <c r="GN33">
        <f t="shared" si="48"/>
        <v>10678.41</v>
      </c>
      <c r="GO33">
        <f t="shared" si="49"/>
        <v>0</v>
      </c>
      <c r="GP33">
        <f t="shared" si="50"/>
        <v>0</v>
      </c>
      <c r="GR33">
        <v>0</v>
      </c>
      <c r="GS33">
        <v>3</v>
      </c>
      <c r="GT33">
        <v>0</v>
      </c>
      <c r="GU33" t="s">
        <v>0</v>
      </c>
      <c r="GV33">
        <f t="shared" si="51"/>
        <v>0</v>
      </c>
      <c r="GW33">
        <v>1</v>
      </c>
      <c r="GX33">
        <f t="shared" si="52"/>
        <v>0</v>
      </c>
      <c r="HA33">
        <v>0</v>
      </c>
      <c r="HB33">
        <v>0</v>
      </c>
      <c r="HC33">
        <f t="shared" si="53"/>
        <v>0</v>
      </c>
      <c r="IK33">
        <v>0</v>
      </c>
    </row>
    <row r="34" spans="1:245" x14ac:dyDescent="0.2">
      <c r="A34">
        <v>18</v>
      </c>
      <c r="B34">
        <v>1</v>
      </c>
      <c r="C34">
        <v>11</v>
      </c>
      <c r="E34" t="s">
        <v>57</v>
      </c>
      <c r="F34" t="s">
        <v>58</v>
      </c>
      <c r="G34" t="s">
        <v>59</v>
      </c>
      <c r="H34" t="s">
        <v>60</v>
      </c>
      <c r="I34">
        <f>I33*J34</f>
        <v>357</v>
      </c>
      <c r="J34">
        <v>1020.0000000000001</v>
      </c>
      <c r="O34">
        <f t="shared" si="21"/>
        <v>18326.95</v>
      </c>
      <c r="P34">
        <f t="shared" si="22"/>
        <v>18326.95</v>
      </c>
      <c r="Q34">
        <f>(ROUND((ROUND(((ET34)*AV34*I34),2)*BB34),2)+ROUND((ROUND(((AE34-(EU34))*AV34*I34),2)*BS34),2))</f>
        <v>0</v>
      </c>
      <c r="R34">
        <f t="shared" si="23"/>
        <v>0</v>
      </c>
      <c r="S34">
        <f t="shared" si="24"/>
        <v>0</v>
      </c>
      <c r="T34">
        <f t="shared" si="25"/>
        <v>0</v>
      </c>
      <c r="U34">
        <f t="shared" si="26"/>
        <v>0</v>
      </c>
      <c r="V34">
        <f t="shared" si="27"/>
        <v>0</v>
      </c>
      <c r="W34">
        <f t="shared" si="28"/>
        <v>0</v>
      </c>
      <c r="X34">
        <f t="shared" si="29"/>
        <v>0</v>
      </c>
      <c r="Y34">
        <f t="shared" si="30"/>
        <v>0</v>
      </c>
      <c r="AA34">
        <v>46747901</v>
      </c>
      <c r="AB34">
        <f t="shared" si="31"/>
        <v>16.559999999999999</v>
      </c>
      <c r="AC34">
        <f t="shared" si="32"/>
        <v>16.559999999999999</v>
      </c>
      <c r="AD34">
        <f>ROUND((((ET34)-(EU34))+AE34),6)</f>
        <v>0</v>
      </c>
      <c r="AE34">
        <f>ROUND((EU34),6)</f>
        <v>0</v>
      </c>
      <c r="AF34">
        <f>ROUND((EV34),6)</f>
        <v>0</v>
      </c>
      <c r="AG34">
        <f t="shared" si="33"/>
        <v>0</v>
      </c>
      <c r="AH34">
        <f>(EW34)</f>
        <v>0</v>
      </c>
      <c r="AI34">
        <f>(EX34)</f>
        <v>0</v>
      </c>
      <c r="AJ34">
        <f t="shared" si="34"/>
        <v>0</v>
      </c>
      <c r="AK34">
        <v>16.559999999999999</v>
      </c>
      <c r="AL34">
        <v>16.559999999999999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1</v>
      </c>
      <c r="AZ34">
        <v>1</v>
      </c>
      <c r="BA34">
        <v>1</v>
      </c>
      <c r="BB34">
        <v>1</v>
      </c>
      <c r="BC34">
        <v>3.1</v>
      </c>
      <c r="BD34" t="s">
        <v>0</v>
      </c>
      <c r="BE34" t="s">
        <v>0</v>
      </c>
      <c r="BF34" t="s">
        <v>0</v>
      </c>
      <c r="BG34" t="s">
        <v>0</v>
      </c>
      <c r="BH34">
        <v>3</v>
      </c>
      <c r="BI34">
        <v>1</v>
      </c>
      <c r="BJ34" t="s">
        <v>61</v>
      </c>
      <c r="BM34">
        <v>166</v>
      </c>
      <c r="BN34">
        <v>0</v>
      </c>
      <c r="BO34" t="s">
        <v>58</v>
      </c>
      <c r="BP34">
        <v>1</v>
      </c>
      <c r="BQ34">
        <v>30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 t="s">
        <v>0</v>
      </c>
      <c r="BZ34">
        <v>0</v>
      </c>
      <c r="CA34">
        <v>0</v>
      </c>
      <c r="CE34">
        <v>30</v>
      </c>
      <c r="CF34">
        <v>0</v>
      </c>
      <c r="CG34">
        <v>0</v>
      </c>
      <c r="CM34">
        <v>0</v>
      </c>
      <c r="CN34" t="s">
        <v>0</v>
      </c>
      <c r="CO34">
        <v>0</v>
      </c>
      <c r="CP34">
        <f t="shared" si="35"/>
        <v>18326.95</v>
      </c>
      <c r="CQ34">
        <f t="shared" si="36"/>
        <v>51.34</v>
      </c>
      <c r="CR34">
        <f>(ROUND((ROUND(((ET34)*AV34*1),2)*BB34),2)+ROUND((ROUND(((AE34-(EU34))*AV34*1),2)*BS34),2))</f>
        <v>0</v>
      </c>
      <c r="CS34">
        <f t="shared" si="37"/>
        <v>0</v>
      </c>
      <c r="CT34">
        <f t="shared" si="38"/>
        <v>0</v>
      </c>
      <c r="CU34">
        <f t="shared" si="39"/>
        <v>0</v>
      </c>
      <c r="CV34">
        <f t="shared" si="40"/>
        <v>0</v>
      </c>
      <c r="CW34">
        <f t="shared" si="41"/>
        <v>0</v>
      </c>
      <c r="CX34">
        <f t="shared" si="42"/>
        <v>0</v>
      </c>
      <c r="CY34">
        <f t="shared" si="43"/>
        <v>0</v>
      </c>
      <c r="CZ34">
        <f t="shared" si="44"/>
        <v>0</v>
      </c>
      <c r="DC34" t="s">
        <v>0</v>
      </c>
      <c r="DD34" t="s">
        <v>0</v>
      </c>
      <c r="DE34" t="s">
        <v>0</v>
      </c>
      <c r="DF34" t="s">
        <v>0</v>
      </c>
      <c r="DG34" t="s">
        <v>0</v>
      </c>
      <c r="DH34" t="s">
        <v>0</v>
      </c>
      <c r="DI34" t="s">
        <v>0</v>
      </c>
      <c r="DJ34" t="s">
        <v>0</v>
      </c>
      <c r="DK34" t="s">
        <v>0</v>
      </c>
      <c r="DL34" t="s">
        <v>0</v>
      </c>
      <c r="DM34" t="s">
        <v>0</v>
      </c>
      <c r="DN34">
        <v>140</v>
      </c>
      <c r="DO34">
        <v>79</v>
      </c>
      <c r="DP34">
        <v>1.0469999999999999</v>
      </c>
      <c r="DQ34">
        <v>1.002</v>
      </c>
      <c r="DU34">
        <v>1005</v>
      </c>
      <c r="DV34" t="s">
        <v>60</v>
      </c>
      <c r="DW34" t="s">
        <v>60</v>
      </c>
      <c r="DX34">
        <v>1</v>
      </c>
      <c r="EE34">
        <v>45801144</v>
      </c>
      <c r="EF34">
        <v>30</v>
      </c>
      <c r="EG34" t="s">
        <v>19</v>
      </c>
      <c r="EH34">
        <v>0</v>
      </c>
      <c r="EI34" t="s">
        <v>0</v>
      </c>
      <c r="EJ34">
        <v>1</v>
      </c>
      <c r="EK34">
        <v>166</v>
      </c>
      <c r="EL34" t="s">
        <v>55</v>
      </c>
      <c r="EM34" t="s">
        <v>56</v>
      </c>
      <c r="EO34" t="s">
        <v>0</v>
      </c>
      <c r="EQ34">
        <v>0</v>
      </c>
      <c r="ER34">
        <v>16.559999999999999</v>
      </c>
      <c r="ES34">
        <v>16.559999999999999</v>
      </c>
      <c r="ET34">
        <v>0</v>
      </c>
      <c r="EU34">
        <v>0</v>
      </c>
      <c r="EV34">
        <v>0</v>
      </c>
      <c r="EW34">
        <v>0</v>
      </c>
      <c r="EX34">
        <v>0</v>
      </c>
      <c r="FQ34">
        <v>0</v>
      </c>
      <c r="FR34">
        <f t="shared" si="45"/>
        <v>0</v>
      </c>
      <c r="FS34">
        <v>0</v>
      </c>
      <c r="FX34">
        <v>140</v>
      </c>
      <c r="FY34">
        <v>79</v>
      </c>
      <c r="GA34" t="s">
        <v>0</v>
      </c>
      <c r="GD34">
        <v>0</v>
      </c>
      <c r="GF34">
        <v>-650690830</v>
      </c>
      <c r="GG34">
        <v>2</v>
      </c>
      <c r="GH34">
        <v>1</v>
      </c>
      <c r="GI34">
        <v>2</v>
      </c>
      <c r="GJ34">
        <v>0</v>
      </c>
      <c r="GK34">
        <f>ROUND(R34*(R12)/100,2)</f>
        <v>0</v>
      </c>
      <c r="GL34">
        <f t="shared" si="46"/>
        <v>0</v>
      </c>
      <c r="GM34">
        <f t="shared" si="47"/>
        <v>18326.95</v>
      </c>
      <c r="GN34">
        <f t="shared" si="48"/>
        <v>18326.95</v>
      </c>
      <c r="GO34">
        <f t="shared" si="49"/>
        <v>0</v>
      </c>
      <c r="GP34">
        <f t="shared" si="50"/>
        <v>0</v>
      </c>
      <c r="GR34">
        <v>0</v>
      </c>
      <c r="GS34">
        <v>3</v>
      </c>
      <c r="GT34">
        <v>0</v>
      </c>
      <c r="GU34" t="s">
        <v>0</v>
      </c>
      <c r="GV34">
        <f t="shared" si="51"/>
        <v>0</v>
      </c>
      <c r="GW34">
        <v>1</v>
      </c>
      <c r="GX34">
        <f t="shared" si="52"/>
        <v>0</v>
      </c>
      <c r="HA34">
        <v>0</v>
      </c>
      <c r="HB34">
        <v>0</v>
      </c>
      <c r="HC34">
        <f t="shared" si="53"/>
        <v>0</v>
      </c>
      <c r="IK34">
        <v>0</v>
      </c>
    </row>
    <row r="35" spans="1:245" x14ac:dyDescent="0.2">
      <c r="A35">
        <v>17</v>
      </c>
      <c r="B35">
        <v>1</v>
      </c>
      <c r="C35">
        <f>ROW(SmtRes!A20)</f>
        <v>20</v>
      </c>
      <c r="D35">
        <f>ROW(EtalonRes!A20)</f>
        <v>20</v>
      </c>
      <c r="E35" t="s">
        <v>62</v>
      </c>
      <c r="F35" t="s">
        <v>63</v>
      </c>
      <c r="G35" t="s">
        <v>64</v>
      </c>
      <c r="H35" t="s">
        <v>65</v>
      </c>
      <c r="I35">
        <f>ROUND(70/100,9)</f>
        <v>0.7</v>
      </c>
      <c r="J35">
        <v>0</v>
      </c>
      <c r="O35">
        <f t="shared" si="21"/>
        <v>9390.23</v>
      </c>
      <c r="P35">
        <f t="shared" si="22"/>
        <v>123.5</v>
      </c>
      <c r="Q35">
        <f>(ROUND((ROUND((((ET35*1.25))*AV35*I35),2)*BB35),2)+ROUND((ROUND(((AE35-((EU35*1.25)))*AV35*I35),2)*BS35),2))</f>
        <v>6239.93</v>
      </c>
      <c r="R35">
        <f t="shared" si="23"/>
        <v>2301.81</v>
      </c>
      <c r="S35">
        <f t="shared" si="24"/>
        <v>3026.8</v>
      </c>
      <c r="T35">
        <f t="shared" si="25"/>
        <v>0</v>
      </c>
      <c r="U35">
        <f t="shared" si="26"/>
        <v>11.591999999999999</v>
      </c>
      <c r="V35">
        <f t="shared" si="27"/>
        <v>0</v>
      </c>
      <c r="W35">
        <f t="shared" si="28"/>
        <v>0</v>
      </c>
      <c r="X35">
        <f t="shared" si="29"/>
        <v>3390.02</v>
      </c>
      <c r="Y35">
        <f t="shared" si="30"/>
        <v>1240.99</v>
      </c>
      <c r="AA35">
        <v>46747901</v>
      </c>
      <c r="AB35">
        <f t="shared" si="31"/>
        <v>1141.0385000000001</v>
      </c>
      <c r="AC35">
        <f t="shared" si="32"/>
        <v>35.35</v>
      </c>
      <c r="AD35">
        <f>ROUND(((((ET35*1.25))-((EU35*1.25)))+AE35),6)</f>
        <v>931.47500000000002</v>
      </c>
      <c r="AE35">
        <f>ROUND(((EU35*1.25)),6)</f>
        <v>132.48750000000001</v>
      </c>
      <c r="AF35">
        <f>ROUND(((EV35*1.15)),6)</f>
        <v>174.21350000000001</v>
      </c>
      <c r="AG35">
        <f t="shared" si="33"/>
        <v>0</v>
      </c>
      <c r="AH35">
        <f>((EW35*1.15))</f>
        <v>16.559999999999999</v>
      </c>
      <c r="AI35">
        <f>((EX35*1.25))</f>
        <v>0</v>
      </c>
      <c r="AJ35">
        <f t="shared" si="34"/>
        <v>0</v>
      </c>
      <c r="AK35">
        <v>932.02</v>
      </c>
      <c r="AL35">
        <v>35.35</v>
      </c>
      <c r="AM35">
        <v>745.18</v>
      </c>
      <c r="AN35">
        <v>105.99</v>
      </c>
      <c r="AO35">
        <v>151.49</v>
      </c>
      <c r="AP35">
        <v>0</v>
      </c>
      <c r="AQ35">
        <v>14.4</v>
      </c>
      <c r="AR35">
        <v>0</v>
      </c>
      <c r="AS35">
        <v>0</v>
      </c>
      <c r="AT35">
        <v>112</v>
      </c>
      <c r="AU35">
        <v>41</v>
      </c>
      <c r="AV35">
        <v>1</v>
      </c>
      <c r="AW35">
        <v>1</v>
      </c>
      <c r="AZ35">
        <v>1</v>
      </c>
      <c r="BA35">
        <v>24.82</v>
      </c>
      <c r="BB35">
        <v>9.57</v>
      </c>
      <c r="BC35">
        <v>4.99</v>
      </c>
      <c r="BD35" t="s">
        <v>0</v>
      </c>
      <c r="BE35" t="s">
        <v>0</v>
      </c>
      <c r="BF35" t="s">
        <v>0</v>
      </c>
      <c r="BG35" t="s">
        <v>0</v>
      </c>
      <c r="BH35">
        <v>0</v>
      </c>
      <c r="BI35">
        <v>1</v>
      </c>
      <c r="BJ35" t="s">
        <v>66</v>
      </c>
      <c r="BM35">
        <v>146</v>
      </c>
      <c r="BN35">
        <v>0</v>
      </c>
      <c r="BO35" t="s">
        <v>63</v>
      </c>
      <c r="BP35">
        <v>1</v>
      </c>
      <c r="BQ35">
        <v>30</v>
      </c>
      <c r="BR35">
        <v>0</v>
      </c>
      <c r="BS35">
        <v>24.82</v>
      </c>
      <c r="BT35">
        <v>1</v>
      </c>
      <c r="BU35">
        <v>1</v>
      </c>
      <c r="BV35">
        <v>1</v>
      </c>
      <c r="BW35">
        <v>1</v>
      </c>
      <c r="BX35">
        <v>1</v>
      </c>
      <c r="BY35" t="s">
        <v>0</v>
      </c>
      <c r="BZ35">
        <v>112</v>
      </c>
      <c r="CA35">
        <v>41</v>
      </c>
      <c r="CE35">
        <v>30</v>
      </c>
      <c r="CF35">
        <v>0</v>
      </c>
      <c r="CG35">
        <v>0</v>
      </c>
      <c r="CM35">
        <v>0</v>
      </c>
      <c r="CN35" t="s">
        <v>0</v>
      </c>
      <c r="CO35">
        <v>0</v>
      </c>
      <c r="CP35">
        <f t="shared" si="35"/>
        <v>9390.23</v>
      </c>
      <c r="CQ35">
        <f t="shared" si="36"/>
        <v>176.4</v>
      </c>
      <c r="CR35">
        <f>(ROUND((ROUND((((ET35*1.25))*AV35*1),2)*BB35),2)+ROUND((ROUND(((AE35-((EU35*1.25)))*AV35*1),2)*BS35),2))</f>
        <v>8914.26</v>
      </c>
      <c r="CS35">
        <f t="shared" si="37"/>
        <v>3288.4</v>
      </c>
      <c r="CT35">
        <f t="shared" si="38"/>
        <v>4323.8900000000003</v>
      </c>
      <c r="CU35">
        <f t="shared" si="39"/>
        <v>0</v>
      </c>
      <c r="CV35">
        <f t="shared" si="40"/>
        <v>16.559999999999999</v>
      </c>
      <c r="CW35">
        <f t="shared" si="41"/>
        <v>0</v>
      </c>
      <c r="CX35">
        <f t="shared" si="42"/>
        <v>0</v>
      </c>
      <c r="CY35">
        <f t="shared" si="43"/>
        <v>3390.0160000000005</v>
      </c>
      <c r="CZ35">
        <f t="shared" si="44"/>
        <v>1240.9880000000001</v>
      </c>
      <c r="DC35" t="s">
        <v>0</v>
      </c>
      <c r="DD35" t="s">
        <v>0</v>
      </c>
      <c r="DE35" t="s">
        <v>17</v>
      </c>
      <c r="DF35" t="s">
        <v>17</v>
      </c>
      <c r="DG35" t="s">
        <v>18</v>
      </c>
      <c r="DH35" t="s">
        <v>0</v>
      </c>
      <c r="DI35" t="s">
        <v>18</v>
      </c>
      <c r="DJ35" t="s">
        <v>17</v>
      </c>
      <c r="DK35" t="s">
        <v>0</v>
      </c>
      <c r="DL35" t="s">
        <v>0</v>
      </c>
      <c r="DM35" t="s">
        <v>0</v>
      </c>
      <c r="DN35">
        <v>140</v>
      </c>
      <c r="DO35">
        <v>79</v>
      </c>
      <c r="DP35">
        <v>1.0469999999999999</v>
      </c>
      <c r="DQ35">
        <v>1.002</v>
      </c>
      <c r="DU35">
        <v>1013</v>
      </c>
      <c r="DV35" t="s">
        <v>65</v>
      </c>
      <c r="DW35" t="s">
        <v>65</v>
      </c>
      <c r="DX35">
        <v>1</v>
      </c>
      <c r="EE35">
        <v>45801124</v>
      </c>
      <c r="EF35">
        <v>30</v>
      </c>
      <c r="EG35" t="s">
        <v>19</v>
      </c>
      <c r="EH35">
        <v>0</v>
      </c>
      <c r="EI35" t="s">
        <v>0</v>
      </c>
      <c r="EJ35">
        <v>1</v>
      </c>
      <c r="EK35">
        <v>146</v>
      </c>
      <c r="EL35" t="s">
        <v>67</v>
      </c>
      <c r="EM35" t="s">
        <v>68</v>
      </c>
      <c r="EO35" t="s">
        <v>0</v>
      </c>
      <c r="EQ35">
        <v>0</v>
      </c>
      <c r="ER35">
        <v>932.02</v>
      </c>
      <c r="ES35">
        <v>35.35</v>
      </c>
      <c r="ET35">
        <v>745.18</v>
      </c>
      <c r="EU35">
        <v>105.99</v>
      </c>
      <c r="EV35">
        <v>151.49</v>
      </c>
      <c r="EW35">
        <v>14.4</v>
      </c>
      <c r="EX35">
        <v>0</v>
      </c>
      <c r="EY35">
        <v>0</v>
      </c>
      <c r="FQ35">
        <v>0</v>
      </c>
      <c r="FR35">
        <f t="shared" si="45"/>
        <v>0</v>
      </c>
      <c r="FS35">
        <v>0</v>
      </c>
      <c r="FX35">
        <v>140</v>
      </c>
      <c r="FY35">
        <v>79</v>
      </c>
      <c r="GA35" t="s">
        <v>0</v>
      </c>
      <c r="GD35">
        <v>0</v>
      </c>
      <c r="GF35">
        <v>1486975691</v>
      </c>
      <c r="GG35">
        <v>2</v>
      </c>
      <c r="GH35">
        <v>1</v>
      </c>
      <c r="GI35">
        <v>3</v>
      </c>
      <c r="GJ35">
        <v>0</v>
      </c>
      <c r="GK35">
        <f>ROUND(R35*(R12)/100,2)</f>
        <v>3613.84</v>
      </c>
      <c r="GL35">
        <f t="shared" si="46"/>
        <v>0</v>
      </c>
      <c r="GM35">
        <f t="shared" si="47"/>
        <v>17635.080000000002</v>
      </c>
      <c r="GN35">
        <f t="shared" si="48"/>
        <v>17635.080000000002</v>
      </c>
      <c r="GO35">
        <f t="shared" si="49"/>
        <v>0</v>
      </c>
      <c r="GP35">
        <f t="shared" si="50"/>
        <v>0</v>
      </c>
      <c r="GR35">
        <v>0</v>
      </c>
      <c r="GS35">
        <v>3</v>
      </c>
      <c r="GT35">
        <v>0</v>
      </c>
      <c r="GU35" t="s">
        <v>0</v>
      </c>
      <c r="GV35">
        <f t="shared" si="51"/>
        <v>0</v>
      </c>
      <c r="GW35">
        <v>1</v>
      </c>
      <c r="GX35">
        <f t="shared" si="52"/>
        <v>0</v>
      </c>
      <c r="HA35">
        <v>0</v>
      </c>
      <c r="HB35">
        <v>0</v>
      </c>
      <c r="HC35">
        <f t="shared" si="53"/>
        <v>0</v>
      </c>
      <c r="IK35">
        <v>0</v>
      </c>
    </row>
    <row r="36" spans="1:245" x14ac:dyDescent="0.2">
      <c r="A36">
        <v>18</v>
      </c>
      <c r="B36">
        <v>1</v>
      </c>
      <c r="C36">
        <v>20</v>
      </c>
      <c r="E36" t="s">
        <v>69</v>
      </c>
      <c r="F36" t="s">
        <v>70</v>
      </c>
      <c r="G36" t="s">
        <v>71</v>
      </c>
      <c r="H36" t="s">
        <v>72</v>
      </c>
      <c r="I36">
        <f>I35*J36</f>
        <v>77</v>
      </c>
      <c r="J36">
        <v>110</v>
      </c>
      <c r="O36">
        <f t="shared" si="21"/>
        <v>42523.05</v>
      </c>
      <c r="P36">
        <f t="shared" si="22"/>
        <v>42523.05</v>
      </c>
      <c r="Q36">
        <f>(ROUND((ROUND(((ET36)*AV36*I36),2)*BB36),2)+ROUND((ROUND(((AE36-(EU36))*AV36*I36),2)*BS36),2))</f>
        <v>0</v>
      </c>
      <c r="R36">
        <f t="shared" si="23"/>
        <v>0</v>
      </c>
      <c r="S36">
        <f t="shared" si="24"/>
        <v>0</v>
      </c>
      <c r="T36">
        <f t="shared" si="25"/>
        <v>0</v>
      </c>
      <c r="U36">
        <f t="shared" si="26"/>
        <v>0</v>
      </c>
      <c r="V36">
        <f t="shared" si="27"/>
        <v>0</v>
      </c>
      <c r="W36">
        <f t="shared" si="28"/>
        <v>0</v>
      </c>
      <c r="X36">
        <f t="shared" si="29"/>
        <v>0</v>
      </c>
      <c r="Y36">
        <f t="shared" si="30"/>
        <v>0</v>
      </c>
      <c r="AA36">
        <v>46747901</v>
      </c>
      <c r="AB36">
        <f t="shared" si="31"/>
        <v>104.99</v>
      </c>
      <c r="AC36">
        <f t="shared" si="32"/>
        <v>104.99</v>
      </c>
      <c r="AD36">
        <f>ROUND((((ET36)-(EU36))+AE36),6)</f>
        <v>0</v>
      </c>
      <c r="AE36">
        <f>ROUND((EU36),6)</f>
        <v>0</v>
      </c>
      <c r="AF36">
        <f>ROUND((EV36),6)</f>
        <v>0</v>
      </c>
      <c r="AG36">
        <f t="shared" si="33"/>
        <v>0</v>
      </c>
      <c r="AH36">
        <f>(EW36)</f>
        <v>0</v>
      </c>
      <c r="AI36">
        <f>(EX36)</f>
        <v>0</v>
      </c>
      <c r="AJ36">
        <f t="shared" si="34"/>
        <v>0</v>
      </c>
      <c r="AK36">
        <v>104.99</v>
      </c>
      <c r="AL36">
        <v>104.99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1</v>
      </c>
      <c r="AZ36">
        <v>1</v>
      </c>
      <c r="BA36">
        <v>1</v>
      </c>
      <c r="BB36">
        <v>1</v>
      </c>
      <c r="BC36">
        <v>5.26</v>
      </c>
      <c r="BD36" t="s">
        <v>0</v>
      </c>
      <c r="BE36" t="s">
        <v>0</v>
      </c>
      <c r="BF36" t="s">
        <v>0</v>
      </c>
      <c r="BG36" t="s">
        <v>0</v>
      </c>
      <c r="BH36">
        <v>3</v>
      </c>
      <c r="BI36">
        <v>1</v>
      </c>
      <c r="BJ36" t="s">
        <v>73</v>
      </c>
      <c r="BM36">
        <v>146</v>
      </c>
      <c r="BN36">
        <v>0</v>
      </c>
      <c r="BO36" t="s">
        <v>70</v>
      </c>
      <c r="BP36">
        <v>1</v>
      </c>
      <c r="BQ36">
        <v>30</v>
      </c>
      <c r="BR36">
        <v>0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 t="s">
        <v>0</v>
      </c>
      <c r="BZ36">
        <v>0</v>
      </c>
      <c r="CA36">
        <v>0</v>
      </c>
      <c r="CE36">
        <v>30</v>
      </c>
      <c r="CF36">
        <v>0</v>
      </c>
      <c r="CG36">
        <v>0</v>
      </c>
      <c r="CM36">
        <v>0</v>
      </c>
      <c r="CN36" t="s">
        <v>0</v>
      </c>
      <c r="CO36">
        <v>0</v>
      </c>
      <c r="CP36">
        <f t="shared" si="35"/>
        <v>42523.05</v>
      </c>
      <c r="CQ36">
        <f t="shared" si="36"/>
        <v>552.25</v>
      </c>
      <c r="CR36">
        <f>(ROUND((ROUND(((ET36)*AV36*1),2)*BB36),2)+ROUND((ROUND(((AE36-(EU36))*AV36*1),2)*BS36),2))</f>
        <v>0</v>
      </c>
      <c r="CS36">
        <f t="shared" si="37"/>
        <v>0</v>
      </c>
      <c r="CT36">
        <f t="shared" si="38"/>
        <v>0</v>
      </c>
      <c r="CU36">
        <f t="shared" si="39"/>
        <v>0</v>
      </c>
      <c r="CV36">
        <f t="shared" si="40"/>
        <v>0</v>
      </c>
      <c r="CW36">
        <f t="shared" si="41"/>
        <v>0</v>
      </c>
      <c r="CX36">
        <f t="shared" si="42"/>
        <v>0</v>
      </c>
      <c r="CY36">
        <f t="shared" si="43"/>
        <v>0</v>
      </c>
      <c r="CZ36">
        <f t="shared" si="44"/>
        <v>0</v>
      </c>
      <c r="DC36" t="s">
        <v>0</v>
      </c>
      <c r="DD36" t="s">
        <v>0</v>
      </c>
      <c r="DE36" t="s">
        <v>0</v>
      </c>
      <c r="DF36" t="s">
        <v>0</v>
      </c>
      <c r="DG36" t="s">
        <v>0</v>
      </c>
      <c r="DH36" t="s">
        <v>0</v>
      </c>
      <c r="DI36" t="s">
        <v>0</v>
      </c>
      <c r="DJ36" t="s">
        <v>0</v>
      </c>
      <c r="DK36" t="s">
        <v>0</v>
      </c>
      <c r="DL36" t="s">
        <v>0</v>
      </c>
      <c r="DM36" t="s">
        <v>0</v>
      </c>
      <c r="DN36">
        <v>140</v>
      </c>
      <c r="DO36">
        <v>79</v>
      </c>
      <c r="DP36">
        <v>1.0469999999999999</v>
      </c>
      <c r="DQ36">
        <v>1.002</v>
      </c>
      <c r="DU36">
        <v>1007</v>
      </c>
      <c r="DV36" t="s">
        <v>72</v>
      </c>
      <c r="DW36" t="s">
        <v>72</v>
      </c>
      <c r="DX36">
        <v>1</v>
      </c>
      <c r="EE36">
        <v>45801124</v>
      </c>
      <c r="EF36">
        <v>30</v>
      </c>
      <c r="EG36" t="s">
        <v>19</v>
      </c>
      <c r="EH36">
        <v>0</v>
      </c>
      <c r="EI36" t="s">
        <v>0</v>
      </c>
      <c r="EJ36">
        <v>1</v>
      </c>
      <c r="EK36">
        <v>146</v>
      </c>
      <c r="EL36" t="s">
        <v>67</v>
      </c>
      <c r="EM36" t="s">
        <v>68</v>
      </c>
      <c r="EO36" t="s">
        <v>0</v>
      </c>
      <c r="EQ36">
        <v>0</v>
      </c>
      <c r="ER36">
        <v>104.99</v>
      </c>
      <c r="ES36">
        <v>104.99</v>
      </c>
      <c r="ET36">
        <v>0</v>
      </c>
      <c r="EU36">
        <v>0</v>
      </c>
      <c r="EV36">
        <v>0</v>
      </c>
      <c r="EW36">
        <v>0</v>
      </c>
      <c r="EX36">
        <v>0</v>
      </c>
      <c r="FQ36">
        <v>0</v>
      </c>
      <c r="FR36">
        <f t="shared" si="45"/>
        <v>0</v>
      </c>
      <c r="FS36">
        <v>0</v>
      </c>
      <c r="FX36">
        <v>140</v>
      </c>
      <c r="FY36">
        <v>79</v>
      </c>
      <c r="GA36" t="s">
        <v>0</v>
      </c>
      <c r="GD36">
        <v>0</v>
      </c>
      <c r="GF36">
        <v>2069056849</v>
      </c>
      <c r="GG36">
        <v>2</v>
      </c>
      <c r="GH36">
        <v>1</v>
      </c>
      <c r="GI36">
        <v>2</v>
      </c>
      <c r="GJ36">
        <v>0</v>
      </c>
      <c r="GK36">
        <f>ROUND(R36*(R12)/100,2)</f>
        <v>0</v>
      </c>
      <c r="GL36">
        <f t="shared" si="46"/>
        <v>0</v>
      </c>
      <c r="GM36">
        <f t="shared" si="47"/>
        <v>42523.05</v>
      </c>
      <c r="GN36">
        <f t="shared" si="48"/>
        <v>42523.05</v>
      </c>
      <c r="GO36">
        <f t="shared" si="49"/>
        <v>0</v>
      </c>
      <c r="GP36">
        <f t="shared" si="50"/>
        <v>0</v>
      </c>
      <c r="GR36">
        <v>0</v>
      </c>
      <c r="GS36">
        <v>3</v>
      </c>
      <c r="GT36">
        <v>0</v>
      </c>
      <c r="GU36" t="s">
        <v>0</v>
      </c>
      <c r="GV36">
        <f t="shared" si="51"/>
        <v>0</v>
      </c>
      <c r="GW36">
        <v>1</v>
      </c>
      <c r="GX36">
        <f t="shared" si="52"/>
        <v>0</v>
      </c>
      <c r="HA36">
        <v>0</v>
      </c>
      <c r="HB36">
        <v>0</v>
      </c>
      <c r="HC36">
        <f t="shared" si="53"/>
        <v>0</v>
      </c>
      <c r="IK36">
        <v>0</v>
      </c>
    </row>
    <row r="37" spans="1:245" x14ac:dyDescent="0.2">
      <c r="A37">
        <v>17</v>
      </c>
      <c r="B37">
        <v>1</v>
      </c>
      <c r="C37">
        <f>ROW(SmtRes!A29)</f>
        <v>29</v>
      </c>
      <c r="D37">
        <f>ROW(EtalonRes!A29)</f>
        <v>29</v>
      </c>
      <c r="E37" t="s">
        <v>74</v>
      </c>
      <c r="F37" t="s">
        <v>75</v>
      </c>
      <c r="G37" t="s">
        <v>76</v>
      </c>
      <c r="H37" t="s">
        <v>65</v>
      </c>
      <c r="I37">
        <f>ROUND(105/100,9)</f>
        <v>1.05</v>
      </c>
      <c r="J37">
        <v>0</v>
      </c>
      <c r="O37">
        <f t="shared" si="21"/>
        <v>64900.59</v>
      </c>
      <c r="P37">
        <f t="shared" si="22"/>
        <v>259.27999999999997</v>
      </c>
      <c r="Q37">
        <f>(ROUND((ROUND((((ET37*1.25))*AV37*I37),2)*BB37),2)+ROUND((ROUND(((AE37-((EU37*1.25)))*AV37*I37),2)*BS37),2))</f>
        <v>57831.199999999997</v>
      </c>
      <c r="R37">
        <f t="shared" si="23"/>
        <v>15671.84</v>
      </c>
      <c r="S37">
        <f t="shared" si="24"/>
        <v>6810.11</v>
      </c>
      <c r="T37">
        <f t="shared" si="25"/>
        <v>0</v>
      </c>
      <c r="U37">
        <f t="shared" si="26"/>
        <v>26.082000000000001</v>
      </c>
      <c r="V37">
        <f t="shared" si="27"/>
        <v>0</v>
      </c>
      <c r="W37">
        <f t="shared" si="28"/>
        <v>0</v>
      </c>
      <c r="X37">
        <f t="shared" si="29"/>
        <v>7627.32</v>
      </c>
      <c r="Y37">
        <f t="shared" si="30"/>
        <v>2792.15</v>
      </c>
      <c r="AA37">
        <v>46747901</v>
      </c>
      <c r="AB37">
        <f t="shared" si="31"/>
        <v>6790.4920000000002</v>
      </c>
      <c r="AC37">
        <f t="shared" si="32"/>
        <v>49.49</v>
      </c>
      <c r="AD37">
        <f>ROUND(((((ET37*1.25))-((EU37*1.25)))+AE37),6)</f>
        <v>6479.6875</v>
      </c>
      <c r="AE37">
        <f>ROUND(((EU37*1.25)),6)</f>
        <v>601.35</v>
      </c>
      <c r="AF37">
        <f>ROUND(((EV37*1.15)),6)</f>
        <v>261.31450000000001</v>
      </c>
      <c r="AG37">
        <f t="shared" si="33"/>
        <v>0</v>
      </c>
      <c r="AH37">
        <f>((EW37*1.15))</f>
        <v>24.84</v>
      </c>
      <c r="AI37">
        <f>((EX37*1.25))</f>
        <v>0</v>
      </c>
      <c r="AJ37">
        <f t="shared" si="34"/>
        <v>0</v>
      </c>
      <c r="AK37">
        <v>5460.47</v>
      </c>
      <c r="AL37">
        <v>49.49</v>
      </c>
      <c r="AM37">
        <v>5183.75</v>
      </c>
      <c r="AN37">
        <v>481.08</v>
      </c>
      <c r="AO37">
        <v>227.23</v>
      </c>
      <c r="AP37">
        <v>0</v>
      </c>
      <c r="AQ37">
        <v>21.6</v>
      </c>
      <c r="AR37">
        <v>0</v>
      </c>
      <c r="AS37">
        <v>0</v>
      </c>
      <c r="AT37">
        <v>112</v>
      </c>
      <c r="AU37">
        <v>41</v>
      </c>
      <c r="AV37">
        <v>1</v>
      </c>
      <c r="AW37">
        <v>1</v>
      </c>
      <c r="AZ37">
        <v>1</v>
      </c>
      <c r="BA37">
        <v>24.82</v>
      </c>
      <c r="BB37">
        <v>8.5</v>
      </c>
      <c r="BC37">
        <v>4.99</v>
      </c>
      <c r="BD37" t="s">
        <v>0</v>
      </c>
      <c r="BE37" t="s">
        <v>0</v>
      </c>
      <c r="BF37" t="s">
        <v>0</v>
      </c>
      <c r="BG37" t="s">
        <v>0</v>
      </c>
      <c r="BH37">
        <v>0</v>
      </c>
      <c r="BI37">
        <v>1</v>
      </c>
      <c r="BJ37" t="s">
        <v>77</v>
      </c>
      <c r="BM37">
        <v>146</v>
      </c>
      <c r="BN37">
        <v>0</v>
      </c>
      <c r="BO37" t="s">
        <v>75</v>
      </c>
      <c r="BP37">
        <v>1</v>
      </c>
      <c r="BQ37">
        <v>30</v>
      </c>
      <c r="BR37">
        <v>0</v>
      </c>
      <c r="BS37">
        <v>24.82</v>
      </c>
      <c r="BT37">
        <v>1</v>
      </c>
      <c r="BU37">
        <v>1</v>
      </c>
      <c r="BV37">
        <v>1</v>
      </c>
      <c r="BW37">
        <v>1</v>
      </c>
      <c r="BX37">
        <v>1</v>
      </c>
      <c r="BY37" t="s">
        <v>0</v>
      </c>
      <c r="BZ37">
        <v>112</v>
      </c>
      <c r="CA37">
        <v>41</v>
      </c>
      <c r="CE37">
        <v>30</v>
      </c>
      <c r="CF37">
        <v>0</v>
      </c>
      <c r="CG37">
        <v>0</v>
      </c>
      <c r="CM37">
        <v>0</v>
      </c>
      <c r="CN37" t="s">
        <v>0</v>
      </c>
      <c r="CO37">
        <v>0</v>
      </c>
      <c r="CP37">
        <f t="shared" si="35"/>
        <v>64900.59</v>
      </c>
      <c r="CQ37">
        <f t="shared" si="36"/>
        <v>246.96</v>
      </c>
      <c r="CR37">
        <f>(ROUND((ROUND((((ET37*1.25))*AV37*1),2)*BB37),2)+ROUND((ROUND(((AE37-((EU37*1.25)))*AV37*1),2)*BS37),2))</f>
        <v>55077.37</v>
      </c>
      <c r="CS37">
        <f t="shared" si="37"/>
        <v>14925.51</v>
      </c>
      <c r="CT37">
        <f t="shared" si="38"/>
        <v>6485.71</v>
      </c>
      <c r="CU37">
        <f t="shared" si="39"/>
        <v>0</v>
      </c>
      <c r="CV37">
        <f t="shared" si="40"/>
        <v>24.84</v>
      </c>
      <c r="CW37">
        <f t="shared" si="41"/>
        <v>0</v>
      </c>
      <c r="CX37">
        <f t="shared" si="42"/>
        <v>0</v>
      </c>
      <c r="CY37">
        <f t="shared" si="43"/>
        <v>7627.3232000000007</v>
      </c>
      <c r="CZ37">
        <f t="shared" si="44"/>
        <v>2792.1450999999997</v>
      </c>
      <c r="DC37" t="s">
        <v>0</v>
      </c>
      <c r="DD37" t="s">
        <v>0</v>
      </c>
      <c r="DE37" t="s">
        <v>17</v>
      </c>
      <c r="DF37" t="s">
        <v>17</v>
      </c>
      <c r="DG37" t="s">
        <v>18</v>
      </c>
      <c r="DH37" t="s">
        <v>0</v>
      </c>
      <c r="DI37" t="s">
        <v>18</v>
      </c>
      <c r="DJ37" t="s">
        <v>17</v>
      </c>
      <c r="DK37" t="s">
        <v>0</v>
      </c>
      <c r="DL37" t="s">
        <v>0</v>
      </c>
      <c r="DM37" t="s">
        <v>0</v>
      </c>
      <c r="DN37">
        <v>140</v>
      </c>
      <c r="DO37">
        <v>79</v>
      </c>
      <c r="DP37">
        <v>1.0469999999999999</v>
      </c>
      <c r="DQ37">
        <v>1.002</v>
      </c>
      <c r="DU37">
        <v>1013</v>
      </c>
      <c r="DV37" t="s">
        <v>65</v>
      </c>
      <c r="DW37" t="s">
        <v>65</v>
      </c>
      <c r="DX37">
        <v>1</v>
      </c>
      <c r="EE37">
        <v>45801124</v>
      </c>
      <c r="EF37">
        <v>30</v>
      </c>
      <c r="EG37" t="s">
        <v>19</v>
      </c>
      <c r="EH37">
        <v>0</v>
      </c>
      <c r="EI37" t="s">
        <v>0</v>
      </c>
      <c r="EJ37">
        <v>1</v>
      </c>
      <c r="EK37">
        <v>146</v>
      </c>
      <c r="EL37" t="s">
        <v>67</v>
      </c>
      <c r="EM37" t="s">
        <v>68</v>
      </c>
      <c r="EO37" t="s">
        <v>0</v>
      </c>
      <c r="EQ37">
        <v>0</v>
      </c>
      <c r="ER37">
        <v>5460.47</v>
      </c>
      <c r="ES37">
        <v>49.49</v>
      </c>
      <c r="ET37">
        <v>5183.75</v>
      </c>
      <c r="EU37">
        <v>481.08</v>
      </c>
      <c r="EV37">
        <v>227.23</v>
      </c>
      <c r="EW37">
        <v>21.6</v>
      </c>
      <c r="EX37">
        <v>0</v>
      </c>
      <c r="EY37">
        <v>0</v>
      </c>
      <c r="FQ37">
        <v>0</v>
      </c>
      <c r="FR37">
        <f t="shared" si="45"/>
        <v>0</v>
      </c>
      <c r="FS37">
        <v>0</v>
      </c>
      <c r="FX37">
        <v>140</v>
      </c>
      <c r="FY37">
        <v>79</v>
      </c>
      <c r="GA37" t="s">
        <v>0</v>
      </c>
      <c r="GD37">
        <v>0</v>
      </c>
      <c r="GF37">
        <v>1472964356</v>
      </c>
      <c r="GG37">
        <v>2</v>
      </c>
      <c r="GH37">
        <v>1</v>
      </c>
      <c r="GI37">
        <v>3</v>
      </c>
      <c r="GJ37">
        <v>0</v>
      </c>
      <c r="GK37">
        <f>ROUND(R37*(R12)/100,2)</f>
        <v>24604.79</v>
      </c>
      <c r="GL37">
        <f t="shared" si="46"/>
        <v>0</v>
      </c>
      <c r="GM37">
        <f t="shared" si="47"/>
        <v>99924.85</v>
      </c>
      <c r="GN37">
        <f t="shared" si="48"/>
        <v>99924.85</v>
      </c>
      <c r="GO37">
        <f t="shared" si="49"/>
        <v>0</v>
      </c>
      <c r="GP37">
        <f t="shared" si="50"/>
        <v>0</v>
      </c>
      <c r="GR37">
        <v>0</v>
      </c>
      <c r="GS37">
        <v>3</v>
      </c>
      <c r="GT37">
        <v>0</v>
      </c>
      <c r="GU37" t="s">
        <v>0</v>
      </c>
      <c r="GV37">
        <f t="shared" si="51"/>
        <v>0</v>
      </c>
      <c r="GW37">
        <v>1</v>
      </c>
      <c r="GX37">
        <f t="shared" si="52"/>
        <v>0</v>
      </c>
      <c r="HA37">
        <v>0</v>
      </c>
      <c r="HB37">
        <v>0</v>
      </c>
      <c r="HC37">
        <f t="shared" si="53"/>
        <v>0</v>
      </c>
      <c r="IK37">
        <v>0</v>
      </c>
    </row>
    <row r="38" spans="1:245" x14ac:dyDescent="0.2">
      <c r="A38">
        <v>18</v>
      </c>
      <c r="B38">
        <v>1</v>
      </c>
      <c r="C38">
        <v>29</v>
      </c>
      <c r="E38" t="s">
        <v>78</v>
      </c>
      <c r="F38" t="s">
        <v>79</v>
      </c>
      <c r="G38" t="s">
        <v>80</v>
      </c>
      <c r="H38" t="s">
        <v>72</v>
      </c>
      <c r="I38">
        <f>I37*J38</f>
        <v>132.30000000000001</v>
      </c>
      <c r="J38">
        <v>126</v>
      </c>
      <c r="O38">
        <f t="shared" si="21"/>
        <v>199581.49</v>
      </c>
      <c r="P38">
        <f t="shared" si="22"/>
        <v>199581.49</v>
      </c>
      <c r="Q38">
        <f>(ROUND((ROUND(((ET38)*AV38*I38),2)*BB38),2)+ROUND((ROUND(((AE38-(EU38))*AV38*I38),2)*BS38),2))</f>
        <v>0</v>
      </c>
      <c r="R38">
        <f t="shared" si="23"/>
        <v>0</v>
      </c>
      <c r="S38">
        <f t="shared" si="24"/>
        <v>0</v>
      </c>
      <c r="T38">
        <f t="shared" si="25"/>
        <v>0</v>
      </c>
      <c r="U38">
        <f t="shared" si="26"/>
        <v>0</v>
      </c>
      <c r="V38">
        <f t="shared" si="27"/>
        <v>0</v>
      </c>
      <c r="W38">
        <f t="shared" si="28"/>
        <v>0</v>
      </c>
      <c r="X38">
        <f t="shared" si="29"/>
        <v>0</v>
      </c>
      <c r="Y38">
        <f t="shared" si="30"/>
        <v>0</v>
      </c>
      <c r="AA38">
        <v>46747901</v>
      </c>
      <c r="AB38">
        <f t="shared" si="31"/>
        <v>159.13</v>
      </c>
      <c r="AC38">
        <f t="shared" si="32"/>
        <v>159.13</v>
      </c>
      <c r="AD38">
        <f>ROUND((((ET38)-(EU38))+AE38),6)</f>
        <v>0</v>
      </c>
      <c r="AE38">
        <f>ROUND((EU38),6)</f>
        <v>0</v>
      </c>
      <c r="AF38">
        <f>ROUND((EV38),6)</f>
        <v>0</v>
      </c>
      <c r="AG38">
        <f t="shared" si="33"/>
        <v>0</v>
      </c>
      <c r="AH38">
        <f>(EW38)</f>
        <v>0</v>
      </c>
      <c r="AI38">
        <f>(EX38)</f>
        <v>0</v>
      </c>
      <c r="AJ38">
        <f t="shared" si="34"/>
        <v>0</v>
      </c>
      <c r="AK38">
        <v>159.13</v>
      </c>
      <c r="AL38">
        <v>159.13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1</v>
      </c>
      <c r="AZ38">
        <v>1</v>
      </c>
      <c r="BA38">
        <v>1</v>
      </c>
      <c r="BB38">
        <v>1</v>
      </c>
      <c r="BC38">
        <v>9.48</v>
      </c>
      <c r="BD38" t="s">
        <v>0</v>
      </c>
      <c r="BE38" t="s">
        <v>0</v>
      </c>
      <c r="BF38" t="s">
        <v>0</v>
      </c>
      <c r="BG38" t="s">
        <v>0</v>
      </c>
      <c r="BH38">
        <v>3</v>
      </c>
      <c r="BI38">
        <v>1</v>
      </c>
      <c r="BJ38" t="s">
        <v>81</v>
      </c>
      <c r="BM38">
        <v>146</v>
      </c>
      <c r="BN38">
        <v>0</v>
      </c>
      <c r="BO38" t="s">
        <v>79</v>
      </c>
      <c r="BP38">
        <v>1</v>
      </c>
      <c r="BQ38">
        <v>30</v>
      </c>
      <c r="BR38">
        <v>0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 t="s">
        <v>0</v>
      </c>
      <c r="BZ38">
        <v>0</v>
      </c>
      <c r="CA38">
        <v>0</v>
      </c>
      <c r="CE38">
        <v>30</v>
      </c>
      <c r="CF38">
        <v>0</v>
      </c>
      <c r="CG38">
        <v>0</v>
      </c>
      <c r="CM38">
        <v>0</v>
      </c>
      <c r="CN38" t="s">
        <v>0</v>
      </c>
      <c r="CO38">
        <v>0</v>
      </c>
      <c r="CP38">
        <f t="shared" si="35"/>
        <v>199581.49</v>
      </c>
      <c r="CQ38">
        <f t="shared" si="36"/>
        <v>1508.55</v>
      </c>
      <c r="CR38">
        <f>(ROUND((ROUND(((ET38)*AV38*1),2)*BB38),2)+ROUND((ROUND(((AE38-(EU38))*AV38*1),2)*BS38),2))</f>
        <v>0</v>
      </c>
      <c r="CS38">
        <f t="shared" si="37"/>
        <v>0</v>
      </c>
      <c r="CT38">
        <f t="shared" si="38"/>
        <v>0</v>
      </c>
      <c r="CU38">
        <f t="shared" si="39"/>
        <v>0</v>
      </c>
      <c r="CV38">
        <f t="shared" si="40"/>
        <v>0</v>
      </c>
      <c r="CW38">
        <f t="shared" si="41"/>
        <v>0</v>
      </c>
      <c r="CX38">
        <f t="shared" si="42"/>
        <v>0</v>
      </c>
      <c r="CY38">
        <f t="shared" si="43"/>
        <v>0</v>
      </c>
      <c r="CZ38">
        <f t="shared" si="44"/>
        <v>0</v>
      </c>
      <c r="DC38" t="s">
        <v>0</v>
      </c>
      <c r="DD38" t="s">
        <v>0</v>
      </c>
      <c r="DE38" t="s">
        <v>0</v>
      </c>
      <c r="DF38" t="s">
        <v>0</v>
      </c>
      <c r="DG38" t="s">
        <v>0</v>
      </c>
      <c r="DH38" t="s">
        <v>0</v>
      </c>
      <c r="DI38" t="s">
        <v>0</v>
      </c>
      <c r="DJ38" t="s">
        <v>0</v>
      </c>
      <c r="DK38" t="s">
        <v>0</v>
      </c>
      <c r="DL38" t="s">
        <v>0</v>
      </c>
      <c r="DM38" t="s">
        <v>0</v>
      </c>
      <c r="DN38">
        <v>140</v>
      </c>
      <c r="DO38">
        <v>79</v>
      </c>
      <c r="DP38">
        <v>1.0469999999999999</v>
      </c>
      <c r="DQ38">
        <v>1.002</v>
      </c>
      <c r="DU38">
        <v>1007</v>
      </c>
      <c r="DV38" t="s">
        <v>72</v>
      </c>
      <c r="DW38" t="s">
        <v>72</v>
      </c>
      <c r="DX38">
        <v>1</v>
      </c>
      <c r="EE38">
        <v>45801124</v>
      </c>
      <c r="EF38">
        <v>30</v>
      </c>
      <c r="EG38" t="s">
        <v>19</v>
      </c>
      <c r="EH38">
        <v>0</v>
      </c>
      <c r="EI38" t="s">
        <v>0</v>
      </c>
      <c r="EJ38">
        <v>1</v>
      </c>
      <c r="EK38">
        <v>146</v>
      </c>
      <c r="EL38" t="s">
        <v>67</v>
      </c>
      <c r="EM38" t="s">
        <v>68</v>
      </c>
      <c r="EO38" t="s">
        <v>0</v>
      </c>
      <c r="EQ38">
        <v>0</v>
      </c>
      <c r="ER38">
        <v>159.13</v>
      </c>
      <c r="ES38">
        <v>159.13</v>
      </c>
      <c r="ET38">
        <v>0</v>
      </c>
      <c r="EU38">
        <v>0</v>
      </c>
      <c r="EV38">
        <v>0</v>
      </c>
      <c r="EW38">
        <v>0</v>
      </c>
      <c r="EX38">
        <v>0</v>
      </c>
      <c r="FQ38">
        <v>0</v>
      </c>
      <c r="FR38">
        <f t="shared" si="45"/>
        <v>0</v>
      </c>
      <c r="FS38">
        <v>0</v>
      </c>
      <c r="FX38">
        <v>140</v>
      </c>
      <c r="FY38">
        <v>79</v>
      </c>
      <c r="GA38" t="s">
        <v>0</v>
      </c>
      <c r="GD38">
        <v>0</v>
      </c>
      <c r="GF38">
        <v>2075779493</v>
      </c>
      <c r="GG38">
        <v>2</v>
      </c>
      <c r="GH38">
        <v>1</v>
      </c>
      <c r="GI38">
        <v>2</v>
      </c>
      <c r="GJ38">
        <v>0</v>
      </c>
      <c r="GK38">
        <f>ROUND(R38*(R12)/100,2)</f>
        <v>0</v>
      </c>
      <c r="GL38">
        <f t="shared" si="46"/>
        <v>0</v>
      </c>
      <c r="GM38">
        <f t="shared" si="47"/>
        <v>199581.49</v>
      </c>
      <c r="GN38">
        <f t="shared" si="48"/>
        <v>199581.49</v>
      </c>
      <c r="GO38">
        <f t="shared" si="49"/>
        <v>0</v>
      </c>
      <c r="GP38">
        <f t="shared" si="50"/>
        <v>0</v>
      </c>
      <c r="GR38">
        <v>0</v>
      </c>
      <c r="GS38">
        <v>3</v>
      </c>
      <c r="GT38">
        <v>0</v>
      </c>
      <c r="GU38" t="s">
        <v>0</v>
      </c>
      <c r="GV38">
        <f t="shared" si="51"/>
        <v>0</v>
      </c>
      <c r="GW38">
        <v>1</v>
      </c>
      <c r="GX38">
        <f t="shared" si="52"/>
        <v>0</v>
      </c>
      <c r="HA38">
        <v>0</v>
      </c>
      <c r="HB38">
        <v>0</v>
      </c>
      <c r="HC38">
        <f t="shared" si="53"/>
        <v>0</v>
      </c>
      <c r="IK38">
        <v>0</v>
      </c>
    </row>
    <row r="39" spans="1:245" x14ac:dyDescent="0.2">
      <c r="A39">
        <v>17</v>
      </c>
      <c r="B39">
        <v>1</v>
      </c>
      <c r="C39">
        <f>ROW(SmtRes!A39)</f>
        <v>39</v>
      </c>
      <c r="D39">
        <f>ROW(EtalonRes!A39)</f>
        <v>39</v>
      </c>
      <c r="E39" t="s">
        <v>82</v>
      </c>
      <c r="F39" t="s">
        <v>83</v>
      </c>
      <c r="G39" t="s">
        <v>84</v>
      </c>
      <c r="H39" t="s">
        <v>85</v>
      </c>
      <c r="I39">
        <f>ROUND(350/100,9)</f>
        <v>3.5</v>
      </c>
      <c r="J39">
        <v>0</v>
      </c>
      <c r="O39">
        <f t="shared" si="21"/>
        <v>139278.49</v>
      </c>
      <c r="P39">
        <f t="shared" si="22"/>
        <v>405.97</v>
      </c>
      <c r="Q39">
        <f>(ROUND((ROUND((((ET39*1.25))*AV39*I39),2)*BB39),2)+ROUND((ROUND(((AE39-((EU39*1.25)))*AV39*I39),2)*BS39),2))</f>
        <v>9676.23</v>
      </c>
      <c r="R39">
        <f t="shared" si="23"/>
        <v>2918.83</v>
      </c>
      <c r="S39">
        <f t="shared" si="24"/>
        <v>129196.29</v>
      </c>
      <c r="T39">
        <f t="shared" si="25"/>
        <v>0</v>
      </c>
      <c r="U39">
        <f t="shared" si="26"/>
        <v>469.27474999999998</v>
      </c>
      <c r="V39">
        <f t="shared" si="27"/>
        <v>0</v>
      </c>
      <c r="W39">
        <f t="shared" si="28"/>
        <v>0</v>
      </c>
      <c r="X39">
        <f t="shared" si="29"/>
        <v>116276.66</v>
      </c>
      <c r="Y39">
        <f t="shared" si="30"/>
        <v>52970.48</v>
      </c>
      <c r="AA39">
        <v>46747901</v>
      </c>
      <c r="AB39">
        <f t="shared" si="31"/>
        <v>1853.575</v>
      </c>
      <c r="AC39">
        <f t="shared" si="32"/>
        <v>22.05</v>
      </c>
      <c r="AD39">
        <f>ROUND(((((ET39*1.25))-((EU39*1.25)))+AE39),6)</f>
        <v>344.28750000000002</v>
      </c>
      <c r="AE39">
        <f>ROUND(((EU39*1.25)),6)</f>
        <v>33.6</v>
      </c>
      <c r="AF39">
        <f>ROUND(((EV39*1.15)),6)</f>
        <v>1487.2375</v>
      </c>
      <c r="AG39">
        <f t="shared" si="33"/>
        <v>0</v>
      </c>
      <c r="AH39">
        <f>((EW39*1.15))</f>
        <v>134.07849999999999</v>
      </c>
      <c r="AI39">
        <f>((EX39*1.25))</f>
        <v>0</v>
      </c>
      <c r="AJ39">
        <f t="shared" si="34"/>
        <v>0</v>
      </c>
      <c r="AK39">
        <v>1590.73</v>
      </c>
      <c r="AL39">
        <v>22.05</v>
      </c>
      <c r="AM39">
        <v>275.43</v>
      </c>
      <c r="AN39">
        <v>26.88</v>
      </c>
      <c r="AO39">
        <v>1293.25</v>
      </c>
      <c r="AP39">
        <v>0</v>
      </c>
      <c r="AQ39">
        <v>116.59</v>
      </c>
      <c r="AR39">
        <v>0</v>
      </c>
      <c r="AS39">
        <v>0</v>
      </c>
      <c r="AT39">
        <v>90</v>
      </c>
      <c r="AU39">
        <v>41</v>
      </c>
      <c r="AV39">
        <v>1</v>
      </c>
      <c r="AW39">
        <v>1</v>
      </c>
      <c r="AZ39">
        <v>1</v>
      </c>
      <c r="BA39">
        <v>24.82</v>
      </c>
      <c r="BB39">
        <v>8.0299999999999994</v>
      </c>
      <c r="BC39">
        <v>5.26</v>
      </c>
      <c r="BD39" t="s">
        <v>0</v>
      </c>
      <c r="BE39" t="s">
        <v>0</v>
      </c>
      <c r="BF39" t="s">
        <v>0</v>
      </c>
      <c r="BG39" t="s">
        <v>0</v>
      </c>
      <c r="BH39">
        <v>0</v>
      </c>
      <c r="BI39">
        <v>1</v>
      </c>
      <c r="BJ39" t="s">
        <v>86</v>
      </c>
      <c r="BM39">
        <v>305</v>
      </c>
      <c r="BN39">
        <v>0</v>
      </c>
      <c r="BO39" t="s">
        <v>83</v>
      </c>
      <c r="BP39">
        <v>1</v>
      </c>
      <c r="BQ39">
        <v>30</v>
      </c>
      <c r="BR39">
        <v>0</v>
      </c>
      <c r="BS39">
        <v>24.82</v>
      </c>
      <c r="BT39">
        <v>1</v>
      </c>
      <c r="BU39">
        <v>1</v>
      </c>
      <c r="BV39">
        <v>1</v>
      </c>
      <c r="BW39">
        <v>1</v>
      </c>
      <c r="BX39">
        <v>1</v>
      </c>
      <c r="BY39" t="s">
        <v>0</v>
      </c>
      <c r="BZ39">
        <v>90</v>
      </c>
      <c r="CA39">
        <v>41</v>
      </c>
      <c r="CE39">
        <v>30</v>
      </c>
      <c r="CF39">
        <v>0</v>
      </c>
      <c r="CG39">
        <v>0</v>
      </c>
      <c r="CM39">
        <v>0</v>
      </c>
      <c r="CN39" t="s">
        <v>0</v>
      </c>
      <c r="CO39">
        <v>0</v>
      </c>
      <c r="CP39">
        <f t="shared" si="35"/>
        <v>139278.49</v>
      </c>
      <c r="CQ39">
        <f t="shared" si="36"/>
        <v>115.98</v>
      </c>
      <c r="CR39">
        <f>(ROUND((ROUND((((ET39*1.25))*AV39*1),2)*BB39),2)+ROUND((ROUND(((AE39-((EU39*1.25)))*AV39*1),2)*BS39),2))</f>
        <v>2764.65</v>
      </c>
      <c r="CS39">
        <f t="shared" si="37"/>
        <v>833.95</v>
      </c>
      <c r="CT39">
        <f t="shared" si="38"/>
        <v>36913.300000000003</v>
      </c>
      <c r="CU39">
        <f t="shared" si="39"/>
        <v>0</v>
      </c>
      <c r="CV39">
        <f t="shared" si="40"/>
        <v>134.07849999999999</v>
      </c>
      <c r="CW39">
        <f t="shared" si="41"/>
        <v>0</v>
      </c>
      <c r="CX39">
        <f t="shared" si="42"/>
        <v>0</v>
      </c>
      <c r="CY39">
        <f t="shared" si="43"/>
        <v>116276.66099999999</v>
      </c>
      <c r="CZ39">
        <f t="shared" si="44"/>
        <v>52970.478899999995</v>
      </c>
      <c r="DC39" t="s">
        <v>0</v>
      </c>
      <c r="DD39" t="s">
        <v>0</v>
      </c>
      <c r="DE39" t="s">
        <v>17</v>
      </c>
      <c r="DF39" t="s">
        <v>17</v>
      </c>
      <c r="DG39" t="s">
        <v>18</v>
      </c>
      <c r="DH39" t="s">
        <v>0</v>
      </c>
      <c r="DI39" t="s">
        <v>18</v>
      </c>
      <c r="DJ39" t="s">
        <v>17</v>
      </c>
      <c r="DK39" t="s">
        <v>0</v>
      </c>
      <c r="DL39" t="s">
        <v>0</v>
      </c>
      <c r="DM39" t="s">
        <v>0</v>
      </c>
      <c r="DN39">
        <v>156</v>
      </c>
      <c r="DO39">
        <v>84</v>
      </c>
      <c r="DP39">
        <v>1</v>
      </c>
      <c r="DQ39">
        <v>1</v>
      </c>
      <c r="DU39">
        <v>1005</v>
      </c>
      <c r="DV39" t="s">
        <v>85</v>
      </c>
      <c r="DW39" t="s">
        <v>85</v>
      </c>
      <c r="DX39">
        <v>100</v>
      </c>
      <c r="EE39">
        <v>45801283</v>
      </c>
      <c r="EF39">
        <v>30</v>
      </c>
      <c r="EG39" t="s">
        <v>19</v>
      </c>
      <c r="EH39">
        <v>0</v>
      </c>
      <c r="EI39" t="s">
        <v>0</v>
      </c>
      <c r="EJ39">
        <v>1</v>
      </c>
      <c r="EK39">
        <v>305</v>
      </c>
      <c r="EL39" t="s">
        <v>87</v>
      </c>
      <c r="EM39" t="s">
        <v>88</v>
      </c>
      <c r="EO39" t="s">
        <v>0</v>
      </c>
      <c r="EQ39">
        <v>0</v>
      </c>
      <c r="ER39">
        <v>1590.73</v>
      </c>
      <c r="ES39">
        <v>22.05</v>
      </c>
      <c r="ET39">
        <v>275.43</v>
      </c>
      <c r="EU39">
        <v>26.88</v>
      </c>
      <c r="EV39">
        <v>1293.25</v>
      </c>
      <c r="EW39">
        <v>116.59</v>
      </c>
      <c r="EX39">
        <v>0</v>
      </c>
      <c r="EY39">
        <v>0</v>
      </c>
      <c r="FQ39">
        <v>0</v>
      </c>
      <c r="FR39">
        <f t="shared" si="45"/>
        <v>0</v>
      </c>
      <c r="FS39">
        <v>0</v>
      </c>
      <c r="FX39">
        <v>156</v>
      </c>
      <c r="FY39">
        <v>84</v>
      </c>
      <c r="GA39" t="s">
        <v>0</v>
      </c>
      <c r="GD39">
        <v>0</v>
      </c>
      <c r="GF39">
        <v>781796329</v>
      </c>
      <c r="GG39">
        <v>2</v>
      </c>
      <c r="GH39">
        <v>1</v>
      </c>
      <c r="GI39">
        <v>2</v>
      </c>
      <c r="GJ39">
        <v>0</v>
      </c>
      <c r="GK39">
        <f>ROUND(R39*(R12)/100,2)</f>
        <v>4582.5600000000004</v>
      </c>
      <c r="GL39">
        <f t="shared" si="46"/>
        <v>0</v>
      </c>
      <c r="GM39">
        <f t="shared" si="47"/>
        <v>313108.19</v>
      </c>
      <c r="GN39">
        <f t="shared" si="48"/>
        <v>313108.19</v>
      </c>
      <c r="GO39">
        <f t="shared" si="49"/>
        <v>0</v>
      </c>
      <c r="GP39">
        <f t="shared" si="50"/>
        <v>0</v>
      </c>
      <c r="GR39">
        <v>0</v>
      </c>
      <c r="GS39">
        <v>3</v>
      </c>
      <c r="GT39">
        <v>0</v>
      </c>
      <c r="GU39" t="s">
        <v>0</v>
      </c>
      <c r="GV39">
        <f t="shared" si="51"/>
        <v>0</v>
      </c>
      <c r="GW39">
        <v>1</v>
      </c>
      <c r="GX39">
        <f t="shared" si="52"/>
        <v>0</v>
      </c>
      <c r="HA39">
        <v>0</v>
      </c>
      <c r="HB39">
        <v>0</v>
      </c>
      <c r="HC39">
        <f t="shared" si="53"/>
        <v>0</v>
      </c>
      <c r="IK39">
        <v>0</v>
      </c>
    </row>
    <row r="40" spans="1:245" x14ac:dyDescent="0.2">
      <c r="A40">
        <v>18</v>
      </c>
      <c r="B40">
        <v>1</v>
      </c>
      <c r="C40">
        <v>39</v>
      </c>
      <c r="E40" t="s">
        <v>89</v>
      </c>
      <c r="F40" t="s">
        <v>90</v>
      </c>
      <c r="G40" t="s">
        <v>91</v>
      </c>
      <c r="H40" t="s">
        <v>92</v>
      </c>
      <c r="I40">
        <f>I39*J40</f>
        <v>5.25</v>
      </c>
      <c r="J40">
        <v>1.5</v>
      </c>
      <c r="O40">
        <f t="shared" si="21"/>
        <v>27804.79</v>
      </c>
      <c r="P40">
        <f t="shared" si="22"/>
        <v>27804.79</v>
      </c>
      <c r="Q40">
        <f>(ROUND((ROUND(((ET40)*AV40*I40),2)*BB40),2)+ROUND((ROUND(((AE40-(EU40))*AV40*I40),2)*BS40),2))</f>
        <v>0</v>
      </c>
      <c r="R40">
        <f t="shared" si="23"/>
        <v>0</v>
      </c>
      <c r="S40">
        <f t="shared" si="24"/>
        <v>0</v>
      </c>
      <c r="T40">
        <f t="shared" si="25"/>
        <v>0</v>
      </c>
      <c r="U40">
        <f t="shared" si="26"/>
        <v>0</v>
      </c>
      <c r="V40">
        <f t="shared" si="27"/>
        <v>0</v>
      </c>
      <c r="W40">
        <f t="shared" si="28"/>
        <v>0</v>
      </c>
      <c r="X40">
        <f t="shared" si="29"/>
        <v>0</v>
      </c>
      <c r="Y40">
        <f t="shared" si="30"/>
        <v>0</v>
      </c>
      <c r="AA40">
        <v>46747901</v>
      </c>
      <c r="AB40">
        <f t="shared" si="31"/>
        <v>2634.9</v>
      </c>
      <c r="AC40">
        <f t="shared" si="32"/>
        <v>2634.9</v>
      </c>
      <c r="AD40">
        <f>ROUND((((ET40)-(EU40))+AE40),6)</f>
        <v>0</v>
      </c>
      <c r="AE40">
        <f t="shared" ref="AE40:AF42" si="56">ROUND((EU40),6)</f>
        <v>0</v>
      </c>
      <c r="AF40">
        <f t="shared" si="56"/>
        <v>0</v>
      </c>
      <c r="AG40">
        <f t="shared" si="33"/>
        <v>0</v>
      </c>
      <c r="AH40">
        <f t="shared" ref="AH40:AI42" si="57">(EW40)</f>
        <v>0</v>
      </c>
      <c r="AI40">
        <f t="shared" si="57"/>
        <v>0</v>
      </c>
      <c r="AJ40">
        <f t="shared" si="34"/>
        <v>0</v>
      </c>
      <c r="AK40">
        <v>2634.9</v>
      </c>
      <c r="AL40">
        <v>2634.9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1</v>
      </c>
      <c r="AZ40">
        <v>1</v>
      </c>
      <c r="BA40">
        <v>1</v>
      </c>
      <c r="BB40">
        <v>1</v>
      </c>
      <c r="BC40">
        <v>2.0099999999999998</v>
      </c>
      <c r="BD40" t="s">
        <v>0</v>
      </c>
      <c r="BE40" t="s">
        <v>0</v>
      </c>
      <c r="BF40" t="s">
        <v>0</v>
      </c>
      <c r="BG40" t="s">
        <v>0</v>
      </c>
      <c r="BH40">
        <v>3</v>
      </c>
      <c r="BI40">
        <v>1</v>
      </c>
      <c r="BJ40" t="s">
        <v>93</v>
      </c>
      <c r="BM40">
        <v>305</v>
      </c>
      <c r="BN40">
        <v>0</v>
      </c>
      <c r="BO40" t="s">
        <v>90</v>
      </c>
      <c r="BP40">
        <v>1</v>
      </c>
      <c r="BQ40">
        <v>30</v>
      </c>
      <c r="BR40">
        <v>0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 t="s">
        <v>0</v>
      </c>
      <c r="BZ40">
        <v>0</v>
      </c>
      <c r="CA40">
        <v>0</v>
      </c>
      <c r="CE40">
        <v>30</v>
      </c>
      <c r="CF40">
        <v>0</v>
      </c>
      <c r="CG40">
        <v>0</v>
      </c>
      <c r="CM40">
        <v>0</v>
      </c>
      <c r="CN40" t="s">
        <v>0</v>
      </c>
      <c r="CO40">
        <v>0</v>
      </c>
      <c r="CP40">
        <f t="shared" si="35"/>
        <v>27804.79</v>
      </c>
      <c r="CQ40">
        <f t="shared" si="36"/>
        <v>5296.15</v>
      </c>
      <c r="CR40">
        <f>(ROUND((ROUND(((ET40)*AV40*1),2)*BB40),2)+ROUND((ROUND(((AE40-(EU40))*AV40*1),2)*BS40),2))</f>
        <v>0</v>
      </c>
      <c r="CS40">
        <f t="shared" si="37"/>
        <v>0</v>
      </c>
      <c r="CT40">
        <f t="shared" si="38"/>
        <v>0</v>
      </c>
      <c r="CU40">
        <f t="shared" si="39"/>
        <v>0</v>
      </c>
      <c r="CV40">
        <f t="shared" si="40"/>
        <v>0</v>
      </c>
      <c r="CW40">
        <f t="shared" si="41"/>
        <v>0</v>
      </c>
      <c r="CX40">
        <f t="shared" si="42"/>
        <v>0</v>
      </c>
      <c r="CY40">
        <f t="shared" si="43"/>
        <v>0</v>
      </c>
      <c r="CZ40">
        <f t="shared" si="44"/>
        <v>0</v>
      </c>
      <c r="DC40" t="s">
        <v>0</v>
      </c>
      <c r="DD40" t="s">
        <v>0</v>
      </c>
      <c r="DE40" t="s">
        <v>0</v>
      </c>
      <c r="DF40" t="s">
        <v>0</v>
      </c>
      <c r="DG40" t="s">
        <v>0</v>
      </c>
      <c r="DH40" t="s">
        <v>0</v>
      </c>
      <c r="DI40" t="s">
        <v>0</v>
      </c>
      <c r="DJ40" t="s">
        <v>0</v>
      </c>
      <c r="DK40" t="s">
        <v>0</v>
      </c>
      <c r="DL40" t="s">
        <v>0</v>
      </c>
      <c r="DM40" t="s">
        <v>0</v>
      </c>
      <c r="DN40">
        <v>156</v>
      </c>
      <c r="DO40">
        <v>84</v>
      </c>
      <c r="DP40">
        <v>1</v>
      </c>
      <c r="DQ40">
        <v>1</v>
      </c>
      <c r="DU40">
        <v>1010</v>
      </c>
      <c r="DV40" t="s">
        <v>92</v>
      </c>
      <c r="DW40" t="s">
        <v>92</v>
      </c>
      <c r="DX40">
        <v>1</v>
      </c>
      <c r="EE40">
        <v>45801283</v>
      </c>
      <c r="EF40">
        <v>30</v>
      </c>
      <c r="EG40" t="s">
        <v>19</v>
      </c>
      <c r="EH40">
        <v>0</v>
      </c>
      <c r="EI40" t="s">
        <v>0</v>
      </c>
      <c r="EJ40">
        <v>1</v>
      </c>
      <c r="EK40">
        <v>305</v>
      </c>
      <c r="EL40" t="s">
        <v>87</v>
      </c>
      <c r="EM40" t="s">
        <v>88</v>
      </c>
      <c r="EO40" t="s">
        <v>0</v>
      </c>
      <c r="EQ40">
        <v>0</v>
      </c>
      <c r="ER40">
        <v>2634.9</v>
      </c>
      <c r="ES40">
        <v>2634.9</v>
      </c>
      <c r="ET40">
        <v>0</v>
      </c>
      <c r="EU40">
        <v>0</v>
      </c>
      <c r="EV40">
        <v>0</v>
      </c>
      <c r="EW40">
        <v>0</v>
      </c>
      <c r="EX40">
        <v>0</v>
      </c>
      <c r="FQ40">
        <v>0</v>
      </c>
      <c r="FR40">
        <f t="shared" si="45"/>
        <v>0</v>
      </c>
      <c r="FS40">
        <v>0</v>
      </c>
      <c r="FX40">
        <v>156</v>
      </c>
      <c r="FY40">
        <v>84</v>
      </c>
      <c r="GA40" t="s">
        <v>0</v>
      </c>
      <c r="GD40">
        <v>0</v>
      </c>
      <c r="GF40">
        <v>1978578417</v>
      </c>
      <c r="GG40">
        <v>2</v>
      </c>
      <c r="GH40">
        <v>1</v>
      </c>
      <c r="GI40">
        <v>2</v>
      </c>
      <c r="GJ40">
        <v>0</v>
      </c>
      <c r="GK40">
        <f>ROUND(R40*(R12)/100,2)</f>
        <v>0</v>
      </c>
      <c r="GL40">
        <f t="shared" si="46"/>
        <v>0</v>
      </c>
      <c r="GM40">
        <f t="shared" si="47"/>
        <v>27804.79</v>
      </c>
      <c r="GN40">
        <f t="shared" si="48"/>
        <v>27804.79</v>
      </c>
      <c r="GO40">
        <f t="shared" si="49"/>
        <v>0</v>
      </c>
      <c r="GP40">
        <f t="shared" si="50"/>
        <v>0</v>
      </c>
      <c r="GR40">
        <v>0</v>
      </c>
      <c r="GS40">
        <v>3</v>
      </c>
      <c r="GT40">
        <v>0</v>
      </c>
      <c r="GU40" t="s">
        <v>0</v>
      </c>
      <c r="GV40">
        <f t="shared" si="51"/>
        <v>0</v>
      </c>
      <c r="GW40">
        <v>1</v>
      </c>
      <c r="GX40">
        <f t="shared" si="52"/>
        <v>0</v>
      </c>
      <c r="HA40">
        <v>0</v>
      </c>
      <c r="HB40">
        <v>0</v>
      </c>
      <c r="HC40">
        <f t="shared" si="53"/>
        <v>0</v>
      </c>
      <c r="IK40">
        <v>0</v>
      </c>
    </row>
    <row r="41" spans="1:245" x14ac:dyDescent="0.2">
      <c r="A41">
        <v>18</v>
      </c>
      <c r="B41">
        <v>1</v>
      </c>
      <c r="C41">
        <v>37</v>
      </c>
      <c r="E41" t="s">
        <v>94</v>
      </c>
      <c r="F41" t="s">
        <v>95</v>
      </c>
      <c r="G41" t="s">
        <v>96</v>
      </c>
      <c r="H41" t="s">
        <v>38</v>
      </c>
      <c r="I41">
        <f>I39*J41</f>
        <v>17.5</v>
      </c>
      <c r="J41">
        <v>5</v>
      </c>
      <c r="O41">
        <f t="shared" si="21"/>
        <v>59972.91</v>
      </c>
      <c r="P41">
        <f t="shared" si="22"/>
        <v>59972.91</v>
      </c>
      <c r="Q41">
        <f>(ROUND((ROUND(((ET41)*AV41*I41),2)*BB41),2)+ROUND((ROUND(((AE41-(EU41))*AV41*I41),2)*BS41),2))</f>
        <v>0</v>
      </c>
      <c r="R41">
        <f t="shared" si="23"/>
        <v>0</v>
      </c>
      <c r="S41">
        <f t="shared" si="24"/>
        <v>0</v>
      </c>
      <c r="T41">
        <f t="shared" si="25"/>
        <v>0</v>
      </c>
      <c r="U41">
        <f t="shared" si="26"/>
        <v>0</v>
      </c>
      <c r="V41">
        <f t="shared" si="27"/>
        <v>0</v>
      </c>
      <c r="W41">
        <f t="shared" si="28"/>
        <v>0</v>
      </c>
      <c r="X41">
        <f t="shared" si="29"/>
        <v>0</v>
      </c>
      <c r="Y41">
        <f t="shared" si="30"/>
        <v>0</v>
      </c>
      <c r="AA41">
        <v>46747901</v>
      </c>
      <c r="AB41">
        <f t="shared" si="31"/>
        <v>575.97</v>
      </c>
      <c r="AC41">
        <f t="shared" si="32"/>
        <v>575.97</v>
      </c>
      <c r="AD41">
        <f>ROUND((((ET41)-(EU41))+AE41),6)</f>
        <v>0</v>
      </c>
      <c r="AE41">
        <f t="shared" si="56"/>
        <v>0</v>
      </c>
      <c r="AF41">
        <f t="shared" si="56"/>
        <v>0</v>
      </c>
      <c r="AG41">
        <f t="shared" si="33"/>
        <v>0</v>
      </c>
      <c r="AH41">
        <f t="shared" si="57"/>
        <v>0</v>
      </c>
      <c r="AI41">
        <f t="shared" si="57"/>
        <v>0</v>
      </c>
      <c r="AJ41">
        <f t="shared" si="34"/>
        <v>0</v>
      </c>
      <c r="AK41">
        <v>575.97</v>
      </c>
      <c r="AL41">
        <v>575.97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1</v>
      </c>
      <c r="AZ41">
        <v>1</v>
      </c>
      <c r="BA41">
        <v>1</v>
      </c>
      <c r="BB41">
        <v>1</v>
      </c>
      <c r="BC41">
        <v>5.95</v>
      </c>
      <c r="BD41" t="s">
        <v>0</v>
      </c>
      <c r="BE41" t="s">
        <v>0</v>
      </c>
      <c r="BF41" t="s">
        <v>0</v>
      </c>
      <c r="BG41" t="s">
        <v>0</v>
      </c>
      <c r="BH41">
        <v>3</v>
      </c>
      <c r="BI41">
        <v>1</v>
      </c>
      <c r="BJ41" t="s">
        <v>97</v>
      </c>
      <c r="BM41">
        <v>305</v>
      </c>
      <c r="BN41">
        <v>0</v>
      </c>
      <c r="BO41" t="s">
        <v>95</v>
      </c>
      <c r="BP41">
        <v>1</v>
      </c>
      <c r="BQ41">
        <v>30</v>
      </c>
      <c r="BR41">
        <v>0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 t="s">
        <v>0</v>
      </c>
      <c r="BZ41">
        <v>0</v>
      </c>
      <c r="CA41">
        <v>0</v>
      </c>
      <c r="CE41">
        <v>30</v>
      </c>
      <c r="CF41">
        <v>0</v>
      </c>
      <c r="CG41">
        <v>0</v>
      </c>
      <c r="CM41">
        <v>0</v>
      </c>
      <c r="CN41" t="s">
        <v>0</v>
      </c>
      <c r="CO41">
        <v>0</v>
      </c>
      <c r="CP41">
        <f t="shared" si="35"/>
        <v>59972.91</v>
      </c>
      <c r="CQ41">
        <f t="shared" si="36"/>
        <v>3427.02</v>
      </c>
      <c r="CR41">
        <f>(ROUND((ROUND(((ET41)*AV41*1),2)*BB41),2)+ROUND((ROUND(((AE41-(EU41))*AV41*1),2)*BS41),2))</f>
        <v>0</v>
      </c>
      <c r="CS41">
        <f t="shared" si="37"/>
        <v>0</v>
      </c>
      <c r="CT41">
        <f t="shared" si="38"/>
        <v>0</v>
      </c>
      <c r="CU41">
        <f t="shared" si="39"/>
        <v>0</v>
      </c>
      <c r="CV41">
        <f t="shared" si="40"/>
        <v>0</v>
      </c>
      <c r="CW41">
        <f t="shared" si="41"/>
        <v>0</v>
      </c>
      <c r="CX41">
        <f t="shared" si="42"/>
        <v>0</v>
      </c>
      <c r="CY41">
        <f t="shared" si="43"/>
        <v>0</v>
      </c>
      <c r="CZ41">
        <f t="shared" si="44"/>
        <v>0</v>
      </c>
      <c r="DC41" t="s">
        <v>0</v>
      </c>
      <c r="DD41" t="s">
        <v>0</v>
      </c>
      <c r="DE41" t="s">
        <v>0</v>
      </c>
      <c r="DF41" t="s">
        <v>0</v>
      </c>
      <c r="DG41" t="s">
        <v>0</v>
      </c>
      <c r="DH41" t="s">
        <v>0</v>
      </c>
      <c r="DI41" t="s">
        <v>0</v>
      </c>
      <c r="DJ41" t="s">
        <v>0</v>
      </c>
      <c r="DK41" t="s">
        <v>0</v>
      </c>
      <c r="DL41" t="s">
        <v>0</v>
      </c>
      <c r="DM41" t="s">
        <v>0</v>
      </c>
      <c r="DN41">
        <v>156</v>
      </c>
      <c r="DO41">
        <v>84</v>
      </c>
      <c r="DP41">
        <v>1</v>
      </c>
      <c r="DQ41">
        <v>1</v>
      </c>
      <c r="DU41">
        <v>1009</v>
      </c>
      <c r="DV41" t="s">
        <v>38</v>
      </c>
      <c r="DW41" t="s">
        <v>38</v>
      </c>
      <c r="DX41">
        <v>1000</v>
      </c>
      <c r="EE41">
        <v>45801283</v>
      </c>
      <c r="EF41">
        <v>30</v>
      </c>
      <c r="EG41" t="s">
        <v>19</v>
      </c>
      <c r="EH41">
        <v>0</v>
      </c>
      <c r="EI41" t="s">
        <v>0</v>
      </c>
      <c r="EJ41">
        <v>1</v>
      </c>
      <c r="EK41">
        <v>305</v>
      </c>
      <c r="EL41" t="s">
        <v>87</v>
      </c>
      <c r="EM41" t="s">
        <v>88</v>
      </c>
      <c r="EO41" t="s">
        <v>0</v>
      </c>
      <c r="EQ41">
        <v>0</v>
      </c>
      <c r="ER41">
        <v>575.97</v>
      </c>
      <c r="ES41">
        <v>575.97</v>
      </c>
      <c r="ET41">
        <v>0</v>
      </c>
      <c r="EU41">
        <v>0</v>
      </c>
      <c r="EV41">
        <v>0</v>
      </c>
      <c r="EW41">
        <v>0</v>
      </c>
      <c r="EX41">
        <v>0</v>
      </c>
      <c r="FQ41">
        <v>0</v>
      </c>
      <c r="FR41">
        <f t="shared" si="45"/>
        <v>0</v>
      </c>
      <c r="FS41">
        <v>0</v>
      </c>
      <c r="FX41">
        <v>156</v>
      </c>
      <c r="FY41">
        <v>84</v>
      </c>
      <c r="GA41" t="s">
        <v>0</v>
      </c>
      <c r="GD41">
        <v>0</v>
      </c>
      <c r="GF41">
        <v>597656424</v>
      </c>
      <c r="GG41">
        <v>2</v>
      </c>
      <c r="GH41">
        <v>1</v>
      </c>
      <c r="GI41">
        <v>2</v>
      </c>
      <c r="GJ41">
        <v>0</v>
      </c>
      <c r="GK41">
        <f>ROUND(R41*(R12)/100,2)</f>
        <v>0</v>
      </c>
      <c r="GL41">
        <f t="shared" si="46"/>
        <v>0</v>
      </c>
      <c r="GM41">
        <f t="shared" si="47"/>
        <v>59972.91</v>
      </c>
      <c r="GN41">
        <f t="shared" si="48"/>
        <v>59972.91</v>
      </c>
      <c r="GO41">
        <f t="shared" si="49"/>
        <v>0</v>
      </c>
      <c r="GP41">
        <f t="shared" si="50"/>
        <v>0</v>
      </c>
      <c r="GR41">
        <v>0</v>
      </c>
      <c r="GS41">
        <v>3</v>
      </c>
      <c r="GT41">
        <v>0</v>
      </c>
      <c r="GU41" t="s">
        <v>0</v>
      </c>
      <c r="GV41">
        <f t="shared" si="51"/>
        <v>0</v>
      </c>
      <c r="GW41">
        <v>1</v>
      </c>
      <c r="GX41">
        <f t="shared" si="52"/>
        <v>0</v>
      </c>
      <c r="HA41">
        <v>0</v>
      </c>
      <c r="HB41">
        <v>0</v>
      </c>
      <c r="HC41">
        <f t="shared" si="53"/>
        <v>0</v>
      </c>
      <c r="IK41">
        <v>0</v>
      </c>
    </row>
    <row r="42" spans="1:245" x14ac:dyDescent="0.2">
      <c r="A42">
        <v>18</v>
      </c>
      <c r="B42">
        <v>1</v>
      </c>
      <c r="C42">
        <v>38</v>
      </c>
      <c r="E42" t="s">
        <v>98</v>
      </c>
      <c r="F42" t="s">
        <v>99</v>
      </c>
      <c r="G42" t="s">
        <v>100</v>
      </c>
      <c r="H42" t="s">
        <v>60</v>
      </c>
      <c r="I42">
        <f>I39*J42</f>
        <v>357</v>
      </c>
      <c r="J42">
        <v>102</v>
      </c>
      <c r="O42">
        <f t="shared" si="21"/>
        <v>327304.45</v>
      </c>
      <c r="P42">
        <f t="shared" si="22"/>
        <v>327304.45</v>
      </c>
      <c r="Q42">
        <f>(ROUND((ROUND(((ET42)*AV42*I42),2)*BB42),2)+ROUND((ROUND(((AE42-(EU42))*AV42*I42),2)*BS42),2))</f>
        <v>0</v>
      </c>
      <c r="R42">
        <f t="shared" si="23"/>
        <v>0</v>
      </c>
      <c r="S42">
        <f t="shared" si="24"/>
        <v>0</v>
      </c>
      <c r="T42">
        <f t="shared" si="25"/>
        <v>0</v>
      </c>
      <c r="U42">
        <f t="shared" si="26"/>
        <v>0</v>
      </c>
      <c r="V42">
        <f t="shared" si="27"/>
        <v>0</v>
      </c>
      <c r="W42">
        <f t="shared" si="28"/>
        <v>0</v>
      </c>
      <c r="X42">
        <f t="shared" si="29"/>
        <v>0</v>
      </c>
      <c r="Y42">
        <f t="shared" si="30"/>
        <v>0</v>
      </c>
      <c r="AA42">
        <v>46747901</v>
      </c>
      <c r="AB42">
        <f t="shared" si="31"/>
        <v>231.52</v>
      </c>
      <c r="AC42">
        <f t="shared" si="32"/>
        <v>231.52</v>
      </c>
      <c r="AD42">
        <f>ROUND((((ET42)-(EU42))+AE42),6)</f>
        <v>0</v>
      </c>
      <c r="AE42">
        <f t="shared" si="56"/>
        <v>0</v>
      </c>
      <c r="AF42">
        <f t="shared" si="56"/>
        <v>0</v>
      </c>
      <c r="AG42">
        <f t="shared" si="33"/>
        <v>0</v>
      </c>
      <c r="AH42">
        <f t="shared" si="57"/>
        <v>0</v>
      </c>
      <c r="AI42">
        <f t="shared" si="57"/>
        <v>0</v>
      </c>
      <c r="AJ42">
        <f t="shared" si="34"/>
        <v>0</v>
      </c>
      <c r="AK42">
        <v>231.52</v>
      </c>
      <c r="AL42">
        <v>231.52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1</v>
      </c>
      <c r="AZ42">
        <v>1</v>
      </c>
      <c r="BA42">
        <v>1</v>
      </c>
      <c r="BB42">
        <v>1</v>
      </c>
      <c r="BC42">
        <v>3.96</v>
      </c>
      <c r="BD42" t="s">
        <v>0</v>
      </c>
      <c r="BE42" t="s">
        <v>0</v>
      </c>
      <c r="BF42" t="s">
        <v>0</v>
      </c>
      <c r="BG42" t="s">
        <v>0</v>
      </c>
      <c r="BH42">
        <v>3</v>
      </c>
      <c r="BI42">
        <v>1</v>
      </c>
      <c r="BJ42" t="s">
        <v>101</v>
      </c>
      <c r="BM42">
        <v>305</v>
      </c>
      <c r="BN42">
        <v>0</v>
      </c>
      <c r="BO42" t="s">
        <v>99</v>
      </c>
      <c r="BP42">
        <v>1</v>
      </c>
      <c r="BQ42">
        <v>30</v>
      </c>
      <c r="BR42">
        <v>0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 t="s">
        <v>0</v>
      </c>
      <c r="BZ42">
        <v>0</v>
      </c>
      <c r="CA42">
        <v>0</v>
      </c>
      <c r="CE42">
        <v>30</v>
      </c>
      <c r="CF42">
        <v>0</v>
      </c>
      <c r="CG42">
        <v>0</v>
      </c>
      <c r="CM42">
        <v>0</v>
      </c>
      <c r="CN42" t="s">
        <v>0</v>
      </c>
      <c r="CO42">
        <v>0</v>
      </c>
      <c r="CP42">
        <f t="shared" si="35"/>
        <v>327304.45</v>
      </c>
      <c r="CQ42">
        <f t="shared" si="36"/>
        <v>916.82</v>
      </c>
      <c r="CR42">
        <f>(ROUND((ROUND(((ET42)*AV42*1),2)*BB42),2)+ROUND((ROUND(((AE42-(EU42))*AV42*1),2)*BS42),2))</f>
        <v>0</v>
      </c>
      <c r="CS42">
        <f t="shared" si="37"/>
        <v>0</v>
      </c>
      <c r="CT42">
        <f t="shared" si="38"/>
        <v>0</v>
      </c>
      <c r="CU42">
        <f t="shared" si="39"/>
        <v>0</v>
      </c>
      <c r="CV42">
        <f t="shared" si="40"/>
        <v>0</v>
      </c>
      <c r="CW42">
        <f t="shared" si="41"/>
        <v>0</v>
      </c>
      <c r="CX42">
        <f t="shared" si="42"/>
        <v>0</v>
      </c>
      <c r="CY42">
        <f t="shared" si="43"/>
        <v>0</v>
      </c>
      <c r="CZ42">
        <f t="shared" si="44"/>
        <v>0</v>
      </c>
      <c r="DC42" t="s">
        <v>0</v>
      </c>
      <c r="DD42" t="s">
        <v>0</v>
      </c>
      <c r="DE42" t="s">
        <v>0</v>
      </c>
      <c r="DF42" t="s">
        <v>0</v>
      </c>
      <c r="DG42" t="s">
        <v>0</v>
      </c>
      <c r="DH42" t="s">
        <v>0</v>
      </c>
      <c r="DI42" t="s">
        <v>0</v>
      </c>
      <c r="DJ42" t="s">
        <v>0</v>
      </c>
      <c r="DK42" t="s">
        <v>0</v>
      </c>
      <c r="DL42" t="s">
        <v>0</v>
      </c>
      <c r="DM42" t="s">
        <v>0</v>
      </c>
      <c r="DN42">
        <v>156</v>
      </c>
      <c r="DO42">
        <v>84</v>
      </c>
      <c r="DP42">
        <v>1</v>
      </c>
      <c r="DQ42">
        <v>1</v>
      </c>
      <c r="DU42">
        <v>1005</v>
      </c>
      <c r="DV42" t="s">
        <v>60</v>
      </c>
      <c r="DW42" t="s">
        <v>60</v>
      </c>
      <c r="DX42">
        <v>1</v>
      </c>
      <c r="EE42">
        <v>45801283</v>
      </c>
      <c r="EF42">
        <v>30</v>
      </c>
      <c r="EG42" t="s">
        <v>19</v>
      </c>
      <c r="EH42">
        <v>0</v>
      </c>
      <c r="EI42" t="s">
        <v>0</v>
      </c>
      <c r="EJ42">
        <v>1</v>
      </c>
      <c r="EK42">
        <v>305</v>
      </c>
      <c r="EL42" t="s">
        <v>87</v>
      </c>
      <c r="EM42" t="s">
        <v>88</v>
      </c>
      <c r="EO42" t="s">
        <v>0</v>
      </c>
      <c r="EQ42">
        <v>0</v>
      </c>
      <c r="ER42">
        <v>231.52</v>
      </c>
      <c r="ES42">
        <v>231.52</v>
      </c>
      <c r="ET42">
        <v>0</v>
      </c>
      <c r="EU42">
        <v>0</v>
      </c>
      <c r="EV42">
        <v>0</v>
      </c>
      <c r="EW42">
        <v>0</v>
      </c>
      <c r="EX42">
        <v>0</v>
      </c>
      <c r="FQ42">
        <v>0</v>
      </c>
      <c r="FR42">
        <f t="shared" si="45"/>
        <v>0</v>
      </c>
      <c r="FS42">
        <v>0</v>
      </c>
      <c r="FX42">
        <v>156</v>
      </c>
      <c r="FY42">
        <v>84</v>
      </c>
      <c r="GA42" t="s">
        <v>0</v>
      </c>
      <c r="GD42">
        <v>0</v>
      </c>
      <c r="GF42">
        <v>-1392361747</v>
      </c>
      <c r="GG42">
        <v>2</v>
      </c>
      <c r="GH42">
        <v>1</v>
      </c>
      <c r="GI42">
        <v>2</v>
      </c>
      <c r="GJ42">
        <v>0</v>
      </c>
      <c r="GK42">
        <f>ROUND(R42*(R12)/100,2)</f>
        <v>0</v>
      </c>
      <c r="GL42">
        <f t="shared" si="46"/>
        <v>0</v>
      </c>
      <c r="GM42">
        <f t="shared" si="47"/>
        <v>327304.45</v>
      </c>
      <c r="GN42">
        <f t="shared" si="48"/>
        <v>327304.45</v>
      </c>
      <c r="GO42">
        <f t="shared" si="49"/>
        <v>0</v>
      </c>
      <c r="GP42">
        <f t="shared" si="50"/>
        <v>0</v>
      </c>
      <c r="GR42">
        <v>0</v>
      </c>
      <c r="GS42">
        <v>3</v>
      </c>
      <c r="GT42">
        <v>0</v>
      </c>
      <c r="GU42" t="s">
        <v>0</v>
      </c>
      <c r="GV42">
        <f t="shared" si="51"/>
        <v>0</v>
      </c>
      <c r="GW42">
        <v>1</v>
      </c>
      <c r="GX42">
        <f t="shared" si="52"/>
        <v>0</v>
      </c>
      <c r="HA42">
        <v>0</v>
      </c>
      <c r="HB42">
        <v>0</v>
      </c>
      <c r="HC42">
        <f t="shared" si="53"/>
        <v>0</v>
      </c>
      <c r="IK42">
        <v>0</v>
      </c>
    </row>
    <row r="43" spans="1:245" x14ac:dyDescent="0.2">
      <c r="A43">
        <v>17</v>
      </c>
      <c r="B43">
        <v>1</v>
      </c>
      <c r="C43">
        <f>ROW(SmtRes!A48)</f>
        <v>48</v>
      </c>
      <c r="D43">
        <f>ROW(EtalonRes!A48)</f>
        <v>48</v>
      </c>
      <c r="E43" t="s">
        <v>102</v>
      </c>
      <c r="F43" t="s">
        <v>103</v>
      </c>
      <c r="G43" t="s">
        <v>104</v>
      </c>
      <c r="H43" t="s">
        <v>105</v>
      </c>
      <c r="I43">
        <f>ROUND(70/100,9)</f>
        <v>0.7</v>
      </c>
      <c r="J43">
        <v>0</v>
      </c>
      <c r="O43">
        <f t="shared" si="21"/>
        <v>29045.37</v>
      </c>
      <c r="P43">
        <f t="shared" si="22"/>
        <v>14594.63</v>
      </c>
      <c r="Q43">
        <f>(ROUND((ROUND((((ET43*1.25))*AV43*I43),2)*BB43),2)+ROUND((ROUND(((AE43-((EU43*1.25)))*AV43*I43),2)*BS43),2))</f>
        <v>424.46</v>
      </c>
      <c r="R43">
        <f t="shared" si="23"/>
        <v>179.7</v>
      </c>
      <c r="S43">
        <f t="shared" si="24"/>
        <v>14026.28</v>
      </c>
      <c r="T43">
        <f t="shared" si="25"/>
        <v>0</v>
      </c>
      <c r="U43">
        <f t="shared" si="26"/>
        <v>51.069199999999988</v>
      </c>
      <c r="V43">
        <f t="shared" si="27"/>
        <v>0</v>
      </c>
      <c r="W43">
        <f t="shared" si="28"/>
        <v>0</v>
      </c>
      <c r="X43">
        <f t="shared" si="29"/>
        <v>15709.43</v>
      </c>
      <c r="Y43">
        <f t="shared" si="30"/>
        <v>5750.77</v>
      </c>
      <c r="AA43">
        <v>46747901</v>
      </c>
      <c r="AB43">
        <f t="shared" si="31"/>
        <v>4584.1064999999999</v>
      </c>
      <c r="AC43">
        <f t="shared" si="32"/>
        <v>3709.87</v>
      </c>
      <c r="AD43">
        <f>ROUND(((((ET43*1.25))-((EU43*1.25)))+AE43),6)</f>
        <v>66.924999999999997</v>
      </c>
      <c r="AE43">
        <f>ROUND(((EU43*1.25)),6)</f>
        <v>10.3375</v>
      </c>
      <c r="AF43">
        <f>ROUND(((EV43*1.15)),6)</f>
        <v>807.31150000000002</v>
      </c>
      <c r="AG43">
        <f t="shared" si="33"/>
        <v>0</v>
      </c>
      <c r="AH43">
        <f>((EW43*1.15))</f>
        <v>72.955999999999989</v>
      </c>
      <c r="AI43">
        <f>((EX43*1.25))</f>
        <v>0</v>
      </c>
      <c r="AJ43">
        <f t="shared" si="34"/>
        <v>0</v>
      </c>
      <c r="AK43">
        <v>4465.42</v>
      </c>
      <c r="AL43">
        <v>3709.87</v>
      </c>
      <c r="AM43">
        <v>53.54</v>
      </c>
      <c r="AN43">
        <v>8.27</v>
      </c>
      <c r="AO43">
        <v>702.01</v>
      </c>
      <c r="AP43">
        <v>0</v>
      </c>
      <c r="AQ43">
        <v>63.44</v>
      </c>
      <c r="AR43">
        <v>0</v>
      </c>
      <c r="AS43">
        <v>0</v>
      </c>
      <c r="AT43">
        <v>112</v>
      </c>
      <c r="AU43">
        <v>41</v>
      </c>
      <c r="AV43">
        <v>1</v>
      </c>
      <c r="AW43">
        <v>1</v>
      </c>
      <c r="AZ43">
        <v>1</v>
      </c>
      <c r="BA43">
        <v>24.82</v>
      </c>
      <c r="BB43">
        <v>9.06</v>
      </c>
      <c r="BC43">
        <v>5.62</v>
      </c>
      <c r="BD43" t="s">
        <v>0</v>
      </c>
      <c r="BE43" t="s">
        <v>0</v>
      </c>
      <c r="BF43" t="s">
        <v>0</v>
      </c>
      <c r="BG43" t="s">
        <v>0</v>
      </c>
      <c r="BH43">
        <v>0</v>
      </c>
      <c r="BI43">
        <v>1</v>
      </c>
      <c r="BJ43" t="s">
        <v>106</v>
      </c>
      <c r="BM43">
        <v>1693</v>
      </c>
      <c r="BN43">
        <v>0</v>
      </c>
      <c r="BO43" t="s">
        <v>103</v>
      </c>
      <c r="BP43">
        <v>1</v>
      </c>
      <c r="BQ43">
        <v>30</v>
      </c>
      <c r="BR43">
        <v>0</v>
      </c>
      <c r="BS43">
        <v>24.82</v>
      </c>
      <c r="BT43">
        <v>1</v>
      </c>
      <c r="BU43">
        <v>1</v>
      </c>
      <c r="BV43">
        <v>1</v>
      </c>
      <c r="BW43">
        <v>1</v>
      </c>
      <c r="BX43">
        <v>1</v>
      </c>
      <c r="BY43" t="s">
        <v>0</v>
      </c>
      <c r="BZ43">
        <v>112</v>
      </c>
      <c r="CA43">
        <v>41</v>
      </c>
      <c r="CE43">
        <v>30</v>
      </c>
      <c r="CF43">
        <v>0</v>
      </c>
      <c r="CG43">
        <v>0</v>
      </c>
      <c r="CM43">
        <v>0</v>
      </c>
      <c r="CN43" t="s">
        <v>0</v>
      </c>
      <c r="CO43">
        <v>0</v>
      </c>
      <c r="CP43">
        <f t="shared" si="35"/>
        <v>29045.37</v>
      </c>
      <c r="CQ43">
        <f t="shared" si="36"/>
        <v>20849.47</v>
      </c>
      <c r="CR43">
        <f>(ROUND((ROUND((((ET43*1.25))*AV43*1),2)*BB43),2)+ROUND((ROUND(((AE43-((EU43*1.25)))*AV43*1),2)*BS43),2))</f>
        <v>606.39</v>
      </c>
      <c r="CS43">
        <f t="shared" si="37"/>
        <v>256.64</v>
      </c>
      <c r="CT43">
        <f t="shared" si="38"/>
        <v>20037.43</v>
      </c>
      <c r="CU43">
        <f t="shared" si="39"/>
        <v>0</v>
      </c>
      <c r="CV43">
        <f t="shared" si="40"/>
        <v>72.955999999999989</v>
      </c>
      <c r="CW43">
        <f t="shared" si="41"/>
        <v>0</v>
      </c>
      <c r="CX43">
        <f t="shared" si="42"/>
        <v>0</v>
      </c>
      <c r="CY43">
        <f t="shared" si="43"/>
        <v>15709.433600000002</v>
      </c>
      <c r="CZ43">
        <f t="shared" si="44"/>
        <v>5750.7748000000001</v>
      </c>
      <c r="DC43" t="s">
        <v>0</v>
      </c>
      <c r="DD43" t="s">
        <v>0</v>
      </c>
      <c r="DE43" t="s">
        <v>17</v>
      </c>
      <c r="DF43" t="s">
        <v>17</v>
      </c>
      <c r="DG43" t="s">
        <v>18</v>
      </c>
      <c r="DH43" t="s">
        <v>0</v>
      </c>
      <c r="DI43" t="s">
        <v>18</v>
      </c>
      <c r="DJ43" t="s">
        <v>17</v>
      </c>
      <c r="DK43" t="s">
        <v>0</v>
      </c>
      <c r="DL43" t="s">
        <v>0</v>
      </c>
      <c r="DM43" t="s">
        <v>0</v>
      </c>
      <c r="DN43">
        <v>140</v>
      </c>
      <c r="DO43">
        <v>79</v>
      </c>
      <c r="DP43">
        <v>1.0469999999999999</v>
      </c>
      <c r="DQ43">
        <v>1.03</v>
      </c>
      <c r="DU43">
        <v>1013</v>
      </c>
      <c r="DV43" t="s">
        <v>105</v>
      </c>
      <c r="DW43" t="s">
        <v>105</v>
      </c>
      <c r="DX43">
        <v>1</v>
      </c>
      <c r="EE43">
        <v>45802671</v>
      </c>
      <c r="EF43">
        <v>30</v>
      </c>
      <c r="EG43" t="s">
        <v>19</v>
      </c>
      <c r="EH43">
        <v>0</v>
      </c>
      <c r="EI43" t="s">
        <v>0</v>
      </c>
      <c r="EJ43">
        <v>1</v>
      </c>
      <c r="EK43">
        <v>1693</v>
      </c>
      <c r="EL43" t="s">
        <v>107</v>
      </c>
      <c r="EM43" t="s">
        <v>108</v>
      </c>
      <c r="EO43" t="s">
        <v>0</v>
      </c>
      <c r="EQ43">
        <v>0</v>
      </c>
      <c r="ER43">
        <v>4465.42</v>
      </c>
      <c r="ES43">
        <v>3709.87</v>
      </c>
      <c r="ET43">
        <v>53.54</v>
      </c>
      <c r="EU43">
        <v>8.27</v>
      </c>
      <c r="EV43">
        <v>702.01</v>
      </c>
      <c r="EW43">
        <v>63.44</v>
      </c>
      <c r="EX43">
        <v>0</v>
      </c>
      <c r="EY43">
        <v>0</v>
      </c>
      <c r="FQ43">
        <v>0</v>
      </c>
      <c r="FR43">
        <f t="shared" si="45"/>
        <v>0</v>
      </c>
      <c r="FS43">
        <v>0</v>
      </c>
      <c r="FX43">
        <v>140</v>
      </c>
      <c r="FY43">
        <v>79</v>
      </c>
      <c r="GA43" t="s">
        <v>0</v>
      </c>
      <c r="GD43">
        <v>0</v>
      </c>
      <c r="GF43">
        <v>574270988</v>
      </c>
      <c r="GG43">
        <v>2</v>
      </c>
      <c r="GH43">
        <v>1</v>
      </c>
      <c r="GI43">
        <v>3</v>
      </c>
      <c r="GJ43">
        <v>0</v>
      </c>
      <c r="GK43">
        <f>ROUND(R43*(R12)/100,2)</f>
        <v>282.13</v>
      </c>
      <c r="GL43">
        <f t="shared" si="46"/>
        <v>0</v>
      </c>
      <c r="GM43">
        <f t="shared" si="47"/>
        <v>50787.7</v>
      </c>
      <c r="GN43">
        <f t="shared" si="48"/>
        <v>50787.7</v>
      </c>
      <c r="GO43">
        <f t="shared" si="49"/>
        <v>0</v>
      </c>
      <c r="GP43">
        <f t="shared" si="50"/>
        <v>0</v>
      </c>
      <c r="GR43">
        <v>0</v>
      </c>
      <c r="GS43">
        <v>3</v>
      </c>
      <c r="GT43">
        <v>0</v>
      </c>
      <c r="GU43" t="s">
        <v>0</v>
      </c>
      <c r="GV43">
        <f t="shared" si="51"/>
        <v>0</v>
      </c>
      <c r="GW43">
        <v>1</v>
      </c>
      <c r="GX43">
        <f t="shared" si="52"/>
        <v>0</v>
      </c>
      <c r="HA43">
        <v>0</v>
      </c>
      <c r="HB43">
        <v>0</v>
      </c>
      <c r="HC43">
        <f t="shared" si="53"/>
        <v>0</v>
      </c>
      <c r="IK43">
        <v>0</v>
      </c>
    </row>
    <row r="44" spans="1:245" x14ac:dyDescent="0.2">
      <c r="A44">
        <v>18</v>
      </c>
      <c r="B44">
        <v>1</v>
      </c>
      <c r="C44">
        <v>48</v>
      </c>
      <c r="E44" t="s">
        <v>109</v>
      </c>
      <c r="F44" t="s">
        <v>110</v>
      </c>
      <c r="G44" t="s">
        <v>111</v>
      </c>
      <c r="H44" t="s">
        <v>72</v>
      </c>
      <c r="I44">
        <f>I43*J44</f>
        <v>0.67200000000000004</v>
      </c>
      <c r="J44">
        <v>0.96000000000000008</v>
      </c>
      <c r="O44">
        <f t="shared" si="21"/>
        <v>6274.66</v>
      </c>
      <c r="P44">
        <f t="shared" si="22"/>
        <v>6274.66</v>
      </c>
      <c r="Q44">
        <f>(ROUND((ROUND(((ET44)*AV44*I44),2)*BB44),2)+ROUND((ROUND(((AE44-(EU44))*AV44*I44),2)*BS44),2))</f>
        <v>0</v>
      </c>
      <c r="R44">
        <f t="shared" si="23"/>
        <v>0</v>
      </c>
      <c r="S44">
        <f t="shared" si="24"/>
        <v>0</v>
      </c>
      <c r="T44">
        <f t="shared" si="25"/>
        <v>0</v>
      </c>
      <c r="U44">
        <f t="shared" si="26"/>
        <v>0</v>
      </c>
      <c r="V44">
        <f t="shared" si="27"/>
        <v>0</v>
      </c>
      <c r="W44">
        <f t="shared" si="28"/>
        <v>0</v>
      </c>
      <c r="X44">
        <f t="shared" si="29"/>
        <v>0</v>
      </c>
      <c r="Y44">
        <f t="shared" si="30"/>
        <v>0</v>
      </c>
      <c r="AA44">
        <v>46747901</v>
      </c>
      <c r="AB44">
        <f t="shared" si="31"/>
        <v>4244.2299999999996</v>
      </c>
      <c r="AC44">
        <f t="shared" si="32"/>
        <v>4244.2299999999996</v>
      </c>
      <c r="AD44">
        <f>ROUND((((ET44)-(EU44))+AE44),6)</f>
        <v>0</v>
      </c>
      <c r="AE44">
        <f>ROUND((EU44),6)</f>
        <v>0</v>
      </c>
      <c r="AF44">
        <f>ROUND((EV44),6)</f>
        <v>0</v>
      </c>
      <c r="AG44">
        <f t="shared" si="33"/>
        <v>0</v>
      </c>
      <c r="AH44">
        <f>(EW44)</f>
        <v>0</v>
      </c>
      <c r="AI44">
        <f>(EX44)</f>
        <v>0</v>
      </c>
      <c r="AJ44">
        <f t="shared" si="34"/>
        <v>0</v>
      </c>
      <c r="AK44">
        <v>4244.2299999999996</v>
      </c>
      <c r="AL44">
        <v>4244.2299999999996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1</v>
      </c>
      <c r="AZ44">
        <v>1</v>
      </c>
      <c r="BA44">
        <v>1</v>
      </c>
      <c r="BB44">
        <v>1</v>
      </c>
      <c r="BC44">
        <v>2.2000000000000002</v>
      </c>
      <c r="BD44" t="s">
        <v>0</v>
      </c>
      <c r="BE44" t="s">
        <v>0</v>
      </c>
      <c r="BF44" t="s">
        <v>0</v>
      </c>
      <c r="BG44" t="s">
        <v>0</v>
      </c>
      <c r="BH44">
        <v>3</v>
      </c>
      <c r="BI44">
        <v>1</v>
      </c>
      <c r="BJ44" t="s">
        <v>112</v>
      </c>
      <c r="BM44">
        <v>1693</v>
      </c>
      <c r="BN44">
        <v>0</v>
      </c>
      <c r="BO44" t="s">
        <v>110</v>
      </c>
      <c r="BP44">
        <v>1</v>
      </c>
      <c r="BQ44">
        <v>30</v>
      </c>
      <c r="BR44">
        <v>0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 t="s">
        <v>0</v>
      </c>
      <c r="BZ44">
        <v>0</v>
      </c>
      <c r="CA44">
        <v>0</v>
      </c>
      <c r="CE44">
        <v>30</v>
      </c>
      <c r="CF44">
        <v>0</v>
      </c>
      <c r="CG44">
        <v>0</v>
      </c>
      <c r="CM44">
        <v>0</v>
      </c>
      <c r="CN44" t="s">
        <v>0</v>
      </c>
      <c r="CO44">
        <v>0</v>
      </c>
      <c r="CP44">
        <f t="shared" si="35"/>
        <v>6274.66</v>
      </c>
      <c r="CQ44">
        <f t="shared" si="36"/>
        <v>9337.31</v>
      </c>
      <c r="CR44">
        <f>(ROUND((ROUND(((ET44)*AV44*1),2)*BB44),2)+ROUND((ROUND(((AE44-(EU44))*AV44*1),2)*BS44),2))</f>
        <v>0</v>
      </c>
      <c r="CS44">
        <f t="shared" si="37"/>
        <v>0</v>
      </c>
      <c r="CT44">
        <f t="shared" si="38"/>
        <v>0</v>
      </c>
      <c r="CU44">
        <f t="shared" si="39"/>
        <v>0</v>
      </c>
      <c r="CV44">
        <f t="shared" si="40"/>
        <v>0</v>
      </c>
      <c r="CW44">
        <f t="shared" si="41"/>
        <v>0</v>
      </c>
      <c r="CX44">
        <f t="shared" si="42"/>
        <v>0</v>
      </c>
      <c r="CY44">
        <f t="shared" si="43"/>
        <v>0</v>
      </c>
      <c r="CZ44">
        <f t="shared" si="44"/>
        <v>0</v>
      </c>
      <c r="DC44" t="s">
        <v>0</v>
      </c>
      <c r="DD44" t="s">
        <v>0</v>
      </c>
      <c r="DE44" t="s">
        <v>0</v>
      </c>
      <c r="DF44" t="s">
        <v>0</v>
      </c>
      <c r="DG44" t="s">
        <v>0</v>
      </c>
      <c r="DH44" t="s">
        <v>0</v>
      </c>
      <c r="DI44" t="s">
        <v>0</v>
      </c>
      <c r="DJ44" t="s">
        <v>0</v>
      </c>
      <c r="DK44" t="s">
        <v>0</v>
      </c>
      <c r="DL44" t="s">
        <v>0</v>
      </c>
      <c r="DM44" t="s">
        <v>0</v>
      </c>
      <c r="DN44">
        <v>140</v>
      </c>
      <c r="DO44">
        <v>79</v>
      </c>
      <c r="DP44">
        <v>1.0469999999999999</v>
      </c>
      <c r="DQ44">
        <v>1.03</v>
      </c>
      <c r="DU44">
        <v>1007</v>
      </c>
      <c r="DV44" t="s">
        <v>72</v>
      </c>
      <c r="DW44" t="s">
        <v>72</v>
      </c>
      <c r="DX44">
        <v>1</v>
      </c>
      <c r="EE44">
        <v>45802671</v>
      </c>
      <c r="EF44">
        <v>30</v>
      </c>
      <c r="EG44" t="s">
        <v>19</v>
      </c>
      <c r="EH44">
        <v>0</v>
      </c>
      <c r="EI44" t="s">
        <v>0</v>
      </c>
      <c r="EJ44">
        <v>1</v>
      </c>
      <c r="EK44">
        <v>1693</v>
      </c>
      <c r="EL44" t="s">
        <v>107</v>
      </c>
      <c r="EM44" t="s">
        <v>108</v>
      </c>
      <c r="EO44" t="s">
        <v>0</v>
      </c>
      <c r="EQ44">
        <v>0</v>
      </c>
      <c r="ER44">
        <v>4244.2299999999996</v>
      </c>
      <c r="ES44">
        <v>4244.2299999999996</v>
      </c>
      <c r="ET44">
        <v>0</v>
      </c>
      <c r="EU44">
        <v>0</v>
      </c>
      <c r="EV44">
        <v>0</v>
      </c>
      <c r="EW44">
        <v>0</v>
      </c>
      <c r="EX44">
        <v>0</v>
      </c>
      <c r="FQ44">
        <v>0</v>
      </c>
      <c r="FR44">
        <f t="shared" si="45"/>
        <v>0</v>
      </c>
      <c r="FS44">
        <v>0</v>
      </c>
      <c r="FX44">
        <v>140</v>
      </c>
      <c r="FY44">
        <v>79</v>
      </c>
      <c r="GA44" t="s">
        <v>0</v>
      </c>
      <c r="GD44">
        <v>0</v>
      </c>
      <c r="GF44">
        <v>-1388957592</v>
      </c>
      <c r="GG44">
        <v>2</v>
      </c>
      <c r="GH44">
        <v>1</v>
      </c>
      <c r="GI44">
        <v>2</v>
      </c>
      <c r="GJ44">
        <v>0</v>
      </c>
      <c r="GK44">
        <f>ROUND(R44*(R12)/100,2)</f>
        <v>0</v>
      </c>
      <c r="GL44">
        <f t="shared" si="46"/>
        <v>0</v>
      </c>
      <c r="GM44">
        <f t="shared" si="47"/>
        <v>6274.66</v>
      </c>
      <c r="GN44">
        <f t="shared" si="48"/>
        <v>6274.66</v>
      </c>
      <c r="GO44">
        <f t="shared" si="49"/>
        <v>0</v>
      </c>
      <c r="GP44">
        <f t="shared" si="50"/>
        <v>0</v>
      </c>
      <c r="GR44">
        <v>0</v>
      </c>
      <c r="GS44">
        <v>3</v>
      </c>
      <c r="GT44">
        <v>0</v>
      </c>
      <c r="GU44" t="s">
        <v>0</v>
      </c>
      <c r="GV44">
        <f t="shared" si="51"/>
        <v>0</v>
      </c>
      <c r="GW44">
        <v>1</v>
      </c>
      <c r="GX44">
        <f t="shared" si="52"/>
        <v>0</v>
      </c>
      <c r="HA44">
        <v>0</v>
      </c>
      <c r="HB44">
        <v>0</v>
      </c>
      <c r="HC44">
        <f t="shared" si="53"/>
        <v>0</v>
      </c>
      <c r="IK44">
        <v>0</v>
      </c>
    </row>
    <row r="46" spans="1:245" x14ac:dyDescent="0.2">
      <c r="A46" s="2">
        <v>51</v>
      </c>
      <c r="B46" s="2">
        <f>B24</f>
        <v>1</v>
      </c>
      <c r="C46" s="2">
        <f>A24</f>
        <v>4</v>
      </c>
      <c r="D46" s="2">
        <f>ROW(A24)</f>
        <v>24</v>
      </c>
      <c r="E46" s="2"/>
      <c r="F46" s="2" t="str">
        <f>IF(F24&lt;&gt;"",F24,"")</f>
        <v>Новый раздел</v>
      </c>
      <c r="G46" s="2" t="str">
        <f>IF(G24&lt;&gt;"",G24,"")</f>
        <v>площадка под сцену (350м2)</v>
      </c>
      <c r="H46" s="2">
        <v>0</v>
      </c>
      <c r="I46" s="2"/>
      <c r="J46" s="2"/>
      <c r="K46" s="2"/>
      <c r="L46" s="2"/>
      <c r="M46" s="2"/>
      <c r="N46" s="2"/>
      <c r="O46" s="2">
        <f t="shared" ref="O46:T46" si="58">ROUND(AB46,2)</f>
        <v>1214418.3600000001</v>
      </c>
      <c r="P46" s="2">
        <f t="shared" si="58"/>
        <v>697172.67</v>
      </c>
      <c r="Q46" s="2">
        <f t="shared" si="58"/>
        <v>305805.59999999998</v>
      </c>
      <c r="R46" s="2">
        <f t="shared" si="58"/>
        <v>28059.01</v>
      </c>
      <c r="S46" s="2">
        <f t="shared" si="58"/>
        <v>211440.09</v>
      </c>
      <c r="T46" s="2">
        <f t="shared" si="58"/>
        <v>0</v>
      </c>
      <c r="U46" s="2">
        <f>AH46</f>
        <v>785.95282499999996</v>
      </c>
      <c r="V46" s="2">
        <f>AI46</f>
        <v>0</v>
      </c>
      <c r="W46" s="2">
        <f>ROUND(AJ46,2)</f>
        <v>0</v>
      </c>
      <c r="X46" s="2">
        <f>ROUND(AK46,2)</f>
        <v>186904.6</v>
      </c>
      <c r="Y46" s="2">
        <f>ROUND(AL46,2)</f>
        <v>86771.78</v>
      </c>
      <c r="Z46" s="2"/>
      <c r="AA46" s="2"/>
      <c r="AB46" s="2">
        <f>ROUND(SUMIF(AA28:AA44,"=46747901",O28:O44),2)</f>
        <v>1214418.3600000001</v>
      </c>
      <c r="AC46" s="2">
        <f>ROUND(SUMIF(AA28:AA44,"=46747901",P28:P44),2)</f>
        <v>697172.67</v>
      </c>
      <c r="AD46" s="2">
        <f>ROUND(SUMIF(AA28:AA44,"=46747901",Q28:Q44),2)</f>
        <v>305805.59999999998</v>
      </c>
      <c r="AE46" s="2">
        <f>ROUND(SUMIF(AA28:AA44,"=46747901",R28:R44),2)</f>
        <v>28059.01</v>
      </c>
      <c r="AF46" s="2">
        <f>ROUND(SUMIF(AA28:AA44,"=46747901",S28:S44),2)</f>
        <v>211440.09</v>
      </c>
      <c r="AG46" s="2">
        <f>ROUND(SUMIF(AA28:AA44,"=46747901",T28:T44),2)</f>
        <v>0</v>
      </c>
      <c r="AH46" s="2">
        <f>SUMIF(AA28:AA44,"=46747901",U28:U44)</f>
        <v>785.95282499999996</v>
      </c>
      <c r="AI46" s="2">
        <f>SUMIF(AA28:AA44,"=46747901",V28:V44)</f>
        <v>0</v>
      </c>
      <c r="AJ46" s="2">
        <f>ROUND(SUMIF(AA28:AA44,"=46747901",W28:W44),2)</f>
        <v>0</v>
      </c>
      <c r="AK46" s="2">
        <f>ROUND(SUMIF(AA28:AA44,"=46747901",X28:X44),2)</f>
        <v>186904.6</v>
      </c>
      <c r="AL46" s="2">
        <f>ROUND(SUMIF(AA28:AA44,"=46747901",Y28:Y44),2)</f>
        <v>86771.78</v>
      </c>
      <c r="AM46" s="2"/>
      <c r="AN46" s="2"/>
      <c r="AO46" s="2">
        <f t="shared" ref="AO46:BD46" si="59">ROUND(BX46,2)</f>
        <v>0</v>
      </c>
      <c r="AP46" s="2">
        <f t="shared" si="59"/>
        <v>0</v>
      </c>
      <c r="AQ46" s="2">
        <f t="shared" si="59"/>
        <v>0</v>
      </c>
      <c r="AR46" s="2">
        <f t="shared" si="59"/>
        <v>1532147.38</v>
      </c>
      <c r="AS46" s="2">
        <f t="shared" si="59"/>
        <v>1311091.6499999999</v>
      </c>
      <c r="AT46" s="2">
        <f t="shared" si="59"/>
        <v>0</v>
      </c>
      <c r="AU46" s="2">
        <f t="shared" si="59"/>
        <v>221055.73</v>
      </c>
      <c r="AV46" s="2">
        <f t="shared" si="59"/>
        <v>697172.67</v>
      </c>
      <c r="AW46" s="2">
        <f t="shared" si="59"/>
        <v>697172.67</v>
      </c>
      <c r="AX46" s="2">
        <f t="shared" si="59"/>
        <v>0</v>
      </c>
      <c r="AY46" s="2">
        <f t="shared" si="59"/>
        <v>697172.67</v>
      </c>
      <c r="AZ46" s="2">
        <f t="shared" si="59"/>
        <v>0</v>
      </c>
      <c r="BA46" s="2">
        <f t="shared" si="59"/>
        <v>0</v>
      </c>
      <c r="BB46" s="2">
        <f t="shared" si="59"/>
        <v>0</v>
      </c>
      <c r="BC46" s="2">
        <f t="shared" si="59"/>
        <v>0</v>
      </c>
      <c r="BD46" s="2">
        <f t="shared" si="59"/>
        <v>0</v>
      </c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>
        <f>ROUND(SUMIF(AA28:AA44,"=46747901",FQ28:FQ44),2)</f>
        <v>0</v>
      </c>
      <c r="BY46" s="2">
        <f>ROUND(SUMIF(AA28:AA44,"=46747901",FR28:FR44),2)</f>
        <v>0</v>
      </c>
      <c r="BZ46" s="2">
        <f>ROUND(SUMIF(AA28:AA44,"=46747901",GL28:GL44),2)</f>
        <v>0</v>
      </c>
      <c r="CA46" s="2">
        <f>ROUND(SUMIF(AA28:AA44,"=46747901",GM28:GM44),2)</f>
        <v>1532147.38</v>
      </c>
      <c r="CB46" s="2">
        <f>ROUND(SUMIF(AA28:AA44,"=46747901",GN28:GN44),2)</f>
        <v>1311091.6499999999</v>
      </c>
      <c r="CC46" s="2">
        <f>ROUND(SUMIF(AA28:AA44,"=46747901",GO28:GO44),2)</f>
        <v>0</v>
      </c>
      <c r="CD46" s="2">
        <f>ROUND(SUMIF(AA28:AA44,"=46747901",GP28:GP44),2)</f>
        <v>221055.73</v>
      </c>
      <c r="CE46" s="2">
        <f>AC46-BX46</f>
        <v>697172.67</v>
      </c>
      <c r="CF46" s="2">
        <f>AC46-BY46</f>
        <v>697172.67</v>
      </c>
      <c r="CG46" s="2">
        <f>BX46-BZ46</f>
        <v>0</v>
      </c>
      <c r="CH46" s="2">
        <f>AC46-BX46-BY46+BZ46</f>
        <v>697172.67</v>
      </c>
      <c r="CI46" s="2">
        <f>BY46-BZ46</f>
        <v>0</v>
      </c>
      <c r="CJ46" s="2">
        <f>ROUND(SUMIF(AA28:AA44,"=46747901",GX28:GX44),2)</f>
        <v>0</v>
      </c>
      <c r="CK46" s="2">
        <f>ROUND(SUMIF(AA28:AA44,"=46747901",GY28:GY44),2)</f>
        <v>0</v>
      </c>
      <c r="CL46" s="2">
        <f>ROUND(SUMIF(AA28:AA44,"=46747901",GZ28:GZ44),2)</f>
        <v>0</v>
      </c>
      <c r="CM46" s="2">
        <f>ROUND(SUMIF(AA28:AA44,"=46747901",HD28:HD44),2)</f>
        <v>0</v>
      </c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>
        <v>0</v>
      </c>
    </row>
    <row r="48" spans="1:245" x14ac:dyDescent="0.2">
      <c r="A48" s="4">
        <v>50</v>
      </c>
      <c r="B48" s="4">
        <v>0</v>
      </c>
      <c r="C48" s="4">
        <v>0</v>
      </c>
      <c r="D48" s="4">
        <v>1</v>
      </c>
      <c r="E48" s="4">
        <v>201</v>
      </c>
      <c r="F48" s="4">
        <f>ROUND(Source!O46,O48)</f>
        <v>1214418.3600000001</v>
      </c>
      <c r="G48" s="4" t="s">
        <v>113</v>
      </c>
      <c r="H48" s="4" t="s">
        <v>114</v>
      </c>
      <c r="I48" s="4"/>
      <c r="J48" s="4"/>
      <c r="K48" s="4">
        <v>201</v>
      </c>
      <c r="L48" s="4">
        <v>1</v>
      </c>
      <c r="M48" s="4">
        <v>3</v>
      </c>
      <c r="N48" s="4" t="s">
        <v>0</v>
      </c>
      <c r="O48" s="4">
        <v>2</v>
      </c>
      <c r="P48" s="4"/>
      <c r="Q48" s="4"/>
      <c r="R48" s="4"/>
      <c r="S48" s="4"/>
      <c r="T48" s="4"/>
      <c r="U48" s="4"/>
      <c r="V48" s="4"/>
      <c r="W48" s="4"/>
    </row>
    <row r="49" spans="1:23" x14ac:dyDescent="0.2">
      <c r="A49" s="4">
        <v>50</v>
      </c>
      <c r="B49" s="4">
        <v>0</v>
      </c>
      <c r="C49" s="4">
        <v>0</v>
      </c>
      <c r="D49" s="4">
        <v>1</v>
      </c>
      <c r="E49" s="4">
        <v>202</v>
      </c>
      <c r="F49" s="4">
        <f>ROUND(Source!P46,O49)</f>
        <v>697172.67</v>
      </c>
      <c r="G49" s="4" t="s">
        <v>115</v>
      </c>
      <c r="H49" s="4" t="s">
        <v>116</v>
      </c>
      <c r="I49" s="4"/>
      <c r="J49" s="4"/>
      <c r="K49" s="4">
        <v>202</v>
      </c>
      <c r="L49" s="4">
        <v>2</v>
      </c>
      <c r="M49" s="4">
        <v>3</v>
      </c>
      <c r="N49" s="4" t="s">
        <v>0</v>
      </c>
      <c r="O49" s="4">
        <v>2</v>
      </c>
      <c r="P49" s="4"/>
      <c r="Q49" s="4"/>
      <c r="R49" s="4"/>
      <c r="S49" s="4"/>
      <c r="T49" s="4"/>
      <c r="U49" s="4"/>
      <c r="V49" s="4"/>
      <c r="W49" s="4"/>
    </row>
    <row r="50" spans="1:23" x14ac:dyDescent="0.2">
      <c r="A50" s="4">
        <v>50</v>
      </c>
      <c r="B50" s="4">
        <v>0</v>
      </c>
      <c r="C50" s="4">
        <v>0</v>
      </c>
      <c r="D50" s="4">
        <v>1</v>
      </c>
      <c r="E50" s="4">
        <v>222</v>
      </c>
      <c r="F50" s="4">
        <f>ROUND(Source!AO46,O50)</f>
        <v>0</v>
      </c>
      <c r="G50" s="4" t="s">
        <v>117</v>
      </c>
      <c r="H50" s="4" t="s">
        <v>118</v>
      </c>
      <c r="I50" s="4"/>
      <c r="J50" s="4"/>
      <c r="K50" s="4">
        <v>222</v>
      </c>
      <c r="L50" s="4">
        <v>3</v>
      </c>
      <c r="M50" s="4">
        <v>3</v>
      </c>
      <c r="N50" s="4" t="s">
        <v>0</v>
      </c>
      <c r="O50" s="4">
        <v>2</v>
      </c>
      <c r="P50" s="4"/>
      <c r="Q50" s="4"/>
      <c r="R50" s="4"/>
      <c r="S50" s="4"/>
      <c r="T50" s="4"/>
      <c r="U50" s="4"/>
      <c r="V50" s="4"/>
      <c r="W50" s="4"/>
    </row>
    <row r="51" spans="1:23" x14ac:dyDescent="0.2">
      <c r="A51" s="4">
        <v>50</v>
      </c>
      <c r="B51" s="4">
        <v>0</v>
      </c>
      <c r="C51" s="4">
        <v>0</v>
      </c>
      <c r="D51" s="4">
        <v>1</v>
      </c>
      <c r="E51" s="4">
        <v>225</v>
      </c>
      <c r="F51" s="4">
        <f>ROUND(Source!AV46,O51)</f>
        <v>697172.67</v>
      </c>
      <c r="G51" s="4" t="s">
        <v>119</v>
      </c>
      <c r="H51" s="4" t="s">
        <v>120</v>
      </c>
      <c r="I51" s="4"/>
      <c r="J51" s="4"/>
      <c r="K51" s="4">
        <v>225</v>
      </c>
      <c r="L51" s="4">
        <v>4</v>
      </c>
      <c r="M51" s="4">
        <v>3</v>
      </c>
      <c r="N51" s="4" t="s">
        <v>0</v>
      </c>
      <c r="O51" s="4">
        <v>2</v>
      </c>
      <c r="P51" s="4"/>
      <c r="Q51" s="4"/>
      <c r="R51" s="4"/>
      <c r="S51" s="4"/>
      <c r="T51" s="4"/>
      <c r="U51" s="4"/>
      <c r="V51" s="4"/>
      <c r="W51" s="4"/>
    </row>
    <row r="52" spans="1:23" x14ac:dyDescent="0.2">
      <c r="A52" s="4">
        <v>50</v>
      </c>
      <c r="B52" s="4">
        <v>0</v>
      </c>
      <c r="C52" s="4">
        <v>0</v>
      </c>
      <c r="D52" s="4">
        <v>1</v>
      </c>
      <c r="E52" s="4">
        <v>226</v>
      </c>
      <c r="F52" s="4">
        <f>ROUND(Source!AW46,O52)</f>
        <v>697172.67</v>
      </c>
      <c r="G52" s="4" t="s">
        <v>121</v>
      </c>
      <c r="H52" s="4" t="s">
        <v>122</v>
      </c>
      <c r="I52" s="4"/>
      <c r="J52" s="4"/>
      <c r="K52" s="4">
        <v>226</v>
      </c>
      <c r="L52" s="4">
        <v>5</v>
      </c>
      <c r="M52" s="4">
        <v>3</v>
      </c>
      <c r="N52" s="4" t="s">
        <v>0</v>
      </c>
      <c r="O52" s="4">
        <v>2</v>
      </c>
      <c r="P52" s="4"/>
      <c r="Q52" s="4"/>
      <c r="R52" s="4"/>
      <c r="S52" s="4"/>
      <c r="T52" s="4"/>
      <c r="U52" s="4"/>
      <c r="V52" s="4"/>
      <c r="W52" s="4"/>
    </row>
    <row r="53" spans="1:23" x14ac:dyDescent="0.2">
      <c r="A53" s="4">
        <v>50</v>
      </c>
      <c r="B53" s="4">
        <v>0</v>
      </c>
      <c r="C53" s="4">
        <v>0</v>
      </c>
      <c r="D53" s="4">
        <v>1</v>
      </c>
      <c r="E53" s="4">
        <v>227</v>
      </c>
      <c r="F53" s="4">
        <f>ROUND(Source!AX46,O53)</f>
        <v>0</v>
      </c>
      <c r="G53" s="4" t="s">
        <v>123</v>
      </c>
      <c r="H53" s="4" t="s">
        <v>124</v>
      </c>
      <c r="I53" s="4"/>
      <c r="J53" s="4"/>
      <c r="K53" s="4">
        <v>227</v>
      </c>
      <c r="L53" s="4">
        <v>6</v>
      </c>
      <c r="M53" s="4">
        <v>3</v>
      </c>
      <c r="N53" s="4" t="s">
        <v>0</v>
      </c>
      <c r="O53" s="4">
        <v>2</v>
      </c>
      <c r="P53" s="4"/>
      <c r="Q53" s="4"/>
      <c r="R53" s="4"/>
      <c r="S53" s="4"/>
      <c r="T53" s="4"/>
      <c r="U53" s="4"/>
      <c r="V53" s="4"/>
      <c r="W53" s="4"/>
    </row>
    <row r="54" spans="1:23" x14ac:dyDescent="0.2">
      <c r="A54" s="4">
        <v>50</v>
      </c>
      <c r="B54" s="4">
        <v>0</v>
      </c>
      <c r="C54" s="4">
        <v>0</v>
      </c>
      <c r="D54" s="4">
        <v>1</v>
      </c>
      <c r="E54" s="4">
        <v>228</v>
      </c>
      <c r="F54" s="4">
        <f>ROUND(Source!AY46,O54)</f>
        <v>697172.67</v>
      </c>
      <c r="G54" s="4" t="s">
        <v>125</v>
      </c>
      <c r="H54" s="4" t="s">
        <v>126</v>
      </c>
      <c r="I54" s="4"/>
      <c r="J54" s="4"/>
      <c r="K54" s="4">
        <v>228</v>
      </c>
      <c r="L54" s="4">
        <v>7</v>
      </c>
      <c r="M54" s="4">
        <v>3</v>
      </c>
      <c r="N54" s="4" t="s">
        <v>0</v>
      </c>
      <c r="O54" s="4">
        <v>2</v>
      </c>
      <c r="P54" s="4"/>
      <c r="Q54" s="4"/>
      <c r="R54" s="4"/>
      <c r="S54" s="4"/>
      <c r="T54" s="4"/>
      <c r="U54" s="4"/>
      <c r="V54" s="4"/>
      <c r="W54" s="4"/>
    </row>
    <row r="55" spans="1:23" x14ac:dyDescent="0.2">
      <c r="A55" s="4">
        <v>50</v>
      </c>
      <c r="B55" s="4">
        <v>0</v>
      </c>
      <c r="C55" s="4">
        <v>0</v>
      </c>
      <c r="D55" s="4">
        <v>1</v>
      </c>
      <c r="E55" s="4">
        <v>216</v>
      </c>
      <c r="F55" s="4">
        <f>ROUND(Source!AP46,O55)</f>
        <v>0</v>
      </c>
      <c r="G55" s="4" t="s">
        <v>127</v>
      </c>
      <c r="H55" s="4" t="s">
        <v>128</v>
      </c>
      <c r="I55" s="4"/>
      <c r="J55" s="4"/>
      <c r="K55" s="4">
        <v>216</v>
      </c>
      <c r="L55" s="4">
        <v>8</v>
      </c>
      <c r="M55" s="4">
        <v>3</v>
      </c>
      <c r="N55" s="4" t="s">
        <v>0</v>
      </c>
      <c r="O55" s="4">
        <v>2</v>
      </c>
      <c r="P55" s="4"/>
      <c r="Q55" s="4"/>
      <c r="R55" s="4"/>
      <c r="S55" s="4"/>
      <c r="T55" s="4"/>
      <c r="U55" s="4"/>
      <c r="V55" s="4"/>
      <c r="W55" s="4"/>
    </row>
    <row r="56" spans="1:23" x14ac:dyDescent="0.2">
      <c r="A56" s="4">
        <v>50</v>
      </c>
      <c r="B56" s="4">
        <v>0</v>
      </c>
      <c r="C56" s="4">
        <v>0</v>
      </c>
      <c r="D56" s="4">
        <v>1</v>
      </c>
      <c r="E56" s="4">
        <v>223</v>
      </c>
      <c r="F56" s="4">
        <f>ROUND(Source!AQ46,O56)</f>
        <v>0</v>
      </c>
      <c r="G56" s="4" t="s">
        <v>129</v>
      </c>
      <c r="H56" s="4" t="s">
        <v>130</v>
      </c>
      <c r="I56" s="4"/>
      <c r="J56" s="4"/>
      <c r="K56" s="4">
        <v>223</v>
      </c>
      <c r="L56" s="4">
        <v>9</v>
      </c>
      <c r="M56" s="4">
        <v>3</v>
      </c>
      <c r="N56" s="4" t="s">
        <v>0</v>
      </c>
      <c r="O56" s="4">
        <v>2</v>
      </c>
      <c r="P56" s="4"/>
      <c r="Q56" s="4"/>
      <c r="R56" s="4"/>
      <c r="S56" s="4"/>
      <c r="T56" s="4"/>
      <c r="U56" s="4"/>
      <c r="V56" s="4"/>
      <c r="W56" s="4"/>
    </row>
    <row r="57" spans="1:23" x14ac:dyDescent="0.2">
      <c r="A57" s="4">
        <v>50</v>
      </c>
      <c r="B57" s="4">
        <v>0</v>
      </c>
      <c r="C57" s="4">
        <v>0</v>
      </c>
      <c r="D57" s="4">
        <v>1</v>
      </c>
      <c r="E57" s="4">
        <v>229</v>
      </c>
      <c r="F57" s="4">
        <f>ROUND(Source!AZ46,O57)</f>
        <v>0</v>
      </c>
      <c r="G57" s="4" t="s">
        <v>131</v>
      </c>
      <c r="H57" s="4" t="s">
        <v>132</v>
      </c>
      <c r="I57" s="4"/>
      <c r="J57" s="4"/>
      <c r="K57" s="4">
        <v>229</v>
      </c>
      <c r="L57" s="4">
        <v>10</v>
      </c>
      <c r="M57" s="4">
        <v>3</v>
      </c>
      <c r="N57" s="4" t="s">
        <v>0</v>
      </c>
      <c r="O57" s="4">
        <v>2</v>
      </c>
      <c r="P57" s="4"/>
      <c r="Q57" s="4"/>
      <c r="R57" s="4"/>
      <c r="S57" s="4"/>
      <c r="T57" s="4"/>
      <c r="U57" s="4"/>
      <c r="V57" s="4"/>
      <c r="W57" s="4"/>
    </row>
    <row r="58" spans="1:23" x14ac:dyDescent="0.2">
      <c r="A58" s="4">
        <v>50</v>
      </c>
      <c r="B58" s="4">
        <v>0</v>
      </c>
      <c r="C58" s="4">
        <v>0</v>
      </c>
      <c r="D58" s="4">
        <v>1</v>
      </c>
      <c r="E58" s="4">
        <v>203</v>
      </c>
      <c r="F58" s="4">
        <f>ROUND(Source!Q46,O58)</f>
        <v>305805.59999999998</v>
      </c>
      <c r="G58" s="4" t="s">
        <v>133</v>
      </c>
      <c r="H58" s="4" t="s">
        <v>134</v>
      </c>
      <c r="I58" s="4"/>
      <c r="J58" s="4"/>
      <c r="K58" s="4">
        <v>203</v>
      </c>
      <c r="L58" s="4">
        <v>11</v>
      </c>
      <c r="M58" s="4">
        <v>3</v>
      </c>
      <c r="N58" s="4" t="s">
        <v>0</v>
      </c>
      <c r="O58" s="4">
        <v>2</v>
      </c>
      <c r="P58" s="4"/>
      <c r="Q58" s="4"/>
      <c r="R58" s="4"/>
      <c r="S58" s="4"/>
      <c r="T58" s="4"/>
      <c r="U58" s="4"/>
      <c r="V58" s="4"/>
      <c r="W58" s="4"/>
    </row>
    <row r="59" spans="1:23" x14ac:dyDescent="0.2">
      <c r="A59" s="4">
        <v>50</v>
      </c>
      <c r="B59" s="4">
        <v>0</v>
      </c>
      <c r="C59" s="4">
        <v>0</v>
      </c>
      <c r="D59" s="4">
        <v>1</v>
      </c>
      <c r="E59" s="4">
        <v>231</v>
      </c>
      <c r="F59" s="4">
        <f>ROUND(Source!BB46,O59)</f>
        <v>0</v>
      </c>
      <c r="G59" s="4" t="s">
        <v>135</v>
      </c>
      <c r="H59" s="4" t="s">
        <v>136</v>
      </c>
      <c r="I59" s="4"/>
      <c r="J59" s="4"/>
      <c r="K59" s="4">
        <v>231</v>
      </c>
      <c r="L59" s="4">
        <v>12</v>
      </c>
      <c r="M59" s="4">
        <v>3</v>
      </c>
      <c r="N59" s="4" t="s">
        <v>0</v>
      </c>
      <c r="O59" s="4">
        <v>2</v>
      </c>
      <c r="P59" s="4"/>
      <c r="Q59" s="4"/>
      <c r="R59" s="4"/>
      <c r="S59" s="4"/>
      <c r="T59" s="4"/>
      <c r="U59" s="4"/>
      <c r="V59" s="4"/>
      <c r="W59" s="4"/>
    </row>
    <row r="60" spans="1:23" x14ac:dyDescent="0.2">
      <c r="A60" s="4">
        <v>50</v>
      </c>
      <c r="B60" s="4">
        <v>0</v>
      </c>
      <c r="C60" s="4">
        <v>0</v>
      </c>
      <c r="D60" s="4">
        <v>1</v>
      </c>
      <c r="E60" s="4">
        <v>204</v>
      </c>
      <c r="F60" s="4">
        <f>ROUND(Source!R46,O60)</f>
        <v>28059.01</v>
      </c>
      <c r="G60" s="4" t="s">
        <v>137</v>
      </c>
      <c r="H60" s="4" t="s">
        <v>138</v>
      </c>
      <c r="I60" s="4"/>
      <c r="J60" s="4"/>
      <c r="K60" s="4">
        <v>204</v>
      </c>
      <c r="L60" s="4">
        <v>13</v>
      </c>
      <c r="M60" s="4">
        <v>3</v>
      </c>
      <c r="N60" s="4" t="s">
        <v>0</v>
      </c>
      <c r="O60" s="4">
        <v>2</v>
      </c>
      <c r="P60" s="4"/>
      <c r="Q60" s="4"/>
      <c r="R60" s="4"/>
      <c r="S60" s="4"/>
      <c r="T60" s="4"/>
      <c r="U60" s="4"/>
      <c r="V60" s="4"/>
      <c r="W60" s="4"/>
    </row>
    <row r="61" spans="1:23" x14ac:dyDescent="0.2">
      <c r="A61" s="4">
        <v>50</v>
      </c>
      <c r="B61" s="4">
        <v>0</v>
      </c>
      <c r="C61" s="4">
        <v>0</v>
      </c>
      <c r="D61" s="4">
        <v>1</v>
      </c>
      <c r="E61" s="4">
        <v>205</v>
      </c>
      <c r="F61" s="4">
        <f>ROUND(Source!S46,O61)</f>
        <v>211440.09</v>
      </c>
      <c r="G61" s="4" t="s">
        <v>139</v>
      </c>
      <c r="H61" s="4" t="s">
        <v>140</v>
      </c>
      <c r="I61" s="4"/>
      <c r="J61" s="4"/>
      <c r="K61" s="4">
        <v>205</v>
      </c>
      <c r="L61" s="4">
        <v>14</v>
      </c>
      <c r="M61" s="4">
        <v>3</v>
      </c>
      <c r="N61" s="4" t="s">
        <v>0</v>
      </c>
      <c r="O61" s="4">
        <v>2</v>
      </c>
      <c r="P61" s="4"/>
      <c r="Q61" s="4"/>
      <c r="R61" s="4"/>
      <c r="S61" s="4"/>
      <c r="T61" s="4"/>
      <c r="U61" s="4"/>
      <c r="V61" s="4"/>
      <c r="W61" s="4"/>
    </row>
    <row r="62" spans="1:23" x14ac:dyDescent="0.2">
      <c r="A62" s="4">
        <v>50</v>
      </c>
      <c r="B62" s="4">
        <v>0</v>
      </c>
      <c r="C62" s="4">
        <v>0</v>
      </c>
      <c r="D62" s="4">
        <v>1</v>
      </c>
      <c r="E62" s="4">
        <v>232</v>
      </c>
      <c r="F62" s="4">
        <f>ROUND(Source!BC46,O62)</f>
        <v>0</v>
      </c>
      <c r="G62" s="4" t="s">
        <v>141</v>
      </c>
      <c r="H62" s="4" t="s">
        <v>142</v>
      </c>
      <c r="I62" s="4"/>
      <c r="J62" s="4"/>
      <c r="K62" s="4">
        <v>232</v>
      </c>
      <c r="L62" s="4">
        <v>15</v>
      </c>
      <c r="M62" s="4">
        <v>3</v>
      </c>
      <c r="N62" s="4" t="s">
        <v>0</v>
      </c>
      <c r="O62" s="4">
        <v>2</v>
      </c>
      <c r="P62" s="4"/>
      <c r="Q62" s="4"/>
      <c r="R62" s="4"/>
      <c r="S62" s="4"/>
      <c r="T62" s="4"/>
      <c r="U62" s="4"/>
      <c r="V62" s="4"/>
      <c r="W62" s="4"/>
    </row>
    <row r="63" spans="1:23" x14ac:dyDescent="0.2">
      <c r="A63" s="4">
        <v>50</v>
      </c>
      <c r="B63" s="4">
        <v>0</v>
      </c>
      <c r="C63" s="4">
        <v>0</v>
      </c>
      <c r="D63" s="4">
        <v>1</v>
      </c>
      <c r="E63" s="4">
        <v>214</v>
      </c>
      <c r="F63" s="4">
        <f>ROUND(Source!AS46,O63)</f>
        <v>1311091.6499999999</v>
      </c>
      <c r="G63" s="4" t="s">
        <v>143</v>
      </c>
      <c r="H63" s="4" t="s">
        <v>144</v>
      </c>
      <c r="I63" s="4"/>
      <c r="J63" s="4"/>
      <c r="K63" s="4">
        <v>214</v>
      </c>
      <c r="L63" s="4">
        <v>16</v>
      </c>
      <c r="M63" s="4">
        <v>3</v>
      </c>
      <c r="N63" s="4" t="s">
        <v>0</v>
      </c>
      <c r="O63" s="4">
        <v>2</v>
      </c>
      <c r="P63" s="4"/>
      <c r="Q63" s="4"/>
      <c r="R63" s="4"/>
      <c r="S63" s="4"/>
      <c r="T63" s="4"/>
      <c r="U63" s="4"/>
      <c r="V63" s="4"/>
      <c r="W63" s="4"/>
    </row>
    <row r="64" spans="1:23" x14ac:dyDescent="0.2">
      <c r="A64" s="4">
        <v>50</v>
      </c>
      <c r="B64" s="4">
        <v>0</v>
      </c>
      <c r="C64" s="4">
        <v>0</v>
      </c>
      <c r="D64" s="4">
        <v>1</v>
      </c>
      <c r="E64" s="4">
        <v>215</v>
      </c>
      <c r="F64" s="4">
        <f>ROUND(Source!AT46,O64)</f>
        <v>0</v>
      </c>
      <c r="G64" s="4" t="s">
        <v>145</v>
      </c>
      <c r="H64" s="4" t="s">
        <v>146</v>
      </c>
      <c r="I64" s="4"/>
      <c r="J64" s="4"/>
      <c r="K64" s="4">
        <v>215</v>
      </c>
      <c r="L64" s="4">
        <v>17</v>
      </c>
      <c r="M64" s="4">
        <v>3</v>
      </c>
      <c r="N64" s="4" t="s">
        <v>0</v>
      </c>
      <c r="O64" s="4">
        <v>2</v>
      </c>
      <c r="P64" s="4"/>
      <c r="Q64" s="4"/>
      <c r="R64" s="4"/>
      <c r="S64" s="4"/>
      <c r="T64" s="4"/>
      <c r="U64" s="4"/>
      <c r="V64" s="4"/>
      <c r="W64" s="4"/>
    </row>
    <row r="65" spans="1:245" x14ac:dyDescent="0.2">
      <c r="A65" s="4">
        <v>50</v>
      </c>
      <c r="B65" s="4">
        <v>0</v>
      </c>
      <c r="C65" s="4">
        <v>0</v>
      </c>
      <c r="D65" s="4">
        <v>1</v>
      </c>
      <c r="E65" s="4">
        <v>217</v>
      </c>
      <c r="F65" s="4">
        <f>ROUND(Source!AU46,O65)</f>
        <v>221055.73</v>
      </c>
      <c r="G65" s="4" t="s">
        <v>147</v>
      </c>
      <c r="H65" s="4" t="s">
        <v>148</v>
      </c>
      <c r="I65" s="4"/>
      <c r="J65" s="4"/>
      <c r="K65" s="4">
        <v>217</v>
      </c>
      <c r="L65" s="4">
        <v>18</v>
      </c>
      <c r="M65" s="4">
        <v>3</v>
      </c>
      <c r="N65" s="4" t="s">
        <v>0</v>
      </c>
      <c r="O65" s="4">
        <v>2</v>
      </c>
      <c r="P65" s="4"/>
      <c r="Q65" s="4"/>
      <c r="R65" s="4"/>
      <c r="S65" s="4"/>
      <c r="T65" s="4"/>
      <c r="U65" s="4"/>
      <c r="V65" s="4"/>
      <c r="W65" s="4"/>
    </row>
    <row r="66" spans="1:245" x14ac:dyDescent="0.2">
      <c r="A66" s="4">
        <v>50</v>
      </c>
      <c r="B66" s="4">
        <v>0</v>
      </c>
      <c r="C66" s="4">
        <v>0</v>
      </c>
      <c r="D66" s="4">
        <v>1</v>
      </c>
      <c r="E66" s="4">
        <v>230</v>
      </c>
      <c r="F66" s="4">
        <f>ROUND(Source!BA46,O66)</f>
        <v>0</v>
      </c>
      <c r="G66" s="4" t="s">
        <v>149</v>
      </c>
      <c r="H66" s="4" t="s">
        <v>150</v>
      </c>
      <c r="I66" s="4"/>
      <c r="J66" s="4"/>
      <c r="K66" s="4">
        <v>230</v>
      </c>
      <c r="L66" s="4">
        <v>19</v>
      </c>
      <c r="M66" s="4">
        <v>3</v>
      </c>
      <c r="N66" s="4" t="s">
        <v>0</v>
      </c>
      <c r="O66" s="4">
        <v>2</v>
      </c>
      <c r="P66" s="4"/>
      <c r="Q66" s="4"/>
      <c r="R66" s="4"/>
      <c r="S66" s="4"/>
      <c r="T66" s="4"/>
      <c r="U66" s="4"/>
      <c r="V66" s="4"/>
      <c r="W66" s="4"/>
    </row>
    <row r="67" spans="1:245" x14ac:dyDescent="0.2">
      <c r="A67" s="4">
        <v>50</v>
      </c>
      <c r="B67" s="4">
        <v>0</v>
      </c>
      <c r="C67" s="4">
        <v>0</v>
      </c>
      <c r="D67" s="4">
        <v>1</v>
      </c>
      <c r="E67" s="4">
        <v>206</v>
      </c>
      <c r="F67" s="4">
        <f>ROUND(Source!T46,O67)</f>
        <v>0</v>
      </c>
      <c r="G67" s="4" t="s">
        <v>151</v>
      </c>
      <c r="H67" s="4" t="s">
        <v>152</v>
      </c>
      <c r="I67" s="4"/>
      <c r="J67" s="4"/>
      <c r="K67" s="4">
        <v>206</v>
      </c>
      <c r="L67" s="4">
        <v>20</v>
      </c>
      <c r="M67" s="4">
        <v>3</v>
      </c>
      <c r="N67" s="4" t="s">
        <v>0</v>
      </c>
      <c r="O67" s="4">
        <v>2</v>
      </c>
      <c r="P67" s="4"/>
      <c r="Q67" s="4"/>
      <c r="R67" s="4"/>
      <c r="S67" s="4"/>
      <c r="T67" s="4"/>
      <c r="U67" s="4"/>
      <c r="V67" s="4"/>
      <c r="W67" s="4"/>
    </row>
    <row r="68" spans="1:245" x14ac:dyDescent="0.2">
      <c r="A68" s="4">
        <v>50</v>
      </c>
      <c r="B68" s="4">
        <v>0</v>
      </c>
      <c r="C68" s="4">
        <v>0</v>
      </c>
      <c r="D68" s="4">
        <v>1</v>
      </c>
      <c r="E68" s="4">
        <v>207</v>
      </c>
      <c r="F68" s="4">
        <f>Source!U46</f>
        <v>785.95282499999996</v>
      </c>
      <c r="G68" s="4" t="s">
        <v>153</v>
      </c>
      <c r="H68" s="4" t="s">
        <v>154</v>
      </c>
      <c r="I68" s="4"/>
      <c r="J68" s="4"/>
      <c r="K68" s="4">
        <v>207</v>
      </c>
      <c r="L68" s="4">
        <v>21</v>
      </c>
      <c r="M68" s="4">
        <v>3</v>
      </c>
      <c r="N68" s="4" t="s">
        <v>0</v>
      </c>
      <c r="O68" s="4">
        <v>-1</v>
      </c>
      <c r="P68" s="4"/>
      <c r="Q68" s="4"/>
      <c r="R68" s="4"/>
      <c r="S68" s="4"/>
      <c r="T68" s="4"/>
      <c r="U68" s="4"/>
      <c r="V68" s="4"/>
      <c r="W68" s="4"/>
    </row>
    <row r="69" spans="1:245" x14ac:dyDescent="0.2">
      <c r="A69" s="4">
        <v>50</v>
      </c>
      <c r="B69" s="4">
        <v>0</v>
      </c>
      <c r="C69" s="4">
        <v>0</v>
      </c>
      <c r="D69" s="4">
        <v>1</v>
      </c>
      <c r="E69" s="4">
        <v>208</v>
      </c>
      <c r="F69" s="4">
        <f>Source!V46</f>
        <v>0</v>
      </c>
      <c r="G69" s="4" t="s">
        <v>155</v>
      </c>
      <c r="H69" s="4" t="s">
        <v>156</v>
      </c>
      <c r="I69" s="4"/>
      <c r="J69" s="4"/>
      <c r="K69" s="4">
        <v>208</v>
      </c>
      <c r="L69" s="4">
        <v>22</v>
      </c>
      <c r="M69" s="4">
        <v>3</v>
      </c>
      <c r="N69" s="4" t="s">
        <v>0</v>
      </c>
      <c r="O69" s="4">
        <v>-1</v>
      </c>
      <c r="P69" s="4"/>
      <c r="Q69" s="4"/>
      <c r="R69" s="4"/>
      <c r="S69" s="4"/>
      <c r="T69" s="4"/>
      <c r="U69" s="4"/>
      <c r="V69" s="4"/>
      <c r="W69" s="4"/>
    </row>
    <row r="70" spans="1:245" x14ac:dyDescent="0.2">
      <c r="A70" s="4">
        <v>50</v>
      </c>
      <c r="B70" s="4">
        <v>0</v>
      </c>
      <c r="C70" s="4">
        <v>0</v>
      </c>
      <c r="D70" s="4">
        <v>1</v>
      </c>
      <c r="E70" s="4">
        <v>209</v>
      </c>
      <c r="F70" s="4">
        <f>ROUND(Source!W46,O70)</f>
        <v>0</v>
      </c>
      <c r="G70" s="4" t="s">
        <v>157</v>
      </c>
      <c r="H70" s="4" t="s">
        <v>158</v>
      </c>
      <c r="I70" s="4"/>
      <c r="J70" s="4"/>
      <c r="K70" s="4">
        <v>209</v>
      </c>
      <c r="L70" s="4">
        <v>23</v>
      </c>
      <c r="M70" s="4">
        <v>3</v>
      </c>
      <c r="N70" s="4" t="s">
        <v>0</v>
      </c>
      <c r="O70" s="4">
        <v>2</v>
      </c>
      <c r="P70" s="4"/>
      <c r="Q70" s="4"/>
      <c r="R70" s="4"/>
      <c r="S70" s="4"/>
      <c r="T70" s="4"/>
      <c r="U70" s="4"/>
      <c r="V70" s="4"/>
      <c r="W70" s="4"/>
    </row>
    <row r="71" spans="1:245" x14ac:dyDescent="0.2">
      <c r="A71" s="4">
        <v>50</v>
      </c>
      <c r="B71" s="4">
        <v>0</v>
      </c>
      <c r="C71" s="4">
        <v>0</v>
      </c>
      <c r="D71" s="4">
        <v>1</v>
      </c>
      <c r="E71" s="4">
        <v>233</v>
      </c>
      <c r="F71" s="4">
        <f>ROUND(Source!BD46,O71)</f>
        <v>0</v>
      </c>
      <c r="G71" s="4" t="s">
        <v>159</v>
      </c>
      <c r="H71" s="4" t="s">
        <v>160</v>
      </c>
      <c r="I71" s="4"/>
      <c r="J71" s="4"/>
      <c r="K71" s="4">
        <v>233</v>
      </c>
      <c r="L71" s="4">
        <v>24</v>
      </c>
      <c r="M71" s="4">
        <v>3</v>
      </c>
      <c r="N71" s="4" t="s">
        <v>0</v>
      </c>
      <c r="O71" s="4">
        <v>2</v>
      </c>
      <c r="P71" s="4"/>
      <c r="Q71" s="4"/>
      <c r="R71" s="4"/>
      <c r="S71" s="4"/>
      <c r="T71" s="4"/>
      <c r="U71" s="4"/>
      <c r="V71" s="4"/>
      <c r="W71" s="4"/>
    </row>
    <row r="72" spans="1:245" x14ac:dyDescent="0.2">
      <c r="A72" s="4">
        <v>50</v>
      </c>
      <c r="B72" s="4">
        <v>0</v>
      </c>
      <c r="C72" s="4">
        <v>0</v>
      </c>
      <c r="D72" s="4">
        <v>1</v>
      </c>
      <c r="E72" s="4">
        <v>210</v>
      </c>
      <c r="F72" s="4">
        <f>ROUND(Source!X46,O72)</f>
        <v>186904.6</v>
      </c>
      <c r="G72" s="4" t="s">
        <v>161</v>
      </c>
      <c r="H72" s="4" t="s">
        <v>162</v>
      </c>
      <c r="I72" s="4"/>
      <c r="J72" s="4"/>
      <c r="K72" s="4">
        <v>210</v>
      </c>
      <c r="L72" s="4">
        <v>25</v>
      </c>
      <c r="M72" s="4">
        <v>3</v>
      </c>
      <c r="N72" s="4" t="s">
        <v>0</v>
      </c>
      <c r="O72" s="4">
        <v>2</v>
      </c>
      <c r="P72" s="4"/>
      <c r="Q72" s="4"/>
      <c r="R72" s="4"/>
      <c r="S72" s="4"/>
      <c r="T72" s="4"/>
      <c r="U72" s="4"/>
      <c r="V72" s="4"/>
      <c r="W72" s="4"/>
    </row>
    <row r="73" spans="1:245" x14ac:dyDescent="0.2">
      <c r="A73" s="4">
        <v>50</v>
      </c>
      <c r="B73" s="4">
        <v>0</v>
      </c>
      <c r="C73" s="4">
        <v>0</v>
      </c>
      <c r="D73" s="4">
        <v>1</v>
      </c>
      <c r="E73" s="4">
        <v>211</v>
      </c>
      <c r="F73" s="4">
        <f>ROUND(Source!Y46,O73)</f>
        <v>86771.78</v>
      </c>
      <c r="G73" s="4" t="s">
        <v>163</v>
      </c>
      <c r="H73" s="4" t="s">
        <v>164</v>
      </c>
      <c r="I73" s="4"/>
      <c r="J73" s="4"/>
      <c r="K73" s="4">
        <v>211</v>
      </c>
      <c r="L73" s="4">
        <v>26</v>
      </c>
      <c r="M73" s="4">
        <v>3</v>
      </c>
      <c r="N73" s="4" t="s">
        <v>0</v>
      </c>
      <c r="O73" s="4">
        <v>2</v>
      </c>
      <c r="P73" s="4"/>
      <c r="Q73" s="4"/>
      <c r="R73" s="4"/>
      <c r="S73" s="4"/>
      <c r="T73" s="4"/>
      <c r="U73" s="4"/>
      <c r="V73" s="4"/>
      <c r="W73" s="4"/>
    </row>
    <row r="74" spans="1:245" x14ac:dyDescent="0.2">
      <c r="A74" s="4">
        <v>50</v>
      </c>
      <c r="B74" s="4">
        <v>0</v>
      </c>
      <c r="C74" s="4">
        <v>0</v>
      </c>
      <c r="D74" s="4">
        <v>1</v>
      </c>
      <c r="E74" s="4">
        <v>224</v>
      </c>
      <c r="F74" s="4">
        <f>ROUND(Source!AR46,O74)</f>
        <v>1532147.38</v>
      </c>
      <c r="G74" s="4" t="s">
        <v>165</v>
      </c>
      <c r="H74" s="4" t="s">
        <v>166</v>
      </c>
      <c r="I74" s="4"/>
      <c r="J74" s="4"/>
      <c r="K74" s="4">
        <v>224</v>
      </c>
      <c r="L74" s="4">
        <v>27</v>
      </c>
      <c r="M74" s="4">
        <v>3</v>
      </c>
      <c r="N74" s="4" t="s">
        <v>0</v>
      </c>
      <c r="O74" s="4">
        <v>2</v>
      </c>
      <c r="P74" s="4"/>
      <c r="Q74" s="4"/>
      <c r="R74" s="4"/>
      <c r="S74" s="4"/>
      <c r="T74" s="4"/>
      <c r="U74" s="4"/>
      <c r="V74" s="4"/>
      <c r="W74" s="4"/>
    </row>
    <row r="76" spans="1:245" x14ac:dyDescent="0.2">
      <c r="A76" s="1">
        <v>4</v>
      </c>
      <c r="B76" s="1">
        <v>1</v>
      </c>
      <c r="C76" s="1"/>
      <c r="D76" s="1">
        <f>ROW(A105)</f>
        <v>105</v>
      </c>
      <c r="E76" s="1"/>
      <c r="F76" s="1" t="s">
        <v>10</v>
      </c>
      <c r="G76" s="1" t="s">
        <v>167</v>
      </c>
      <c r="H76" s="1" t="s">
        <v>0</v>
      </c>
      <c r="I76" s="1">
        <v>0</v>
      </c>
      <c r="J76" s="1"/>
      <c r="K76" s="1">
        <v>-1</v>
      </c>
      <c r="L76" s="1"/>
      <c r="M76" s="1"/>
      <c r="N76" s="1"/>
      <c r="O76" s="1"/>
      <c r="P76" s="1"/>
      <c r="Q76" s="1"/>
      <c r="R76" s="1"/>
      <c r="S76" s="1"/>
      <c r="T76" s="1"/>
      <c r="U76" s="1" t="s">
        <v>0</v>
      </c>
      <c r="V76" s="1">
        <v>0</v>
      </c>
      <c r="W76" s="1"/>
      <c r="X76" s="1"/>
      <c r="Y76" s="1"/>
      <c r="Z76" s="1"/>
      <c r="AA76" s="1"/>
      <c r="AB76" s="1" t="s">
        <v>0</v>
      </c>
      <c r="AC76" s="1" t="s">
        <v>0</v>
      </c>
      <c r="AD76" s="1" t="s">
        <v>0</v>
      </c>
      <c r="AE76" s="1" t="s">
        <v>0</v>
      </c>
      <c r="AF76" s="1" t="s">
        <v>0</v>
      </c>
      <c r="AG76" s="1" t="s">
        <v>0</v>
      </c>
      <c r="AH76" s="1"/>
      <c r="AI76" s="1"/>
      <c r="AJ76" s="1"/>
      <c r="AK76" s="1"/>
      <c r="AL76" s="1"/>
      <c r="AM76" s="1"/>
      <c r="AN76" s="1"/>
      <c r="AO76" s="1"/>
      <c r="AP76" s="1" t="s">
        <v>0</v>
      </c>
      <c r="AQ76" s="1" t="s">
        <v>0</v>
      </c>
      <c r="AR76" s="1" t="s">
        <v>0</v>
      </c>
      <c r="AS76" s="1"/>
      <c r="AT76" s="1"/>
      <c r="AU76" s="1"/>
      <c r="AV76" s="1"/>
      <c r="AW76" s="1"/>
      <c r="AX76" s="1"/>
      <c r="AY76" s="1"/>
      <c r="AZ76" s="1" t="s">
        <v>0</v>
      </c>
      <c r="BA76" s="1"/>
      <c r="BB76" s="1" t="s">
        <v>0</v>
      </c>
      <c r="BC76" s="1" t="s">
        <v>0</v>
      </c>
      <c r="BD76" s="1" t="s">
        <v>0</v>
      </c>
      <c r="BE76" s="1" t="s">
        <v>0</v>
      </c>
      <c r="BF76" s="1" t="s">
        <v>0</v>
      </c>
      <c r="BG76" s="1" t="s">
        <v>0</v>
      </c>
      <c r="BH76" s="1" t="s">
        <v>0</v>
      </c>
      <c r="BI76" s="1" t="s">
        <v>0</v>
      </c>
      <c r="BJ76" s="1" t="s">
        <v>0</v>
      </c>
      <c r="BK76" s="1" t="s">
        <v>0</v>
      </c>
      <c r="BL76" s="1" t="s">
        <v>0</v>
      </c>
      <c r="BM76" s="1" t="s">
        <v>0</v>
      </c>
      <c r="BN76" s="1" t="s">
        <v>0</v>
      </c>
      <c r="BO76" s="1" t="s">
        <v>0</v>
      </c>
      <c r="BP76" s="1" t="s">
        <v>0</v>
      </c>
      <c r="BQ76" s="1"/>
      <c r="BR76" s="1"/>
      <c r="BS76" s="1"/>
      <c r="BT76" s="1"/>
      <c r="BU76" s="1"/>
      <c r="BV76" s="1"/>
      <c r="BW76" s="1"/>
      <c r="BX76" s="1">
        <v>0</v>
      </c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>
        <v>0</v>
      </c>
    </row>
    <row r="78" spans="1:245" x14ac:dyDescent="0.2">
      <c r="A78" s="2">
        <v>52</v>
      </c>
      <c r="B78" s="2">
        <f t="shared" ref="B78:G78" si="60">B105</f>
        <v>1</v>
      </c>
      <c r="C78" s="2">
        <f t="shared" si="60"/>
        <v>4</v>
      </c>
      <c r="D78" s="2">
        <f t="shared" si="60"/>
        <v>76</v>
      </c>
      <c r="E78" s="2">
        <f t="shared" si="60"/>
        <v>0</v>
      </c>
      <c r="F78" s="2" t="str">
        <f t="shared" si="60"/>
        <v>Новый раздел</v>
      </c>
      <c r="G78" s="2" t="str">
        <f t="shared" si="60"/>
        <v>демонтаж и устройство площадок</v>
      </c>
      <c r="H78" s="2"/>
      <c r="I78" s="2"/>
      <c r="J78" s="2"/>
      <c r="K78" s="2"/>
      <c r="L78" s="2"/>
      <c r="M78" s="2"/>
      <c r="N78" s="2"/>
      <c r="O78" s="2">
        <f t="shared" ref="O78:AT78" si="61">O105</f>
        <v>1350354.91</v>
      </c>
      <c r="P78" s="2">
        <f t="shared" si="61"/>
        <v>756121.3</v>
      </c>
      <c r="Q78" s="2">
        <f t="shared" si="61"/>
        <v>320079.09000000003</v>
      </c>
      <c r="R78" s="2">
        <f t="shared" si="61"/>
        <v>29903.89</v>
      </c>
      <c r="S78" s="2">
        <f t="shared" si="61"/>
        <v>274154.52</v>
      </c>
      <c r="T78" s="2">
        <f t="shared" si="61"/>
        <v>0</v>
      </c>
      <c r="U78" s="2">
        <f t="shared" si="61"/>
        <v>1011.8178699999999</v>
      </c>
      <c r="V78" s="2">
        <f t="shared" si="61"/>
        <v>0</v>
      </c>
      <c r="W78" s="2">
        <f t="shared" si="61"/>
        <v>0</v>
      </c>
      <c r="X78" s="2">
        <f t="shared" si="61"/>
        <v>238836.55</v>
      </c>
      <c r="Y78" s="2">
        <f t="shared" si="61"/>
        <v>112487.02</v>
      </c>
      <c r="Z78" s="2">
        <f t="shared" si="61"/>
        <v>0</v>
      </c>
      <c r="AA78" s="2">
        <f t="shared" si="61"/>
        <v>0</v>
      </c>
      <c r="AB78" s="2">
        <f t="shared" si="61"/>
        <v>1350354.91</v>
      </c>
      <c r="AC78" s="2">
        <f t="shared" si="61"/>
        <v>756121.3</v>
      </c>
      <c r="AD78" s="2">
        <f t="shared" si="61"/>
        <v>320079.09000000003</v>
      </c>
      <c r="AE78" s="2">
        <f t="shared" si="61"/>
        <v>29903.89</v>
      </c>
      <c r="AF78" s="2">
        <f t="shared" si="61"/>
        <v>274154.52</v>
      </c>
      <c r="AG78" s="2">
        <f t="shared" si="61"/>
        <v>0</v>
      </c>
      <c r="AH78" s="2">
        <f t="shared" si="61"/>
        <v>1011.8178699999999</v>
      </c>
      <c r="AI78" s="2">
        <f t="shared" si="61"/>
        <v>0</v>
      </c>
      <c r="AJ78" s="2">
        <f t="shared" si="61"/>
        <v>0</v>
      </c>
      <c r="AK78" s="2">
        <f t="shared" si="61"/>
        <v>238836.55</v>
      </c>
      <c r="AL78" s="2">
        <f t="shared" si="61"/>
        <v>112487.02</v>
      </c>
      <c r="AM78" s="2">
        <f t="shared" si="61"/>
        <v>0</v>
      </c>
      <c r="AN78" s="2">
        <f t="shared" si="61"/>
        <v>0</v>
      </c>
      <c r="AO78" s="2">
        <f t="shared" si="61"/>
        <v>0</v>
      </c>
      <c r="AP78" s="2">
        <f t="shared" si="61"/>
        <v>0</v>
      </c>
      <c r="AQ78" s="2">
        <f t="shared" si="61"/>
        <v>0</v>
      </c>
      <c r="AR78" s="2">
        <f t="shared" si="61"/>
        <v>1748627.58</v>
      </c>
      <c r="AS78" s="2">
        <f t="shared" si="61"/>
        <v>1517324.24</v>
      </c>
      <c r="AT78" s="2">
        <f t="shared" si="61"/>
        <v>0</v>
      </c>
      <c r="AU78" s="2">
        <f t="shared" ref="AU78:BZ78" si="62">AU105</f>
        <v>231303.34</v>
      </c>
      <c r="AV78" s="2">
        <f t="shared" si="62"/>
        <v>756121.3</v>
      </c>
      <c r="AW78" s="2">
        <f t="shared" si="62"/>
        <v>756121.3</v>
      </c>
      <c r="AX78" s="2">
        <f t="shared" si="62"/>
        <v>0</v>
      </c>
      <c r="AY78" s="2">
        <f t="shared" si="62"/>
        <v>756121.3</v>
      </c>
      <c r="AZ78" s="2">
        <f t="shared" si="62"/>
        <v>0</v>
      </c>
      <c r="BA78" s="2">
        <f t="shared" si="62"/>
        <v>0</v>
      </c>
      <c r="BB78" s="2">
        <f t="shared" si="62"/>
        <v>0</v>
      </c>
      <c r="BC78" s="2">
        <f t="shared" si="62"/>
        <v>0</v>
      </c>
      <c r="BD78" s="2">
        <f t="shared" si="62"/>
        <v>0</v>
      </c>
      <c r="BE78" s="2">
        <f t="shared" si="62"/>
        <v>0</v>
      </c>
      <c r="BF78" s="2">
        <f t="shared" si="62"/>
        <v>0</v>
      </c>
      <c r="BG78" s="2">
        <f t="shared" si="62"/>
        <v>0</v>
      </c>
      <c r="BH78" s="2">
        <f t="shared" si="62"/>
        <v>0</v>
      </c>
      <c r="BI78" s="2">
        <f t="shared" si="62"/>
        <v>0</v>
      </c>
      <c r="BJ78" s="2">
        <f t="shared" si="62"/>
        <v>0</v>
      </c>
      <c r="BK78" s="2">
        <f t="shared" si="62"/>
        <v>0</v>
      </c>
      <c r="BL78" s="2">
        <f t="shared" si="62"/>
        <v>0</v>
      </c>
      <c r="BM78" s="2">
        <f t="shared" si="62"/>
        <v>0</v>
      </c>
      <c r="BN78" s="2">
        <f t="shared" si="62"/>
        <v>0</v>
      </c>
      <c r="BO78" s="2">
        <f t="shared" si="62"/>
        <v>0</v>
      </c>
      <c r="BP78" s="2">
        <f t="shared" si="62"/>
        <v>0</v>
      </c>
      <c r="BQ78" s="2">
        <f t="shared" si="62"/>
        <v>0</v>
      </c>
      <c r="BR78" s="2">
        <f t="shared" si="62"/>
        <v>0</v>
      </c>
      <c r="BS78" s="2">
        <f t="shared" si="62"/>
        <v>0</v>
      </c>
      <c r="BT78" s="2">
        <f t="shared" si="62"/>
        <v>0</v>
      </c>
      <c r="BU78" s="2">
        <f t="shared" si="62"/>
        <v>0</v>
      </c>
      <c r="BV78" s="2">
        <f t="shared" si="62"/>
        <v>0</v>
      </c>
      <c r="BW78" s="2">
        <f t="shared" si="62"/>
        <v>0</v>
      </c>
      <c r="BX78" s="2">
        <f t="shared" si="62"/>
        <v>0</v>
      </c>
      <c r="BY78" s="2">
        <f t="shared" si="62"/>
        <v>0</v>
      </c>
      <c r="BZ78" s="2">
        <f t="shared" si="62"/>
        <v>0</v>
      </c>
      <c r="CA78" s="2">
        <f t="shared" ref="CA78:DF78" si="63">CA105</f>
        <v>1748627.58</v>
      </c>
      <c r="CB78" s="2">
        <f t="shared" si="63"/>
        <v>1517324.24</v>
      </c>
      <c r="CC78" s="2">
        <f t="shared" si="63"/>
        <v>0</v>
      </c>
      <c r="CD78" s="2">
        <f t="shared" si="63"/>
        <v>231303.34</v>
      </c>
      <c r="CE78" s="2">
        <f t="shared" si="63"/>
        <v>756121.3</v>
      </c>
      <c r="CF78" s="2">
        <f t="shared" si="63"/>
        <v>756121.3</v>
      </c>
      <c r="CG78" s="2">
        <f t="shared" si="63"/>
        <v>0</v>
      </c>
      <c r="CH78" s="2">
        <f t="shared" si="63"/>
        <v>756121.3</v>
      </c>
      <c r="CI78" s="2">
        <f t="shared" si="63"/>
        <v>0</v>
      </c>
      <c r="CJ78" s="2">
        <f t="shared" si="63"/>
        <v>0</v>
      </c>
      <c r="CK78" s="2">
        <f t="shared" si="63"/>
        <v>0</v>
      </c>
      <c r="CL78" s="2">
        <f t="shared" si="63"/>
        <v>0</v>
      </c>
      <c r="CM78" s="2">
        <f t="shared" si="63"/>
        <v>0</v>
      </c>
      <c r="CN78" s="2">
        <f t="shared" si="63"/>
        <v>0</v>
      </c>
      <c r="CO78" s="2">
        <f t="shared" si="63"/>
        <v>0</v>
      </c>
      <c r="CP78" s="2">
        <f t="shared" si="63"/>
        <v>0</v>
      </c>
      <c r="CQ78" s="2">
        <f t="shared" si="63"/>
        <v>0</v>
      </c>
      <c r="CR78" s="2">
        <f t="shared" si="63"/>
        <v>0</v>
      </c>
      <c r="CS78" s="2">
        <f t="shared" si="63"/>
        <v>0</v>
      </c>
      <c r="CT78" s="2">
        <f t="shared" si="63"/>
        <v>0</v>
      </c>
      <c r="CU78" s="2">
        <f t="shared" si="63"/>
        <v>0</v>
      </c>
      <c r="CV78" s="2">
        <f t="shared" si="63"/>
        <v>0</v>
      </c>
      <c r="CW78" s="2">
        <f t="shared" si="63"/>
        <v>0</v>
      </c>
      <c r="CX78" s="2">
        <f t="shared" si="63"/>
        <v>0</v>
      </c>
      <c r="CY78" s="2">
        <f t="shared" si="63"/>
        <v>0</v>
      </c>
      <c r="CZ78" s="2">
        <f t="shared" si="63"/>
        <v>0</v>
      </c>
      <c r="DA78" s="2">
        <f t="shared" si="63"/>
        <v>0</v>
      </c>
      <c r="DB78" s="2">
        <f t="shared" si="63"/>
        <v>0</v>
      </c>
      <c r="DC78" s="2">
        <f t="shared" si="63"/>
        <v>0</v>
      </c>
      <c r="DD78" s="2">
        <f t="shared" si="63"/>
        <v>0</v>
      </c>
      <c r="DE78" s="2">
        <f t="shared" si="63"/>
        <v>0</v>
      </c>
      <c r="DF78" s="2">
        <f t="shared" si="63"/>
        <v>0</v>
      </c>
      <c r="DG78" s="3">
        <f t="shared" ref="DG78:EL78" si="64">DG105</f>
        <v>0</v>
      </c>
      <c r="DH78" s="3">
        <f t="shared" si="64"/>
        <v>0</v>
      </c>
      <c r="DI78" s="3">
        <f t="shared" si="64"/>
        <v>0</v>
      </c>
      <c r="DJ78" s="3">
        <f t="shared" si="64"/>
        <v>0</v>
      </c>
      <c r="DK78" s="3">
        <f t="shared" si="64"/>
        <v>0</v>
      </c>
      <c r="DL78" s="3">
        <f t="shared" si="64"/>
        <v>0</v>
      </c>
      <c r="DM78" s="3">
        <f t="shared" si="64"/>
        <v>0</v>
      </c>
      <c r="DN78" s="3">
        <f t="shared" si="64"/>
        <v>0</v>
      </c>
      <c r="DO78" s="3">
        <f t="shared" si="64"/>
        <v>0</v>
      </c>
      <c r="DP78" s="3">
        <f t="shared" si="64"/>
        <v>0</v>
      </c>
      <c r="DQ78" s="3">
        <f t="shared" si="64"/>
        <v>0</v>
      </c>
      <c r="DR78" s="3">
        <f t="shared" si="64"/>
        <v>0</v>
      </c>
      <c r="DS78" s="3">
        <f t="shared" si="64"/>
        <v>0</v>
      </c>
      <c r="DT78" s="3">
        <f t="shared" si="64"/>
        <v>0</v>
      </c>
      <c r="DU78" s="3">
        <f t="shared" si="64"/>
        <v>0</v>
      </c>
      <c r="DV78" s="3">
        <f t="shared" si="64"/>
        <v>0</v>
      </c>
      <c r="DW78" s="3">
        <f t="shared" si="64"/>
        <v>0</v>
      </c>
      <c r="DX78" s="3">
        <f t="shared" si="64"/>
        <v>0</v>
      </c>
      <c r="DY78" s="3">
        <f t="shared" si="64"/>
        <v>0</v>
      </c>
      <c r="DZ78" s="3">
        <f t="shared" si="64"/>
        <v>0</v>
      </c>
      <c r="EA78" s="3">
        <f t="shared" si="64"/>
        <v>0</v>
      </c>
      <c r="EB78" s="3">
        <f t="shared" si="64"/>
        <v>0</v>
      </c>
      <c r="EC78" s="3">
        <f t="shared" si="64"/>
        <v>0</v>
      </c>
      <c r="ED78" s="3">
        <f t="shared" si="64"/>
        <v>0</v>
      </c>
      <c r="EE78" s="3">
        <f t="shared" si="64"/>
        <v>0</v>
      </c>
      <c r="EF78" s="3">
        <f t="shared" si="64"/>
        <v>0</v>
      </c>
      <c r="EG78" s="3">
        <f t="shared" si="64"/>
        <v>0</v>
      </c>
      <c r="EH78" s="3">
        <f t="shared" si="64"/>
        <v>0</v>
      </c>
      <c r="EI78" s="3">
        <f t="shared" si="64"/>
        <v>0</v>
      </c>
      <c r="EJ78" s="3">
        <f t="shared" si="64"/>
        <v>0</v>
      </c>
      <c r="EK78" s="3">
        <f t="shared" si="64"/>
        <v>0</v>
      </c>
      <c r="EL78" s="3">
        <f t="shared" si="64"/>
        <v>0</v>
      </c>
      <c r="EM78" s="3">
        <f t="shared" ref="EM78:FR78" si="65">EM105</f>
        <v>0</v>
      </c>
      <c r="EN78" s="3">
        <f t="shared" si="65"/>
        <v>0</v>
      </c>
      <c r="EO78" s="3">
        <f t="shared" si="65"/>
        <v>0</v>
      </c>
      <c r="EP78" s="3">
        <f t="shared" si="65"/>
        <v>0</v>
      </c>
      <c r="EQ78" s="3">
        <f t="shared" si="65"/>
        <v>0</v>
      </c>
      <c r="ER78" s="3">
        <f t="shared" si="65"/>
        <v>0</v>
      </c>
      <c r="ES78" s="3">
        <f t="shared" si="65"/>
        <v>0</v>
      </c>
      <c r="ET78" s="3">
        <f t="shared" si="65"/>
        <v>0</v>
      </c>
      <c r="EU78" s="3">
        <f t="shared" si="65"/>
        <v>0</v>
      </c>
      <c r="EV78" s="3">
        <f t="shared" si="65"/>
        <v>0</v>
      </c>
      <c r="EW78" s="3">
        <f t="shared" si="65"/>
        <v>0</v>
      </c>
      <c r="EX78" s="3">
        <f t="shared" si="65"/>
        <v>0</v>
      </c>
      <c r="EY78" s="3">
        <f t="shared" si="65"/>
        <v>0</v>
      </c>
      <c r="EZ78" s="3">
        <f t="shared" si="65"/>
        <v>0</v>
      </c>
      <c r="FA78" s="3">
        <f t="shared" si="65"/>
        <v>0</v>
      </c>
      <c r="FB78" s="3">
        <f t="shared" si="65"/>
        <v>0</v>
      </c>
      <c r="FC78" s="3">
        <f t="shared" si="65"/>
        <v>0</v>
      </c>
      <c r="FD78" s="3">
        <f t="shared" si="65"/>
        <v>0</v>
      </c>
      <c r="FE78" s="3">
        <f t="shared" si="65"/>
        <v>0</v>
      </c>
      <c r="FF78" s="3">
        <f t="shared" si="65"/>
        <v>0</v>
      </c>
      <c r="FG78" s="3">
        <f t="shared" si="65"/>
        <v>0</v>
      </c>
      <c r="FH78" s="3">
        <f t="shared" si="65"/>
        <v>0</v>
      </c>
      <c r="FI78" s="3">
        <f t="shared" si="65"/>
        <v>0</v>
      </c>
      <c r="FJ78" s="3">
        <f t="shared" si="65"/>
        <v>0</v>
      </c>
      <c r="FK78" s="3">
        <f t="shared" si="65"/>
        <v>0</v>
      </c>
      <c r="FL78" s="3">
        <f t="shared" si="65"/>
        <v>0</v>
      </c>
      <c r="FM78" s="3">
        <f t="shared" si="65"/>
        <v>0</v>
      </c>
      <c r="FN78" s="3">
        <f t="shared" si="65"/>
        <v>0</v>
      </c>
      <c r="FO78" s="3">
        <f t="shared" si="65"/>
        <v>0</v>
      </c>
      <c r="FP78" s="3">
        <f t="shared" si="65"/>
        <v>0</v>
      </c>
      <c r="FQ78" s="3">
        <f t="shared" si="65"/>
        <v>0</v>
      </c>
      <c r="FR78" s="3">
        <f t="shared" si="65"/>
        <v>0</v>
      </c>
      <c r="FS78" s="3">
        <f t="shared" ref="FS78:GX78" si="66">FS105</f>
        <v>0</v>
      </c>
      <c r="FT78" s="3">
        <f t="shared" si="66"/>
        <v>0</v>
      </c>
      <c r="FU78" s="3">
        <f t="shared" si="66"/>
        <v>0</v>
      </c>
      <c r="FV78" s="3">
        <f t="shared" si="66"/>
        <v>0</v>
      </c>
      <c r="FW78" s="3">
        <f t="shared" si="66"/>
        <v>0</v>
      </c>
      <c r="FX78" s="3">
        <f t="shared" si="66"/>
        <v>0</v>
      </c>
      <c r="FY78" s="3">
        <f t="shared" si="66"/>
        <v>0</v>
      </c>
      <c r="FZ78" s="3">
        <f t="shared" si="66"/>
        <v>0</v>
      </c>
      <c r="GA78" s="3">
        <f t="shared" si="66"/>
        <v>0</v>
      </c>
      <c r="GB78" s="3">
        <f t="shared" si="66"/>
        <v>0</v>
      </c>
      <c r="GC78" s="3">
        <f t="shared" si="66"/>
        <v>0</v>
      </c>
      <c r="GD78" s="3">
        <f t="shared" si="66"/>
        <v>0</v>
      </c>
      <c r="GE78" s="3">
        <f t="shared" si="66"/>
        <v>0</v>
      </c>
      <c r="GF78" s="3">
        <f t="shared" si="66"/>
        <v>0</v>
      </c>
      <c r="GG78" s="3">
        <f t="shared" si="66"/>
        <v>0</v>
      </c>
      <c r="GH78" s="3">
        <f t="shared" si="66"/>
        <v>0</v>
      </c>
      <c r="GI78" s="3">
        <f t="shared" si="66"/>
        <v>0</v>
      </c>
      <c r="GJ78" s="3">
        <f t="shared" si="66"/>
        <v>0</v>
      </c>
      <c r="GK78" s="3">
        <f t="shared" si="66"/>
        <v>0</v>
      </c>
      <c r="GL78" s="3">
        <f t="shared" si="66"/>
        <v>0</v>
      </c>
      <c r="GM78" s="3">
        <f t="shared" si="66"/>
        <v>0</v>
      </c>
      <c r="GN78" s="3">
        <f t="shared" si="66"/>
        <v>0</v>
      </c>
      <c r="GO78" s="3">
        <f t="shared" si="66"/>
        <v>0</v>
      </c>
      <c r="GP78" s="3">
        <f t="shared" si="66"/>
        <v>0</v>
      </c>
      <c r="GQ78" s="3">
        <f t="shared" si="66"/>
        <v>0</v>
      </c>
      <c r="GR78" s="3">
        <f t="shared" si="66"/>
        <v>0</v>
      </c>
      <c r="GS78" s="3">
        <f t="shared" si="66"/>
        <v>0</v>
      </c>
      <c r="GT78" s="3">
        <f t="shared" si="66"/>
        <v>0</v>
      </c>
      <c r="GU78" s="3">
        <f t="shared" si="66"/>
        <v>0</v>
      </c>
      <c r="GV78" s="3">
        <f t="shared" si="66"/>
        <v>0</v>
      </c>
      <c r="GW78" s="3">
        <f t="shared" si="66"/>
        <v>0</v>
      </c>
      <c r="GX78" s="3">
        <f t="shared" si="66"/>
        <v>0</v>
      </c>
    </row>
    <row r="80" spans="1:245" x14ac:dyDescent="0.2">
      <c r="A80">
        <v>17</v>
      </c>
      <c r="B80">
        <v>1</v>
      </c>
      <c r="C80">
        <f>ROW(SmtRes!A49)</f>
        <v>49</v>
      </c>
      <c r="D80">
        <f>ROW(EtalonRes!A49)</f>
        <v>49</v>
      </c>
      <c r="E80" t="s">
        <v>168</v>
      </c>
      <c r="F80" t="s">
        <v>169</v>
      </c>
      <c r="G80" t="s">
        <v>170</v>
      </c>
      <c r="H80" t="s">
        <v>171</v>
      </c>
      <c r="I80">
        <f>ROUND(162/100,9)</f>
        <v>1.62</v>
      </c>
      <c r="J80">
        <v>0</v>
      </c>
      <c r="O80">
        <f t="shared" ref="O80:O103" si="67">ROUND(CP80,2)</f>
        <v>34479.199999999997</v>
      </c>
      <c r="P80">
        <f t="shared" ref="P80:P103" si="68">ROUND((ROUND((AC80*AW80*I80),2)*BC80),2)</f>
        <v>0</v>
      </c>
      <c r="Q80">
        <f>(ROUND((ROUND(((ET80)*AV80*I80),2)*BB80),2)+ROUND((ROUND(((AE80-(EU80))*AV80*I80),2)*BS80),2))</f>
        <v>0</v>
      </c>
      <c r="R80">
        <f t="shared" ref="R80:R103" si="69">ROUND((ROUND((AE80*AV80*I80),2)*BS80),2)</f>
        <v>0</v>
      </c>
      <c r="S80">
        <f t="shared" ref="S80:S103" si="70">ROUND((ROUND((AF80*AV80*I80),2)*BA80),2)</f>
        <v>34479.199999999997</v>
      </c>
      <c r="T80">
        <f t="shared" ref="T80:T103" si="71">ROUND(CU80*I80,2)</f>
        <v>0</v>
      </c>
      <c r="U80">
        <f t="shared" ref="U80:U103" si="72">CV80*I80</f>
        <v>124.25400000000002</v>
      </c>
      <c r="V80">
        <f t="shared" ref="V80:V103" si="73">CW80*I80</f>
        <v>0</v>
      </c>
      <c r="W80">
        <f t="shared" ref="W80:W103" si="74">ROUND(CX80*I80,2)</f>
        <v>0</v>
      </c>
      <c r="X80">
        <f t="shared" ref="X80:X103" si="75">ROUND(CY80,2)</f>
        <v>23445.86</v>
      </c>
      <c r="Y80">
        <f t="shared" ref="Y80:Y103" si="76">ROUND(CZ80,2)</f>
        <v>14136.47</v>
      </c>
      <c r="AA80">
        <v>46747901</v>
      </c>
      <c r="AB80">
        <f t="shared" ref="AB80:AB103" si="77">ROUND((AC80+AD80+AF80),6)</f>
        <v>857.51</v>
      </c>
      <c r="AC80">
        <f>ROUND((ES80),6)</f>
        <v>0</v>
      </c>
      <c r="AD80">
        <f>ROUND((((ET80)-(EU80))+AE80),6)</f>
        <v>0</v>
      </c>
      <c r="AE80">
        <f>ROUND((EU80),6)</f>
        <v>0</v>
      </c>
      <c r="AF80">
        <f>ROUND((EV80),6)</f>
        <v>857.51</v>
      </c>
      <c r="AG80">
        <f t="shared" ref="AG80:AG103" si="78">ROUND((AP80),6)</f>
        <v>0</v>
      </c>
      <c r="AH80">
        <f>(EW80)</f>
        <v>76.7</v>
      </c>
      <c r="AI80">
        <f>(EX80)</f>
        <v>0</v>
      </c>
      <c r="AJ80">
        <f t="shared" ref="AJ80:AJ103" si="79">(AS80)</f>
        <v>0</v>
      </c>
      <c r="AK80">
        <v>857.51</v>
      </c>
      <c r="AL80">
        <v>0</v>
      </c>
      <c r="AM80">
        <v>0</v>
      </c>
      <c r="AN80">
        <v>0</v>
      </c>
      <c r="AO80">
        <v>857.51</v>
      </c>
      <c r="AP80">
        <v>0</v>
      </c>
      <c r="AQ80">
        <v>76.7</v>
      </c>
      <c r="AR80">
        <v>0</v>
      </c>
      <c r="AS80">
        <v>0</v>
      </c>
      <c r="AT80">
        <v>68</v>
      </c>
      <c r="AU80">
        <v>41</v>
      </c>
      <c r="AV80">
        <v>1</v>
      </c>
      <c r="AW80">
        <v>1</v>
      </c>
      <c r="AZ80">
        <v>1</v>
      </c>
      <c r="BA80">
        <v>24.82</v>
      </c>
      <c r="BB80">
        <v>1</v>
      </c>
      <c r="BC80">
        <v>1</v>
      </c>
      <c r="BD80" t="s">
        <v>0</v>
      </c>
      <c r="BE80" t="s">
        <v>0</v>
      </c>
      <c r="BF80" t="s">
        <v>0</v>
      </c>
      <c r="BG80" t="s">
        <v>0</v>
      </c>
      <c r="BH80">
        <v>0</v>
      </c>
      <c r="BI80">
        <v>1</v>
      </c>
      <c r="BJ80" t="s">
        <v>172</v>
      </c>
      <c r="BM80">
        <v>674</v>
      </c>
      <c r="BN80">
        <v>0</v>
      </c>
      <c r="BO80" t="s">
        <v>169</v>
      </c>
      <c r="BP80">
        <v>1</v>
      </c>
      <c r="BQ80">
        <v>60</v>
      </c>
      <c r="BR80">
        <v>0</v>
      </c>
      <c r="BS80">
        <v>24.82</v>
      </c>
      <c r="BT80">
        <v>1</v>
      </c>
      <c r="BU80">
        <v>1</v>
      </c>
      <c r="BV80">
        <v>1</v>
      </c>
      <c r="BW80">
        <v>1</v>
      </c>
      <c r="BX80">
        <v>1</v>
      </c>
      <c r="BY80" t="s">
        <v>0</v>
      </c>
      <c r="BZ80">
        <v>68</v>
      </c>
      <c r="CA80">
        <v>41</v>
      </c>
      <c r="CE80">
        <v>30</v>
      </c>
      <c r="CF80">
        <v>0</v>
      </c>
      <c r="CG80">
        <v>0</v>
      </c>
      <c r="CM80">
        <v>0</v>
      </c>
      <c r="CN80" t="s">
        <v>0</v>
      </c>
      <c r="CO80">
        <v>0</v>
      </c>
      <c r="CP80">
        <f t="shared" ref="CP80:CP103" si="80">(P80+Q80+S80)</f>
        <v>34479.199999999997</v>
      </c>
      <c r="CQ80">
        <f t="shared" ref="CQ80:CQ103" si="81">ROUND((ROUND((AC80*AW80*1),2)*BC80),2)</f>
        <v>0</v>
      </c>
      <c r="CR80">
        <f>(ROUND((ROUND(((ET80)*AV80*1),2)*BB80),2)+ROUND((ROUND(((AE80-(EU80))*AV80*1),2)*BS80),2))</f>
        <v>0</v>
      </c>
      <c r="CS80">
        <f t="shared" ref="CS80:CS103" si="82">ROUND((ROUND((AE80*AV80*1),2)*BS80),2)</f>
        <v>0</v>
      </c>
      <c r="CT80">
        <f t="shared" ref="CT80:CT103" si="83">ROUND((ROUND((AF80*AV80*1),2)*BA80),2)</f>
        <v>21283.4</v>
      </c>
      <c r="CU80">
        <f t="shared" ref="CU80:CU103" si="84">AG80</f>
        <v>0</v>
      </c>
      <c r="CV80">
        <f t="shared" ref="CV80:CV103" si="85">(AH80*AV80)</f>
        <v>76.7</v>
      </c>
      <c r="CW80">
        <f t="shared" ref="CW80:CW103" si="86">AI80</f>
        <v>0</v>
      </c>
      <c r="CX80">
        <f t="shared" ref="CX80:CX103" si="87">AJ80</f>
        <v>0</v>
      </c>
      <c r="CY80">
        <f t="shared" ref="CY80:CY103" si="88">S80*(BZ80/100)</f>
        <v>23445.856</v>
      </c>
      <c r="CZ80">
        <f t="shared" ref="CZ80:CZ103" si="89">S80*(CA80/100)</f>
        <v>14136.471999999998</v>
      </c>
      <c r="DC80" t="s">
        <v>0</v>
      </c>
      <c r="DD80" t="s">
        <v>0</v>
      </c>
      <c r="DE80" t="s">
        <v>0</v>
      </c>
      <c r="DF80" t="s">
        <v>0</v>
      </c>
      <c r="DG80" t="s">
        <v>0</v>
      </c>
      <c r="DH80" t="s">
        <v>0</v>
      </c>
      <c r="DI80" t="s">
        <v>0</v>
      </c>
      <c r="DJ80" t="s">
        <v>0</v>
      </c>
      <c r="DK80" t="s">
        <v>0</v>
      </c>
      <c r="DL80" t="s">
        <v>0</v>
      </c>
      <c r="DM80" t="s">
        <v>0</v>
      </c>
      <c r="DN80">
        <v>80</v>
      </c>
      <c r="DO80">
        <v>55</v>
      </c>
      <c r="DP80">
        <v>1.0469999999999999</v>
      </c>
      <c r="DQ80">
        <v>1</v>
      </c>
      <c r="DU80">
        <v>1003</v>
      </c>
      <c r="DV80" t="s">
        <v>171</v>
      </c>
      <c r="DW80" t="s">
        <v>171</v>
      </c>
      <c r="DX80">
        <v>100</v>
      </c>
      <c r="EE80">
        <v>45801652</v>
      </c>
      <c r="EF80">
        <v>60</v>
      </c>
      <c r="EG80" t="s">
        <v>32</v>
      </c>
      <c r="EH80">
        <v>0</v>
      </c>
      <c r="EI80" t="s">
        <v>0</v>
      </c>
      <c r="EJ80">
        <v>1</v>
      </c>
      <c r="EK80">
        <v>674</v>
      </c>
      <c r="EL80" t="s">
        <v>173</v>
      </c>
      <c r="EM80" t="s">
        <v>174</v>
      </c>
      <c r="EO80" t="s">
        <v>0</v>
      </c>
      <c r="EQ80">
        <v>0</v>
      </c>
      <c r="ER80">
        <v>857.51</v>
      </c>
      <c r="ES80">
        <v>0</v>
      </c>
      <c r="ET80">
        <v>0</v>
      </c>
      <c r="EU80">
        <v>0</v>
      </c>
      <c r="EV80">
        <v>857.51</v>
      </c>
      <c r="EW80">
        <v>76.7</v>
      </c>
      <c r="EX80">
        <v>0</v>
      </c>
      <c r="EY80">
        <v>0</v>
      </c>
      <c r="FQ80">
        <v>0</v>
      </c>
      <c r="FR80">
        <f t="shared" ref="FR80:FR103" si="90">ROUND(IF(AND(BH80=3,BI80=3),P80,0),2)</f>
        <v>0</v>
      </c>
      <c r="FS80">
        <v>0</v>
      </c>
      <c r="FX80">
        <v>80</v>
      </c>
      <c r="FY80">
        <v>55</v>
      </c>
      <c r="GA80" t="s">
        <v>0</v>
      </c>
      <c r="GD80">
        <v>0</v>
      </c>
      <c r="GF80">
        <v>-306614759</v>
      </c>
      <c r="GG80">
        <v>2</v>
      </c>
      <c r="GH80">
        <v>1</v>
      </c>
      <c r="GI80">
        <v>3</v>
      </c>
      <c r="GJ80">
        <v>0</v>
      </c>
      <c r="GK80">
        <f>ROUND(R80*(R12)/100,2)</f>
        <v>0</v>
      </c>
      <c r="GL80">
        <f t="shared" ref="GL80:GL103" si="91">ROUND(IF(AND(BH80=3,BI80=3,FS80&lt;&gt;0),P80,0),2)</f>
        <v>0</v>
      </c>
      <c r="GM80">
        <f t="shared" ref="GM80:GM103" si="92">ROUND(O80+X80+Y80+GK80,2)+GX80</f>
        <v>72061.53</v>
      </c>
      <c r="GN80">
        <f t="shared" ref="GN80:GN103" si="93">IF(OR(BI80=0,BI80=1),ROUND(O80+X80+Y80+GK80,2),0)</f>
        <v>72061.53</v>
      </c>
      <c r="GO80">
        <f t="shared" ref="GO80:GO103" si="94">IF(BI80=2,ROUND(O80+X80+Y80+GK80,2),0)</f>
        <v>0</v>
      </c>
      <c r="GP80">
        <f t="shared" ref="GP80:GP103" si="95">IF(BI80=4,ROUND(O80+X80+Y80+GK80,2)+GX80,0)</f>
        <v>0</v>
      </c>
      <c r="GR80">
        <v>0</v>
      </c>
      <c r="GS80">
        <v>3</v>
      </c>
      <c r="GT80">
        <v>0</v>
      </c>
      <c r="GU80" t="s">
        <v>0</v>
      </c>
      <c r="GV80">
        <f t="shared" ref="GV80:GV103" si="96">ROUND((GT80),6)</f>
        <v>0</v>
      </c>
      <c r="GW80">
        <v>1</v>
      </c>
      <c r="GX80">
        <f t="shared" ref="GX80:GX103" si="97">ROUND(HC80*I80,2)</f>
        <v>0</v>
      </c>
      <c r="HA80">
        <v>0</v>
      </c>
      <c r="HB80">
        <v>0</v>
      </c>
      <c r="HC80">
        <f t="shared" ref="HC80:HC103" si="98">GV80*GW80</f>
        <v>0</v>
      </c>
      <c r="IK80">
        <v>0</v>
      </c>
    </row>
    <row r="81" spans="1:245" x14ac:dyDescent="0.2">
      <c r="A81">
        <v>17</v>
      </c>
      <c r="B81">
        <v>1</v>
      </c>
      <c r="C81">
        <f>ROW(SmtRes!A53)</f>
        <v>53</v>
      </c>
      <c r="D81">
        <f>ROW(EtalonRes!A55)</f>
        <v>55</v>
      </c>
      <c r="E81" t="s">
        <v>175</v>
      </c>
      <c r="F81" t="s">
        <v>176</v>
      </c>
      <c r="G81" t="s">
        <v>177</v>
      </c>
      <c r="H81" t="s">
        <v>46</v>
      </c>
      <c r="I81">
        <v>0.2</v>
      </c>
      <c r="J81">
        <v>0</v>
      </c>
      <c r="O81">
        <f t="shared" si="67"/>
        <v>3013.79</v>
      </c>
      <c r="P81">
        <f t="shared" si="68"/>
        <v>0</v>
      </c>
      <c r="Q81">
        <f>(ROUND((ROUND((((ET81*0.6))*AV81*I81),2)*BB81),2)+ROUND((ROUND(((AE81-((EU81*0.6)))*AV81*I81),2)*BS81),2))</f>
        <v>25.96</v>
      </c>
      <c r="R81">
        <f t="shared" si="69"/>
        <v>8.69</v>
      </c>
      <c r="S81">
        <f t="shared" si="70"/>
        <v>2987.83</v>
      </c>
      <c r="T81">
        <f t="shared" si="71"/>
        <v>0</v>
      </c>
      <c r="U81">
        <f t="shared" si="72"/>
        <v>9.120000000000001</v>
      </c>
      <c r="V81">
        <f t="shared" si="73"/>
        <v>0</v>
      </c>
      <c r="W81">
        <f t="shared" si="74"/>
        <v>0</v>
      </c>
      <c r="X81">
        <f t="shared" si="75"/>
        <v>2031.72</v>
      </c>
      <c r="Y81">
        <f t="shared" si="76"/>
        <v>1225.01</v>
      </c>
      <c r="AA81">
        <v>46747901</v>
      </c>
      <c r="AB81">
        <f t="shared" si="77"/>
        <v>627.27599999999995</v>
      </c>
      <c r="AC81">
        <f>ROUND(((ES81*0)),6)</f>
        <v>0</v>
      </c>
      <c r="AD81">
        <f>ROUND(((((ET81*0.6))-((EU81*0.6)))+AE81),6)</f>
        <v>25.356000000000002</v>
      </c>
      <c r="AE81">
        <f>ROUND(((EU81*0.6)),6)</f>
        <v>1.734</v>
      </c>
      <c r="AF81">
        <f>ROUND(((EV81*0.6)),6)</f>
        <v>601.91999999999996</v>
      </c>
      <c r="AG81">
        <f t="shared" si="78"/>
        <v>0</v>
      </c>
      <c r="AH81">
        <f>((EW81*0.6))</f>
        <v>45.6</v>
      </c>
      <c r="AI81">
        <f>((EX81*0.6))</f>
        <v>0</v>
      </c>
      <c r="AJ81">
        <f t="shared" si="79"/>
        <v>0</v>
      </c>
      <c r="AK81">
        <v>1095.01</v>
      </c>
      <c r="AL81">
        <v>49.55</v>
      </c>
      <c r="AM81">
        <v>42.26</v>
      </c>
      <c r="AN81">
        <v>2.89</v>
      </c>
      <c r="AO81">
        <v>1003.2</v>
      </c>
      <c r="AP81">
        <v>0</v>
      </c>
      <c r="AQ81">
        <v>76</v>
      </c>
      <c r="AR81">
        <v>0</v>
      </c>
      <c r="AS81">
        <v>0</v>
      </c>
      <c r="AT81">
        <v>68</v>
      </c>
      <c r="AU81">
        <v>41</v>
      </c>
      <c r="AV81">
        <v>1</v>
      </c>
      <c r="AW81">
        <v>1</v>
      </c>
      <c r="AZ81">
        <v>1</v>
      </c>
      <c r="BA81">
        <v>24.82</v>
      </c>
      <c r="BB81">
        <v>5.12</v>
      </c>
      <c r="BC81">
        <v>7.46</v>
      </c>
      <c r="BD81" t="s">
        <v>0</v>
      </c>
      <c r="BE81" t="s">
        <v>0</v>
      </c>
      <c r="BF81" t="s">
        <v>0</v>
      </c>
      <c r="BG81" t="s">
        <v>0</v>
      </c>
      <c r="BH81">
        <v>0</v>
      </c>
      <c r="BI81">
        <v>1</v>
      </c>
      <c r="BJ81" t="s">
        <v>178</v>
      </c>
      <c r="BM81">
        <v>80</v>
      </c>
      <c r="BN81">
        <v>0</v>
      </c>
      <c r="BO81" t="s">
        <v>176</v>
      </c>
      <c r="BP81">
        <v>1</v>
      </c>
      <c r="BQ81">
        <v>30</v>
      </c>
      <c r="BR81">
        <v>0</v>
      </c>
      <c r="BS81">
        <v>24.82</v>
      </c>
      <c r="BT81">
        <v>1</v>
      </c>
      <c r="BU81">
        <v>1</v>
      </c>
      <c r="BV81">
        <v>1</v>
      </c>
      <c r="BW81">
        <v>1</v>
      </c>
      <c r="BX81">
        <v>1</v>
      </c>
      <c r="BY81" t="s">
        <v>0</v>
      </c>
      <c r="BZ81">
        <v>68</v>
      </c>
      <c r="CA81">
        <v>41</v>
      </c>
      <c r="CE81">
        <v>30</v>
      </c>
      <c r="CF81">
        <v>0</v>
      </c>
      <c r="CG81">
        <v>0</v>
      </c>
      <c r="CM81">
        <v>0</v>
      </c>
      <c r="CN81" t="s">
        <v>0</v>
      </c>
      <c r="CO81">
        <v>0</v>
      </c>
      <c r="CP81">
        <f t="shared" si="80"/>
        <v>3013.79</v>
      </c>
      <c r="CQ81">
        <f t="shared" si="81"/>
        <v>0</v>
      </c>
      <c r="CR81">
        <f>(ROUND((ROUND((((ET81*0.6))*AV81*1),2)*BB81),2)+ROUND((ROUND(((AE81-((EU81*0.6)))*AV81*1),2)*BS81),2))</f>
        <v>129.84</v>
      </c>
      <c r="CS81">
        <f t="shared" si="82"/>
        <v>42.94</v>
      </c>
      <c r="CT81">
        <f t="shared" si="83"/>
        <v>14939.65</v>
      </c>
      <c r="CU81">
        <f t="shared" si="84"/>
        <v>0</v>
      </c>
      <c r="CV81">
        <f t="shared" si="85"/>
        <v>45.6</v>
      </c>
      <c r="CW81">
        <f t="shared" si="86"/>
        <v>0</v>
      </c>
      <c r="CX81">
        <f t="shared" si="87"/>
        <v>0</v>
      </c>
      <c r="CY81">
        <f t="shared" si="88"/>
        <v>2031.7244000000001</v>
      </c>
      <c r="CZ81">
        <f t="shared" si="89"/>
        <v>1225.0102999999999</v>
      </c>
      <c r="DC81" t="s">
        <v>0</v>
      </c>
      <c r="DD81" t="s">
        <v>179</v>
      </c>
      <c r="DE81" t="s">
        <v>180</v>
      </c>
      <c r="DF81" t="s">
        <v>180</v>
      </c>
      <c r="DG81" t="s">
        <v>180</v>
      </c>
      <c r="DH81" t="s">
        <v>0</v>
      </c>
      <c r="DI81" t="s">
        <v>180</v>
      </c>
      <c r="DJ81" t="s">
        <v>180</v>
      </c>
      <c r="DK81" t="s">
        <v>0</v>
      </c>
      <c r="DL81" t="s">
        <v>0</v>
      </c>
      <c r="DM81" t="s">
        <v>0</v>
      </c>
      <c r="DN81">
        <v>85</v>
      </c>
      <c r="DO81">
        <v>70</v>
      </c>
      <c r="DP81">
        <v>1.087</v>
      </c>
      <c r="DQ81">
        <v>1</v>
      </c>
      <c r="DU81">
        <v>1013</v>
      </c>
      <c r="DV81" t="s">
        <v>46</v>
      </c>
      <c r="DW81" t="s">
        <v>46</v>
      </c>
      <c r="DX81">
        <v>1</v>
      </c>
      <c r="EE81">
        <v>45801058</v>
      </c>
      <c r="EF81">
        <v>30</v>
      </c>
      <c r="EG81" t="s">
        <v>19</v>
      </c>
      <c r="EH81">
        <v>0</v>
      </c>
      <c r="EI81" t="s">
        <v>0</v>
      </c>
      <c r="EJ81">
        <v>1</v>
      </c>
      <c r="EK81">
        <v>80</v>
      </c>
      <c r="EL81" t="s">
        <v>181</v>
      </c>
      <c r="EM81" t="s">
        <v>182</v>
      </c>
      <c r="EO81" t="s">
        <v>0</v>
      </c>
      <c r="EQ81">
        <v>0</v>
      </c>
      <c r="ER81">
        <v>1095.01</v>
      </c>
      <c r="ES81">
        <v>49.55</v>
      </c>
      <c r="ET81">
        <v>42.26</v>
      </c>
      <c r="EU81">
        <v>2.89</v>
      </c>
      <c r="EV81">
        <v>1003.2</v>
      </c>
      <c r="EW81">
        <v>76</v>
      </c>
      <c r="EX81">
        <v>0</v>
      </c>
      <c r="EY81">
        <v>0</v>
      </c>
      <c r="FQ81">
        <v>0</v>
      </c>
      <c r="FR81">
        <f t="shared" si="90"/>
        <v>0</v>
      </c>
      <c r="FS81">
        <v>0</v>
      </c>
      <c r="FX81">
        <v>85</v>
      </c>
      <c r="FY81">
        <v>70</v>
      </c>
      <c r="GA81" t="s">
        <v>0</v>
      </c>
      <c r="GD81">
        <v>0</v>
      </c>
      <c r="GF81">
        <v>1755745962</v>
      </c>
      <c r="GG81">
        <v>2</v>
      </c>
      <c r="GH81">
        <v>1</v>
      </c>
      <c r="GI81">
        <v>3</v>
      </c>
      <c r="GJ81">
        <v>0</v>
      </c>
      <c r="GK81">
        <f>ROUND(R81*(R12)/100,2)</f>
        <v>13.64</v>
      </c>
      <c r="GL81">
        <f t="shared" si="91"/>
        <v>0</v>
      </c>
      <c r="GM81">
        <f t="shared" si="92"/>
        <v>6284.16</v>
      </c>
      <c r="GN81">
        <f t="shared" si="93"/>
        <v>6284.16</v>
      </c>
      <c r="GO81">
        <f t="shared" si="94"/>
        <v>0</v>
      </c>
      <c r="GP81">
        <f t="shared" si="95"/>
        <v>0</v>
      </c>
      <c r="GR81">
        <v>0</v>
      </c>
      <c r="GS81">
        <v>3</v>
      </c>
      <c r="GT81">
        <v>0</v>
      </c>
      <c r="GU81" t="s">
        <v>0</v>
      </c>
      <c r="GV81">
        <f t="shared" si="96"/>
        <v>0</v>
      </c>
      <c r="GW81">
        <v>1</v>
      </c>
      <c r="GX81">
        <f t="shared" si="97"/>
        <v>0</v>
      </c>
      <c r="HA81">
        <v>0</v>
      </c>
      <c r="HB81">
        <v>0</v>
      </c>
      <c r="HC81">
        <f t="shared" si="98"/>
        <v>0</v>
      </c>
      <c r="IK81">
        <v>0</v>
      </c>
    </row>
    <row r="82" spans="1:245" x14ac:dyDescent="0.2">
      <c r="A82">
        <v>17</v>
      </c>
      <c r="B82">
        <v>1</v>
      </c>
      <c r="C82">
        <f>ROW(SmtRes!A62)</f>
        <v>62</v>
      </c>
      <c r="D82">
        <f>ROW(EtalonRes!A64)</f>
        <v>64</v>
      </c>
      <c r="E82" t="s">
        <v>183</v>
      </c>
      <c r="F82" t="s">
        <v>103</v>
      </c>
      <c r="G82" t="s">
        <v>104</v>
      </c>
      <c r="H82" t="s">
        <v>105</v>
      </c>
      <c r="I82">
        <f>ROUND(162/100,9)</f>
        <v>1.62</v>
      </c>
      <c r="J82">
        <v>0</v>
      </c>
      <c r="O82">
        <f t="shared" si="67"/>
        <v>67219.02</v>
      </c>
      <c r="P82">
        <f t="shared" si="68"/>
        <v>33776.14</v>
      </c>
      <c r="Q82">
        <f>(ROUND((ROUND((((ET82*1.25))*AV82*I82),2)*BB82),2)+ROUND((ROUND(((AE82-((EU82*1.25)))*AV82*I82),2)*BS82),2))</f>
        <v>982.29</v>
      </c>
      <c r="R82">
        <f t="shared" si="69"/>
        <v>415.74</v>
      </c>
      <c r="S82">
        <f t="shared" si="70"/>
        <v>32460.59</v>
      </c>
      <c r="T82">
        <f t="shared" si="71"/>
        <v>0</v>
      </c>
      <c r="U82">
        <f t="shared" si="72"/>
        <v>118.18871999999999</v>
      </c>
      <c r="V82">
        <f t="shared" si="73"/>
        <v>0</v>
      </c>
      <c r="W82">
        <f t="shared" si="74"/>
        <v>0</v>
      </c>
      <c r="X82">
        <f t="shared" si="75"/>
        <v>36355.86</v>
      </c>
      <c r="Y82">
        <f t="shared" si="76"/>
        <v>13308.84</v>
      </c>
      <c r="AA82">
        <v>46747901</v>
      </c>
      <c r="AB82">
        <f t="shared" si="77"/>
        <v>4584.1064999999999</v>
      </c>
      <c r="AC82">
        <f t="shared" ref="AC82:AC103" si="99">ROUND((ES82),6)</f>
        <v>3709.87</v>
      </c>
      <c r="AD82">
        <f>ROUND(((((ET82*1.25))-((EU82*1.25)))+AE82),6)</f>
        <v>66.924999999999997</v>
      </c>
      <c r="AE82">
        <f>ROUND(((EU82*1.25)),6)</f>
        <v>10.3375</v>
      </c>
      <c r="AF82">
        <f>ROUND(((EV82*1.15)),6)</f>
        <v>807.31150000000002</v>
      </c>
      <c r="AG82">
        <f t="shared" si="78"/>
        <v>0</v>
      </c>
      <c r="AH82">
        <f>((EW82*1.15))</f>
        <v>72.955999999999989</v>
      </c>
      <c r="AI82">
        <f>((EX82*1.25))</f>
        <v>0</v>
      </c>
      <c r="AJ82">
        <f t="shared" si="79"/>
        <v>0</v>
      </c>
      <c r="AK82">
        <v>4465.42</v>
      </c>
      <c r="AL82">
        <v>3709.87</v>
      </c>
      <c r="AM82">
        <v>53.54</v>
      </c>
      <c r="AN82">
        <v>8.27</v>
      </c>
      <c r="AO82">
        <v>702.01</v>
      </c>
      <c r="AP82">
        <v>0</v>
      </c>
      <c r="AQ82">
        <v>63.44</v>
      </c>
      <c r="AR82">
        <v>0</v>
      </c>
      <c r="AS82">
        <v>0</v>
      </c>
      <c r="AT82">
        <v>112</v>
      </c>
      <c r="AU82">
        <v>41</v>
      </c>
      <c r="AV82">
        <v>1</v>
      </c>
      <c r="AW82">
        <v>1</v>
      </c>
      <c r="AZ82">
        <v>1</v>
      </c>
      <c r="BA82">
        <v>24.82</v>
      </c>
      <c r="BB82">
        <v>9.06</v>
      </c>
      <c r="BC82">
        <v>5.62</v>
      </c>
      <c r="BD82" t="s">
        <v>0</v>
      </c>
      <c r="BE82" t="s">
        <v>0</v>
      </c>
      <c r="BF82" t="s">
        <v>0</v>
      </c>
      <c r="BG82" t="s">
        <v>0</v>
      </c>
      <c r="BH82">
        <v>0</v>
      </c>
      <c r="BI82">
        <v>1</v>
      </c>
      <c r="BJ82" t="s">
        <v>106</v>
      </c>
      <c r="BM82">
        <v>1693</v>
      </c>
      <c r="BN82">
        <v>0</v>
      </c>
      <c r="BO82" t="s">
        <v>103</v>
      </c>
      <c r="BP82">
        <v>1</v>
      </c>
      <c r="BQ82">
        <v>30</v>
      </c>
      <c r="BR82">
        <v>0</v>
      </c>
      <c r="BS82">
        <v>24.82</v>
      </c>
      <c r="BT82">
        <v>1</v>
      </c>
      <c r="BU82">
        <v>1</v>
      </c>
      <c r="BV82">
        <v>1</v>
      </c>
      <c r="BW82">
        <v>1</v>
      </c>
      <c r="BX82">
        <v>1</v>
      </c>
      <c r="BY82" t="s">
        <v>0</v>
      </c>
      <c r="BZ82">
        <v>112</v>
      </c>
      <c r="CA82">
        <v>41</v>
      </c>
      <c r="CE82">
        <v>30</v>
      </c>
      <c r="CF82">
        <v>0</v>
      </c>
      <c r="CG82">
        <v>0</v>
      </c>
      <c r="CM82">
        <v>0</v>
      </c>
      <c r="CN82" t="s">
        <v>0</v>
      </c>
      <c r="CO82">
        <v>0</v>
      </c>
      <c r="CP82">
        <f t="shared" si="80"/>
        <v>67219.02</v>
      </c>
      <c r="CQ82">
        <f t="shared" si="81"/>
        <v>20849.47</v>
      </c>
      <c r="CR82">
        <f>(ROUND((ROUND((((ET82*1.25))*AV82*1),2)*BB82),2)+ROUND((ROUND(((AE82-((EU82*1.25)))*AV82*1),2)*BS82),2))</f>
        <v>606.39</v>
      </c>
      <c r="CS82">
        <f t="shared" si="82"/>
        <v>256.64</v>
      </c>
      <c r="CT82">
        <f t="shared" si="83"/>
        <v>20037.43</v>
      </c>
      <c r="CU82">
        <f t="shared" si="84"/>
        <v>0</v>
      </c>
      <c r="CV82">
        <f t="shared" si="85"/>
        <v>72.955999999999989</v>
      </c>
      <c r="CW82">
        <f t="shared" si="86"/>
        <v>0</v>
      </c>
      <c r="CX82">
        <f t="shared" si="87"/>
        <v>0</v>
      </c>
      <c r="CY82">
        <f t="shared" si="88"/>
        <v>36355.860800000002</v>
      </c>
      <c r="CZ82">
        <f t="shared" si="89"/>
        <v>13308.841899999999</v>
      </c>
      <c r="DC82" t="s">
        <v>0</v>
      </c>
      <c r="DD82" t="s">
        <v>0</v>
      </c>
      <c r="DE82" t="s">
        <v>17</v>
      </c>
      <c r="DF82" t="s">
        <v>17</v>
      </c>
      <c r="DG82" t="s">
        <v>18</v>
      </c>
      <c r="DH82" t="s">
        <v>0</v>
      </c>
      <c r="DI82" t="s">
        <v>18</v>
      </c>
      <c r="DJ82" t="s">
        <v>17</v>
      </c>
      <c r="DK82" t="s">
        <v>0</v>
      </c>
      <c r="DL82" t="s">
        <v>0</v>
      </c>
      <c r="DM82" t="s">
        <v>0</v>
      </c>
      <c r="DN82">
        <v>140</v>
      </c>
      <c r="DO82">
        <v>79</v>
      </c>
      <c r="DP82">
        <v>1.0469999999999999</v>
      </c>
      <c r="DQ82">
        <v>1.03</v>
      </c>
      <c r="DU82">
        <v>1013</v>
      </c>
      <c r="DV82" t="s">
        <v>105</v>
      </c>
      <c r="DW82" t="s">
        <v>105</v>
      </c>
      <c r="DX82">
        <v>1</v>
      </c>
      <c r="EE82">
        <v>45802671</v>
      </c>
      <c r="EF82">
        <v>30</v>
      </c>
      <c r="EG82" t="s">
        <v>19</v>
      </c>
      <c r="EH82">
        <v>0</v>
      </c>
      <c r="EI82" t="s">
        <v>0</v>
      </c>
      <c r="EJ82">
        <v>1</v>
      </c>
      <c r="EK82">
        <v>1693</v>
      </c>
      <c r="EL82" t="s">
        <v>107</v>
      </c>
      <c r="EM82" t="s">
        <v>108</v>
      </c>
      <c r="EO82" t="s">
        <v>0</v>
      </c>
      <c r="EQ82">
        <v>0</v>
      </c>
      <c r="ER82">
        <v>4465.42</v>
      </c>
      <c r="ES82">
        <v>3709.87</v>
      </c>
      <c r="ET82">
        <v>53.54</v>
      </c>
      <c r="EU82">
        <v>8.27</v>
      </c>
      <c r="EV82">
        <v>702.01</v>
      </c>
      <c r="EW82">
        <v>63.44</v>
      </c>
      <c r="EX82">
        <v>0</v>
      </c>
      <c r="EY82">
        <v>0</v>
      </c>
      <c r="FQ82">
        <v>0</v>
      </c>
      <c r="FR82">
        <f t="shared" si="90"/>
        <v>0</v>
      </c>
      <c r="FS82">
        <v>0</v>
      </c>
      <c r="FX82">
        <v>140</v>
      </c>
      <c r="FY82">
        <v>79</v>
      </c>
      <c r="GA82" t="s">
        <v>0</v>
      </c>
      <c r="GD82">
        <v>0</v>
      </c>
      <c r="GF82">
        <v>574270988</v>
      </c>
      <c r="GG82">
        <v>2</v>
      </c>
      <c r="GH82">
        <v>1</v>
      </c>
      <c r="GI82">
        <v>3</v>
      </c>
      <c r="GJ82">
        <v>0</v>
      </c>
      <c r="GK82">
        <f>ROUND(R82*(R12)/100,2)</f>
        <v>652.71</v>
      </c>
      <c r="GL82">
        <f t="shared" si="91"/>
        <v>0</v>
      </c>
      <c r="GM82">
        <f t="shared" si="92"/>
        <v>117536.43</v>
      </c>
      <c r="GN82">
        <f t="shared" si="93"/>
        <v>117536.43</v>
      </c>
      <c r="GO82">
        <f t="shared" si="94"/>
        <v>0</v>
      </c>
      <c r="GP82">
        <f t="shared" si="95"/>
        <v>0</v>
      </c>
      <c r="GR82">
        <v>0</v>
      </c>
      <c r="GS82">
        <v>3</v>
      </c>
      <c r="GT82">
        <v>0</v>
      </c>
      <c r="GU82" t="s">
        <v>0</v>
      </c>
      <c r="GV82">
        <f t="shared" si="96"/>
        <v>0</v>
      </c>
      <c r="GW82">
        <v>1</v>
      </c>
      <c r="GX82">
        <f t="shared" si="97"/>
        <v>0</v>
      </c>
      <c r="HA82">
        <v>0</v>
      </c>
      <c r="HB82">
        <v>0</v>
      </c>
      <c r="HC82">
        <f t="shared" si="98"/>
        <v>0</v>
      </c>
      <c r="IK82">
        <v>0</v>
      </c>
    </row>
    <row r="83" spans="1:245" x14ac:dyDescent="0.2">
      <c r="A83">
        <v>18</v>
      </c>
      <c r="B83">
        <v>1</v>
      </c>
      <c r="C83">
        <v>62</v>
      </c>
      <c r="E83" t="s">
        <v>184</v>
      </c>
      <c r="F83" t="s">
        <v>110</v>
      </c>
      <c r="G83" t="s">
        <v>111</v>
      </c>
      <c r="H83" t="s">
        <v>72</v>
      </c>
      <c r="I83">
        <f>I82*J83</f>
        <v>1.5551999999999999</v>
      </c>
      <c r="J83">
        <v>0.95999999999999985</v>
      </c>
      <c r="O83">
        <f t="shared" si="67"/>
        <v>14521.39</v>
      </c>
      <c r="P83">
        <f t="shared" si="68"/>
        <v>14521.39</v>
      </c>
      <c r="Q83">
        <f>(ROUND((ROUND(((ET83)*AV83*I83),2)*BB83),2)+ROUND((ROUND(((AE83-(EU83))*AV83*I83),2)*BS83),2))</f>
        <v>0</v>
      </c>
      <c r="R83">
        <f t="shared" si="69"/>
        <v>0</v>
      </c>
      <c r="S83">
        <f t="shared" si="70"/>
        <v>0</v>
      </c>
      <c r="T83">
        <f t="shared" si="71"/>
        <v>0</v>
      </c>
      <c r="U83">
        <f t="shared" si="72"/>
        <v>0</v>
      </c>
      <c r="V83">
        <f t="shared" si="73"/>
        <v>0</v>
      </c>
      <c r="W83">
        <f t="shared" si="74"/>
        <v>0</v>
      </c>
      <c r="X83">
        <f t="shared" si="75"/>
        <v>0</v>
      </c>
      <c r="Y83">
        <f t="shared" si="76"/>
        <v>0</v>
      </c>
      <c r="AA83">
        <v>46747901</v>
      </c>
      <c r="AB83">
        <f t="shared" si="77"/>
        <v>4244.2299999999996</v>
      </c>
      <c r="AC83">
        <f t="shared" si="99"/>
        <v>4244.2299999999996</v>
      </c>
      <c r="AD83">
        <f>ROUND((((ET83)-(EU83))+AE83),6)</f>
        <v>0</v>
      </c>
      <c r="AE83">
        <f>ROUND((EU83),6)</f>
        <v>0</v>
      </c>
      <c r="AF83">
        <f>ROUND((EV83),6)</f>
        <v>0</v>
      </c>
      <c r="AG83">
        <f t="shared" si="78"/>
        <v>0</v>
      </c>
      <c r="AH83">
        <f>(EW83)</f>
        <v>0</v>
      </c>
      <c r="AI83">
        <f>(EX83)</f>
        <v>0</v>
      </c>
      <c r="AJ83">
        <f t="shared" si="79"/>
        <v>0</v>
      </c>
      <c r="AK83">
        <v>4244.2299999999996</v>
      </c>
      <c r="AL83">
        <v>4244.2299999999996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1</v>
      </c>
      <c r="AZ83">
        <v>1</v>
      </c>
      <c r="BA83">
        <v>1</v>
      </c>
      <c r="BB83">
        <v>1</v>
      </c>
      <c r="BC83">
        <v>2.2000000000000002</v>
      </c>
      <c r="BD83" t="s">
        <v>0</v>
      </c>
      <c r="BE83" t="s">
        <v>0</v>
      </c>
      <c r="BF83" t="s">
        <v>0</v>
      </c>
      <c r="BG83" t="s">
        <v>0</v>
      </c>
      <c r="BH83">
        <v>3</v>
      </c>
      <c r="BI83">
        <v>1</v>
      </c>
      <c r="BJ83" t="s">
        <v>112</v>
      </c>
      <c r="BM83">
        <v>1693</v>
      </c>
      <c r="BN83">
        <v>0</v>
      </c>
      <c r="BO83" t="s">
        <v>110</v>
      </c>
      <c r="BP83">
        <v>1</v>
      </c>
      <c r="BQ83">
        <v>30</v>
      </c>
      <c r="BR83">
        <v>0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 t="s">
        <v>0</v>
      </c>
      <c r="BZ83">
        <v>0</v>
      </c>
      <c r="CA83">
        <v>0</v>
      </c>
      <c r="CE83">
        <v>30</v>
      </c>
      <c r="CF83">
        <v>0</v>
      </c>
      <c r="CG83">
        <v>0</v>
      </c>
      <c r="CM83">
        <v>0</v>
      </c>
      <c r="CN83" t="s">
        <v>0</v>
      </c>
      <c r="CO83">
        <v>0</v>
      </c>
      <c r="CP83">
        <f t="shared" si="80"/>
        <v>14521.39</v>
      </c>
      <c r="CQ83">
        <f t="shared" si="81"/>
        <v>9337.31</v>
      </c>
      <c r="CR83">
        <f>(ROUND((ROUND(((ET83)*AV83*1),2)*BB83),2)+ROUND((ROUND(((AE83-(EU83))*AV83*1),2)*BS83),2))</f>
        <v>0</v>
      </c>
      <c r="CS83">
        <f t="shared" si="82"/>
        <v>0</v>
      </c>
      <c r="CT83">
        <f t="shared" si="83"/>
        <v>0</v>
      </c>
      <c r="CU83">
        <f t="shared" si="84"/>
        <v>0</v>
      </c>
      <c r="CV83">
        <f t="shared" si="85"/>
        <v>0</v>
      </c>
      <c r="CW83">
        <f t="shared" si="86"/>
        <v>0</v>
      </c>
      <c r="CX83">
        <f t="shared" si="87"/>
        <v>0</v>
      </c>
      <c r="CY83">
        <f t="shared" si="88"/>
        <v>0</v>
      </c>
      <c r="CZ83">
        <f t="shared" si="89"/>
        <v>0</v>
      </c>
      <c r="DC83" t="s">
        <v>0</v>
      </c>
      <c r="DD83" t="s">
        <v>0</v>
      </c>
      <c r="DE83" t="s">
        <v>0</v>
      </c>
      <c r="DF83" t="s">
        <v>0</v>
      </c>
      <c r="DG83" t="s">
        <v>0</v>
      </c>
      <c r="DH83" t="s">
        <v>0</v>
      </c>
      <c r="DI83" t="s">
        <v>0</v>
      </c>
      <c r="DJ83" t="s">
        <v>0</v>
      </c>
      <c r="DK83" t="s">
        <v>0</v>
      </c>
      <c r="DL83" t="s">
        <v>0</v>
      </c>
      <c r="DM83" t="s">
        <v>0</v>
      </c>
      <c r="DN83">
        <v>140</v>
      </c>
      <c r="DO83">
        <v>79</v>
      </c>
      <c r="DP83">
        <v>1.0469999999999999</v>
      </c>
      <c r="DQ83">
        <v>1.03</v>
      </c>
      <c r="DU83">
        <v>1007</v>
      </c>
      <c r="DV83" t="s">
        <v>72</v>
      </c>
      <c r="DW83" t="s">
        <v>72</v>
      </c>
      <c r="DX83">
        <v>1</v>
      </c>
      <c r="EE83">
        <v>45802671</v>
      </c>
      <c r="EF83">
        <v>30</v>
      </c>
      <c r="EG83" t="s">
        <v>19</v>
      </c>
      <c r="EH83">
        <v>0</v>
      </c>
      <c r="EI83" t="s">
        <v>0</v>
      </c>
      <c r="EJ83">
        <v>1</v>
      </c>
      <c r="EK83">
        <v>1693</v>
      </c>
      <c r="EL83" t="s">
        <v>107</v>
      </c>
      <c r="EM83" t="s">
        <v>108</v>
      </c>
      <c r="EO83" t="s">
        <v>0</v>
      </c>
      <c r="EQ83">
        <v>0</v>
      </c>
      <c r="ER83">
        <v>4244.2299999999996</v>
      </c>
      <c r="ES83">
        <v>4244.2299999999996</v>
      </c>
      <c r="ET83">
        <v>0</v>
      </c>
      <c r="EU83">
        <v>0</v>
      </c>
      <c r="EV83">
        <v>0</v>
      </c>
      <c r="EW83">
        <v>0</v>
      </c>
      <c r="EX83">
        <v>0</v>
      </c>
      <c r="FQ83">
        <v>0</v>
      </c>
      <c r="FR83">
        <f t="shared" si="90"/>
        <v>0</v>
      </c>
      <c r="FS83">
        <v>0</v>
      </c>
      <c r="FX83">
        <v>140</v>
      </c>
      <c r="FY83">
        <v>79</v>
      </c>
      <c r="GA83" t="s">
        <v>0</v>
      </c>
      <c r="GD83">
        <v>0</v>
      </c>
      <c r="GF83">
        <v>-1388957592</v>
      </c>
      <c r="GG83">
        <v>2</v>
      </c>
      <c r="GH83">
        <v>1</v>
      </c>
      <c r="GI83">
        <v>2</v>
      </c>
      <c r="GJ83">
        <v>0</v>
      </c>
      <c r="GK83">
        <f>ROUND(R83*(R12)/100,2)</f>
        <v>0</v>
      </c>
      <c r="GL83">
        <f t="shared" si="91"/>
        <v>0</v>
      </c>
      <c r="GM83">
        <f t="shared" si="92"/>
        <v>14521.39</v>
      </c>
      <c r="GN83">
        <f t="shared" si="93"/>
        <v>14521.39</v>
      </c>
      <c r="GO83">
        <f t="shared" si="94"/>
        <v>0</v>
      </c>
      <c r="GP83">
        <f t="shared" si="95"/>
        <v>0</v>
      </c>
      <c r="GR83">
        <v>0</v>
      </c>
      <c r="GS83">
        <v>3</v>
      </c>
      <c r="GT83">
        <v>0</v>
      </c>
      <c r="GU83" t="s">
        <v>0</v>
      </c>
      <c r="GV83">
        <f t="shared" si="96"/>
        <v>0</v>
      </c>
      <c r="GW83">
        <v>1</v>
      </c>
      <c r="GX83">
        <f t="shared" si="97"/>
        <v>0</v>
      </c>
      <c r="HA83">
        <v>0</v>
      </c>
      <c r="HB83">
        <v>0</v>
      </c>
      <c r="HC83">
        <f t="shared" si="98"/>
        <v>0</v>
      </c>
      <c r="IK83">
        <v>0</v>
      </c>
    </row>
    <row r="84" spans="1:245" x14ac:dyDescent="0.2">
      <c r="A84">
        <v>17</v>
      </c>
      <c r="B84">
        <v>1</v>
      </c>
      <c r="C84">
        <f>ROW(SmtRes!A65)</f>
        <v>65</v>
      </c>
      <c r="D84">
        <f>ROW(EtalonRes!A67)</f>
        <v>67</v>
      </c>
      <c r="E84" t="s">
        <v>185</v>
      </c>
      <c r="F84" t="s">
        <v>13</v>
      </c>
      <c r="G84" t="s">
        <v>14</v>
      </c>
      <c r="H84" t="s">
        <v>15</v>
      </c>
      <c r="I84">
        <f>ROUND(108/100,9)</f>
        <v>1.08</v>
      </c>
      <c r="J84">
        <v>0</v>
      </c>
      <c r="O84">
        <f t="shared" si="67"/>
        <v>9726.81</v>
      </c>
      <c r="P84">
        <f t="shared" si="68"/>
        <v>0</v>
      </c>
      <c r="Q84">
        <f>(ROUND((ROUND((((ET84*1.25))*AV84*I84),2)*BB84),2)+ROUND((ROUND(((AE84-((EU84*1.25)))*AV84*I84),2)*BS84),2))</f>
        <v>8797.2999999999993</v>
      </c>
      <c r="R84">
        <f t="shared" si="69"/>
        <v>6242.48</v>
      </c>
      <c r="S84">
        <f t="shared" si="70"/>
        <v>929.51</v>
      </c>
      <c r="T84">
        <f t="shared" si="71"/>
        <v>0</v>
      </c>
      <c r="U84">
        <f t="shared" si="72"/>
        <v>3.6639000000000004</v>
      </c>
      <c r="V84">
        <f t="shared" si="73"/>
        <v>0</v>
      </c>
      <c r="W84">
        <f t="shared" si="74"/>
        <v>0</v>
      </c>
      <c r="X84">
        <f t="shared" si="75"/>
        <v>855.15</v>
      </c>
      <c r="Y84">
        <f t="shared" si="76"/>
        <v>464.76</v>
      </c>
      <c r="AA84">
        <v>46747901</v>
      </c>
      <c r="AB84">
        <f t="shared" si="77"/>
        <v>841.17250000000001</v>
      </c>
      <c r="AC84">
        <f t="shared" si="99"/>
        <v>0</v>
      </c>
      <c r="AD84">
        <f>ROUND(((((ET84*1.25))-((EU84*1.25)))+AE84),6)</f>
        <v>806.5</v>
      </c>
      <c r="AE84">
        <f>ROUND(((EU84*1.25)),6)</f>
        <v>232.875</v>
      </c>
      <c r="AF84">
        <f>ROUND(((EV84*1.15)),6)</f>
        <v>34.672499999999999</v>
      </c>
      <c r="AG84">
        <f t="shared" si="78"/>
        <v>0</v>
      </c>
      <c r="AH84">
        <f>((EW84*1.15))</f>
        <v>3.3925000000000001</v>
      </c>
      <c r="AI84">
        <f>((EX84*1.25))</f>
        <v>0</v>
      </c>
      <c r="AJ84">
        <f t="shared" si="79"/>
        <v>0</v>
      </c>
      <c r="AK84">
        <v>675.35</v>
      </c>
      <c r="AL84">
        <v>0</v>
      </c>
      <c r="AM84">
        <v>645.20000000000005</v>
      </c>
      <c r="AN84">
        <v>186.3</v>
      </c>
      <c r="AO84">
        <v>30.15</v>
      </c>
      <c r="AP84">
        <v>0</v>
      </c>
      <c r="AQ84">
        <v>2.95</v>
      </c>
      <c r="AR84">
        <v>0</v>
      </c>
      <c r="AS84">
        <v>0</v>
      </c>
      <c r="AT84">
        <v>92</v>
      </c>
      <c r="AU84">
        <v>50</v>
      </c>
      <c r="AV84">
        <v>1</v>
      </c>
      <c r="AW84">
        <v>1</v>
      </c>
      <c r="AZ84">
        <v>1</v>
      </c>
      <c r="BA84">
        <v>24.82</v>
      </c>
      <c r="BB84">
        <v>10.1</v>
      </c>
      <c r="BC84">
        <v>1</v>
      </c>
      <c r="BD84" t="s">
        <v>0</v>
      </c>
      <c r="BE84" t="s">
        <v>0</v>
      </c>
      <c r="BF84" t="s">
        <v>0</v>
      </c>
      <c r="BG84" t="s">
        <v>0</v>
      </c>
      <c r="BH84">
        <v>0</v>
      </c>
      <c r="BI84">
        <v>1</v>
      </c>
      <c r="BJ84" t="s">
        <v>16</v>
      </c>
      <c r="BM84">
        <v>2</v>
      </c>
      <c r="BN84">
        <v>0</v>
      </c>
      <c r="BO84" t="s">
        <v>13</v>
      </c>
      <c r="BP84">
        <v>1</v>
      </c>
      <c r="BQ84">
        <v>30</v>
      </c>
      <c r="BR84">
        <v>0</v>
      </c>
      <c r="BS84">
        <v>24.82</v>
      </c>
      <c r="BT84">
        <v>1</v>
      </c>
      <c r="BU84">
        <v>1</v>
      </c>
      <c r="BV84">
        <v>1</v>
      </c>
      <c r="BW84">
        <v>1</v>
      </c>
      <c r="BX84">
        <v>1</v>
      </c>
      <c r="BY84" t="s">
        <v>0</v>
      </c>
      <c r="BZ84">
        <v>92</v>
      </c>
      <c r="CA84">
        <v>50</v>
      </c>
      <c r="CE84">
        <v>30</v>
      </c>
      <c r="CF84">
        <v>0</v>
      </c>
      <c r="CG84">
        <v>0</v>
      </c>
      <c r="CM84">
        <v>0</v>
      </c>
      <c r="CN84" t="s">
        <v>0</v>
      </c>
      <c r="CO84">
        <v>0</v>
      </c>
      <c r="CP84">
        <f t="shared" si="80"/>
        <v>9726.81</v>
      </c>
      <c r="CQ84">
        <f t="shared" si="81"/>
        <v>0</v>
      </c>
      <c r="CR84">
        <f>(ROUND((ROUND((((ET84*1.25))*AV84*1),2)*BB84),2)+ROUND((ROUND(((AE84-((EU84*1.25)))*AV84*1),2)*BS84),2))</f>
        <v>8145.65</v>
      </c>
      <c r="CS84">
        <f t="shared" si="82"/>
        <v>5780.08</v>
      </c>
      <c r="CT84">
        <f t="shared" si="83"/>
        <v>860.51</v>
      </c>
      <c r="CU84">
        <f t="shared" si="84"/>
        <v>0</v>
      </c>
      <c r="CV84">
        <f t="shared" si="85"/>
        <v>3.3925000000000001</v>
      </c>
      <c r="CW84">
        <f t="shared" si="86"/>
        <v>0</v>
      </c>
      <c r="CX84">
        <f t="shared" si="87"/>
        <v>0</v>
      </c>
      <c r="CY84">
        <f t="shared" si="88"/>
        <v>855.14920000000006</v>
      </c>
      <c r="CZ84">
        <f t="shared" si="89"/>
        <v>464.755</v>
      </c>
      <c r="DC84" t="s">
        <v>0</v>
      </c>
      <c r="DD84" t="s">
        <v>0</v>
      </c>
      <c r="DE84" t="s">
        <v>17</v>
      </c>
      <c r="DF84" t="s">
        <v>17</v>
      </c>
      <c r="DG84" t="s">
        <v>18</v>
      </c>
      <c r="DH84" t="s">
        <v>0</v>
      </c>
      <c r="DI84" t="s">
        <v>18</v>
      </c>
      <c r="DJ84" t="s">
        <v>17</v>
      </c>
      <c r="DK84" t="s">
        <v>0</v>
      </c>
      <c r="DL84" t="s">
        <v>0</v>
      </c>
      <c r="DM84" t="s">
        <v>0</v>
      </c>
      <c r="DN84">
        <v>98</v>
      </c>
      <c r="DO84">
        <v>77</v>
      </c>
      <c r="DP84">
        <v>1.1919999999999999</v>
      </c>
      <c r="DQ84">
        <v>1</v>
      </c>
      <c r="DU84">
        <v>1013</v>
      </c>
      <c r="DV84" t="s">
        <v>15</v>
      </c>
      <c r="DW84" t="s">
        <v>15</v>
      </c>
      <c r="DX84">
        <v>1</v>
      </c>
      <c r="EE84">
        <v>45802981</v>
      </c>
      <c r="EF84">
        <v>30</v>
      </c>
      <c r="EG84" t="s">
        <v>19</v>
      </c>
      <c r="EH84">
        <v>0</v>
      </c>
      <c r="EI84" t="s">
        <v>0</v>
      </c>
      <c r="EJ84">
        <v>1</v>
      </c>
      <c r="EK84">
        <v>2</v>
      </c>
      <c r="EL84" t="s">
        <v>20</v>
      </c>
      <c r="EM84" t="s">
        <v>21</v>
      </c>
      <c r="EO84" t="s">
        <v>0</v>
      </c>
      <c r="EQ84">
        <v>0</v>
      </c>
      <c r="ER84">
        <v>675.35</v>
      </c>
      <c r="ES84">
        <v>0</v>
      </c>
      <c r="ET84">
        <v>645.20000000000005</v>
      </c>
      <c r="EU84">
        <v>186.3</v>
      </c>
      <c r="EV84">
        <v>30.15</v>
      </c>
      <c r="EW84">
        <v>2.95</v>
      </c>
      <c r="EX84">
        <v>0</v>
      </c>
      <c r="EY84">
        <v>0</v>
      </c>
      <c r="FQ84">
        <v>0</v>
      </c>
      <c r="FR84">
        <f t="shared" si="90"/>
        <v>0</v>
      </c>
      <c r="FS84">
        <v>0</v>
      </c>
      <c r="FX84">
        <v>98</v>
      </c>
      <c r="FY84">
        <v>77</v>
      </c>
      <c r="GA84" t="s">
        <v>0</v>
      </c>
      <c r="GD84">
        <v>0</v>
      </c>
      <c r="GF84">
        <v>1920991722</v>
      </c>
      <c r="GG84">
        <v>2</v>
      </c>
      <c r="GH84">
        <v>1</v>
      </c>
      <c r="GI84">
        <v>3</v>
      </c>
      <c r="GJ84">
        <v>0</v>
      </c>
      <c r="GK84">
        <f>ROUND(R84*(R12)/100,2)</f>
        <v>9800.69</v>
      </c>
      <c r="GL84">
        <f t="shared" si="91"/>
        <v>0</v>
      </c>
      <c r="GM84">
        <f t="shared" si="92"/>
        <v>20847.41</v>
      </c>
      <c r="GN84">
        <f t="shared" si="93"/>
        <v>20847.41</v>
      </c>
      <c r="GO84">
        <f t="shared" si="94"/>
        <v>0</v>
      </c>
      <c r="GP84">
        <f t="shared" si="95"/>
        <v>0</v>
      </c>
      <c r="GR84">
        <v>0</v>
      </c>
      <c r="GS84">
        <v>3</v>
      </c>
      <c r="GT84">
        <v>0</v>
      </c>
      <c r="GU84" t="s">
        <v>0</v>
      </c>
      <c r="GV84">
        <f t="shared" si="96"/>
        <v>0</v>
      </c>
      <c r="GW84">
        <v>1</v>
      </c>
      <c r="GX84">
        <f t="shared" si="97"/>
        <v>0</v>
      </c>
      <c r="HA84">
        <v>0</v>
      </c>
      <c r="HB84">
        <v>0</v>
      </c>
      <c r="HC84">
        <f t="shared" si="98"/>
        <v>0</v>
      </c>
      <c r="IK84">
        <v>0</v>
      </c>
    </row>
    <row r="85" spans="1:245" x14ac:dyDescent="0.2">
      <c r="A85">
        <v>17</v>
      </c>
      <c r="B85">
        <v>1</v>
      </c>
      <c r="C85">
        <f>ROW(SmtRes!A66)</f>
        <v>66</v>
      </c>
      <c r="D85">
        <f>ROW(EtalonRes!A68)</f>
        <v>68</v>
      </c>
      <c r="E85" t="s">
        <v>186</v>
      </c>
      <c r="F85" t="s">
        <v>23</v>
      </c>
      <c r="G85" t="s">
        <v>24</v>
      </c>
      <c r="H85" t="s">
        <v>15</v>
      </c>
      <c r="I85">
        <f>ROUND(75/100,9)</f>
        <v>0.75</v>
      </c>
      <c r="J85">
        <v>0</v>
      </c>
      <c r="O85">
        <f t="shared" si="67"/>
        <v>43726.879999999997</v>
      </c>
      <c r="P85">
        <f t="shared" si="68"/>
        <v>0</v>
      </c>
      <c r="Q85">
        <f>(ROUND((ROUND((((ET85*1.25))*AV85*I85),2)*BB85),2)+ROUND((ROUND(((AE85-((EU85*1.25)))*AV85*I85),2)*BS85),2))</f>
        <v>0</v>
      </c>
      <c r="R85">
        <f t="shared" si="69"/>
        <v>0</v>
      </c>
      <c r="S85">
        <f t="shared" si="70"/>
        <v>43726.879999999997</v>
      </c>
      <c r="T85">
        <f t="shared" si="71"/>
        <v>0</v>
      </c>
      <c r="U85">
        <f t="shared" si="72"/>
        <v>166.20374999999996</v>
      </c>
      <c r="V85">
        <f t="shared" si="73"/>
        <v>0</v>
      </c>
      <c r="W85">
        <f t="shared" si="74"/>
        <v>0</v>
      </c>
      <c r="X85">
        <f t="shared" si="75"/>
        <v>31920.62</v>
      </c>
      <c r="Y85">
        <f t="shared" si="76"/>
        <v>17928.02</v>
      </c>
      <c r="AA85">
        <v>46747901</v>
      </c>
      <c r="AB85">
        <f t="shared" si="77"/>
        <v>2349.0129999999999</v>
      </c>
      <c r="AC85">
        <f t="shared" si="99"/>
        <v>0</v>
      </c>
      <c r="AD85">
        <f>ROUND(((((ET85*1.25))-((EU85*1.25)))+AE85),6)</f>
        <v>0</v>
      </c>
      <c r="AE85">
        <f>ROUND(((EU85*1.25)),6)</f>
        <v>0</v>
      </c>
      <c r="AF85">
        <f>ROUND(((EV85*1.15)),6)</f>
        <v>2349.0129999999999</v>
      </c>
      <c r="AG85">
        <f t="shared" si="78"/>
        <v>0</v>
      </c>
      <c r="AH85">
        <f>((EW85*1.15))</f>
        <v>221.60499999999996</v>
      </c>
      <c r="AI85">
        <f>((EX85*1.25))</f>
        <v>0</v>
      </c>
      <c r="AJ85">
        <f t="shared" si="79"/>
        <v>0</v>
      </c>
      <c r="AK85">
        <v>2042.62</v>
      </c>
      <c r="AL85">
        <v>0</v>
      </c>
      <c r="AM85">
        <v>0</v>
      </c>
      <c r="AN85">
        <v>0</v>
      </c>
      <c r="AO85">
        <v>2042.62</v>
      </c>
      <c r="AP85">
        <v>0</v>
      </c>
      <c r="AQ85">
        <v>192.7</v>
      </c>
      <c r="AR85">
        <v>0</v>
      </c>
      <c r="AS85">
        <v>0</v>
      </c>
      <c r="AT85">
        <v>73</v>
      </c>
      <c r="AU85">
        <v>41</v>
      </c>
      <c r="AV85">
        <v>1</v>
      </c>
      <c r="AW85">
        <v>1</v>
      </c>
      <c r="AZ85">
        <v>1</v>
      </c>
      <c r="BA85">
        <v>24.82</v>
      </c>
      <c r="BB85">
        <v>1</v>
      </c>
      <c r="BC85">
        <v>1</v>
      </c>
      <c r="BD85" t="s">
        <v>0</v>
      </c>
      <c r="BE85" t="s">
        <v>0</v>
      </c>
      <c r="BF85" t="s">
        <v>0</v>
      </c>
      <c r="BG85" t="s">
        <v>0</v>
      </c>
      <c r="BH85">
        <v>0</v>
      </c>
      <c r="BI85">
        <v>1</v>
      </c>
      <c r="BJ85" t="s">
        <v>25</v>
      </c>
      <c r="BM85">
        <v>16</v>
      </c>
      <c r="BN85">
        <v>0</v>
      </c>
      <c r="BO85" t="s">
        <v>23</v>
      </c>
      <c r="BP85">
        <v>1</v>
      </c>
      <c r="BQ85">
        <v>30</v>
      </c>
      <c r="BR85">
        <v>0</v>
      </c>
      <c r="BS85">
        <v>24.82</v>
      </c>
      <c r="BT85">
        <v>1</v>
      </c>
      <c r="BU85">
        <v>1</v>
      </c>
      <c r="BV85">
        <v>1</v>
      </c>
      <c r="BW85">
        <v>1</v>
      </c>
      <c r="BX85">
        <v>1</v>
      </c>
      <c r="BY85" t="s">
        <v>0</v>
      </c>
      <c r="BZ85">
        <v>73</v>
      </c>
      <c r="CA85">
        <v>41</v>
      </c>
      <c r="CE85">
        <v>30</v>
      </c>
      <c r="CF85">
        <v>0</v>
      </c>
      <c r="CG85">
        <v>0</v>
      </c>
      <c r="CM85">
        <v>0</v>
      </c>
      <c r="CN85" t="s">
        <v>0</v>
      </c>
      <c r="CO85">
        <v>0</v>
      </c>
      <c r="CP85">
        <f t="shared" si="80"/>
        <v>43726.879999999997</v>
      </c>
      <c r="CQ85">
        <f t="shared" si="81"/>
        <v>0</v>
      </c>
      <c r="CR85">
        <f>(ROUND((ROUND((((ET85*1.25))*AV85*1),2)*BB85),2)+ROUND((ROUND(((AE85-((EU85*1.25)))*AV85*1),2)*BS85),2))</f>
        <v>0</v>
      </c>
      <c r="CS85">
        <f t="shared" si="82"/>
        <v>0</v>
      </c>
      <c r="CT85">
        <f t="shared" si="83"/>
        <v>58302.43</v>
      </c>
      <c r="CU85">
        <f t="shared" si="84"/>
        <v>0</v>
      </c>
      <c r="CV85">
        <f t="shared" si="85"/>
        <v>221.60499999999996</v>
      </c>
      <c r="CW85">
        <f t="shared" si="86"/>
        <v>0</v>
      </c>
      <c r="CX85">
        <f t="shared" si="87"/>
        <v>0</v>
      </c>
      <c r="CY85">
        <f t="shared" si="88"/>
        <v>31920.622399999997</v>
      </c>
      <c r="CZ85">
        <f t="shared" si="89"/>
        <v>17928.020799999998</v>
      </c>
      <c r="DC85" t="s">
        <v>0</v>
      </c>
      <c r="DD85" t="s">
        <v>0</v>
      </c>
      <c r="DE85" t="s">
        <v>17</v>
      </c>
      <c r="DF85" t="s">
        <v>17</v>
      </c>
      <c r="DG85" t="s">
        <v>18</v>
      </c>
      <c r="DH85" t="s">
        <v>0</v>
      </c>
      <c r="DI85" t="s">
        <v>18</v>
      </c>
      <c r="DJ85" t="s">
        <v>17</v>
      </c>
      <c r="DK85" t="s">
        <v>0</v>
      </c>
      <c r="DL85" t="s">
        <v>0</v>
      </c>
      <c r="DM85" t="s">
        <v>0</v>
      </c>
      <c r="DN85">
        <v>91</v>
      </c>
      <c r="DO85">
        <v>67</v>
      </c>
      <c r="DP85">
        <v>1.248</v>
      </c>
      <c r="DQ85">
        <v>1</v>
      </c>
      <c r="DU85">
        <v>1013</v>
      </c>
      <c r="DV85" t="s">
        <v>15</v>
      </c>
      <c r="DW85" t="s">
        <v>15</v>
      </c>
      <c r="DX85">
        <v>1</v>
      </c>
      <c r="EE85">
        <v>45802995</v>
      </c>
      <c r="EF85">
        <v>30</v>
      </c>
      <c r="EG85" t="s">
        <v>19</v>
      </c>
      <c r="EH85">
        <v>0</v>
      </c>
      <c r="EI85" t="s">
        <v>0</v>
      </c>
      <c r="EJ85">
        <v>1</v>
      </c>
      <c r="EK85">
        <v>16</v>
      </c>
      <c r="EL85" t="s">
        <v>26</v>
      </c>
      <c r="EM85" t="s">
        <v>27</v>
      </c>
      <c r="EO85" t="s">
        <v>0</v>
      </c>
      <c r="EQ85">
        <v>0</v>
      </c>
      <c r="ER85">
        <v>2042.62</v>
      </c>
      <c r="ES85">
        <v>0</v>
      </c>
      <c r="ET85">
        <v>0</v>
      </c>
      <c r="EU85">
        <v>0</v>
      </c>
      <c r="EV85">
        <v>2042.62</v>
      </c>
      <c r="EW85">
        <v>192.7</v>
      </c>
      <c r="EX85">
        <v>0</v>
      </c>
      <c r="EY85">
        <v>0</v>
      </c>
      <c r="FQ85">
        <v>0</v>
      </c>
      <c r="FR85">
        <f t="shared" si="90"/>
        <v>0</v>
      </c>
      <c r="FS85">
        <v>0</v>
      </c>
      <c r="FX85">
        <v>91</v>
      </c>
      <c r="FY85">
        <v>67</v>
      </c>
      <c r="GA85" t="s">
        <v>0</v>
      </c>
      <c r="GD85">
        <v>0</v>
      </c>
      <c r="GF85">
        <v>-1632341149</v>
      </c>
      <c r="GG85">
        <v>2</v>
      </c>
      <c r="GH85">
        <v>1</v>
      </c>
      <c r="GI85">
        <v>3</v>
      </c>
      <c r="GJ85">
        <v>0</v>
      </c>
      <c r="GK85">
        <f>ROUND(R85*(R12)/100,2)</f>
        <v>0</v>
      </c>
      <c r="GL85">
        <f t="shared" si="91"/>
        <v>0</v>
      </c>
      <c r="GM85">
        <f t="shared" si="92"/>
        <v>93575.52</v>
      </c>
      <c r="GN85">
        <f t="shared" si="93"/>
        <v>93575.52</v>
      </c>
      <c r="GO85">
        <f t="shared" si="94"/>
        <v>0</v>
      </c>
      <c r="GP85">
        <f t="shared" si="95"/>
        <v>0</v>
      </c>
      <c r="GR85">
        <v>0</v>
      </c>
      <c r="GS85">
        <v>3</v>
      </c>
      <c r="GT85">
        <v>0</v>
      </c>
      <c r="GU85" t="s">
        <v>0</v>
      </c>
      <c r="GV85">
        <f t="shared" si="96"/>
        <v>0</v>
      </c>
      <c r="GW85">
        <v>1</v>
      </c>
      <c r="GX85">
        <f t="shared" si="97"/>
        <v>0</v>
      </c>
      <c r="HA85">
        <v>0</v>
      </c>
      <c r="HB85">
        <v>0</v>
      </c>
      <c r="HC85">
        <f t="shared" si="98"/>
        <v>0</v>
      </c>
      <c r="IK85">
        <v>0</v>
      </c>
    </row>
    <row r="86" spans="1:245" x14ac:dyDescent="0.2">
      <c r="A86">
        <v>17</v>
      </c>
      <c r="B86">
        <v>1</v>
      </c>
      <c r="C86">
        <f>ROW(SmtRes!A67)</f>
        <v>67</v>
      </c>
      <c r="D86">
        <f>ROW(EtalonRes!A69)</f>
        <v>69</v>
      </c>
      <c r="E86" t="s">
        <v>187</v>
      </c>
      <c r="F86" t="s">
        <v>29</v>
      </c>
      <c r="G86" t="s">
        <v>30</v>
      </c>
      <c r="H86" t="s">
        <v>15</v>
      </c>
      <c r="I86">
        <f>ROUND(75/100,9)</f>
        <v>0.75</v>
      </c>
      <c r="J86">
        <v>0</v>
      </c>
      <c r="O86">
        <f t="shared" si="67"/>
        <v>14801.66</v>
      </c>
      <c r="P86">
        <f t="shared" si="68"/>
        <v>0</v>
      </c>
      <c r="Q86">
        <f>(ROUND((ROUND(((ET86)*AV86*I86),2)*BB86),2)+ROUND((ROUND(((AE86-(EU86))*AV86*I86),2)*BS86),2))</f>
        <v>0</v>
      </c>
      <c r="R86">
        <f t="shared" si="69"/>
        <v>0</v>
      </c>
      <c r="S86">
        <f t="shared" si="70"/>
        <v>14801.66</v>
      </c>
      <c r="T86">
        <f t="shared" si="71"/>
        <v>0</v>
      </c>
      <c r="U86">
        <f t="shared" si="72"/>
        <v>62.25</v>
      </c>
      <c r="V86">
        <f t="shared" si="73"/>
        <v>0</v>
      </c>
      <c r="W86">
        <f t="shared" si="74"/>
        <v>0</v>
      </c>
      <c r="X86">
        <f t="shared" si="75"/>
        <v>10805.21</v>
      </c>
      <c r="Y86">
        <f t="shared" si="76"/>
        <v>6068.68</v>
      </c>
      <c r="AA86">
        <v>46747901</v>
      </c>
      <c r="AB86">
        <f t="shared" si="77"/>
        <v>795.14</v>
      </c>
      <c r="AC86">
        <f t="shared" si="99"/>
        <v>0</v>
      </c>
      <c r="AD86">
        <f>ROUND((((ET86)-(EU86))+AE86),6)</f>
        <v>0</v>
      </c>
      <c r="AE86">
        <f t="shared" ref="AE86:AF88" si="100">ROUND((EU86),6)</f>
        <v>0</v>
      </c>
      <c r="AF86">
        <f t="shared" si="100"/>
        <v>795.14</v>
      </c>
      <c r="AG86">
        <f t="shared" si="78"/>
        <v>0</v>
      </c>
      <c r="AH86">
        <f t="shared" ref="AH86:AI88" si="101">(EW86)</f>
        <v>83</v>
      </c>
      <c r="AI86">
        <f t="shared" si="101"/>
        <v>0</v>
      </c>
      <c r="AJ86">
        <f t="shared" si="79"/>
        <v>0</v>
      </c>
      <c r="AK86">
        <v>795.14</v>
      </c>
      <c r="AL86">
        <v>0</v>
      </c>
      <c r="AM86">
        <v>0</v>
      </c>
      <c r="AN86">
        <v>0</v>
      </c>
      <c r="AO86">
        <v>795.14</v>
      </c>
      <c r="AP86">
        <v>0</v>
      </c>
      <c r="AQ86">
        <v>83</v>
      </c>
      <c r="AR86">
        <v>0</v>
      </c>
      <c r="AS86">
        <v>0</v>
      </c>
      <c r="AT86">
        <v>73</v>
      </c>
      <c r="AU86">
        <v>41</v>
      </c>
      <c r="AV86">
        <v>1</v>
      </c>
      <c r="AW86">
        <v>1</v>
      </c>
      <c r="AZ86">
        <v>1</v>
      </c>
      <c r="BA86">
        <v>24.82</v>
      </c>
      <c r="BB86">
        <v>1</v>
      </c>
      <c r="BC86">
        <v>1</v>
      </c>
      <c r="BD86" t="s">
        <v>0</v>
      </c>
      <c r="BE86" t="s">
        <v>0</v>
      </c>
      <c r="BF86" t="s">
        <v>0</v>
      </c>
      <c r="BG86" t="s">
        <v>0</v>
      </c>
      <c r="BH86">
        <v>0</v>
      </c>
      <c r="BI86">
        <v>1</v>
      </c>
      <c r="BJ86" t="s">
        <v>31</v>
      </c>
      <c r="BM86">
        <v>393</v>
      </c>
      <c r="BN86">
        <v>0</v>
      </c>
      <c r="BO86" t="s">
        <v>29</v>
      </c>
      <c r="BP86">
        <v>1</v>
      </c>
      <c r="BQ86">
        <v>60</v>
      </c>
      <c r="BR86">
        <v>0</v>
      </c>
      <c r="BS86">
        <v>24.82</v>
      </c>
      <c r="BT86">
        <v>1</v>
      </c>
      <c r="BU86">
        <v>1</v>
      </c>
      <c r="BV86">
        <v>1</v>
      </c>
      <c r="BW86">
        <v>1</v>
      </c>
      <c r="BX86">
        <v>1</v>
      </c>
      <c r="BY86" t="s">
        <v>0</v>
      </c>
      <c r="BZ86">
        <v>73</v>
      </c>
      <c r="CA86">
        <v>41</v>
      </c>
      <c r="CE86">
        <v>30</v>
      </c>
      <c r="CF86">
        <v>0</v>
      </c>
      <c r="CG86">
        <v>0</v>
      </c>
      <c r="CM86">
        <v>0</v>
      </c>
      <c r="CN86" t="s">
        <v>0</v>
      </c>
      <c r="CO86">
        <v>0</v>
      </c>
      <c r="CP86">
        <f t="shared" si="80"/>
        <v>14801.66</v>
      </c>
      <c r="CQ86">
        <f t="shared" si="81"/>
        <v>0</v>
      </c>
      <c r="CR86">
        <f>(ROUND((ROUND(((ET86)*AV86*1),2)*BB86),2)+ROUND((ROUND(((AE86-(EU86))*AV86*1),2)*BS86),2))</f>
        <v>0</v>
      </c>
      <c r="CS86">
        <f t="shared" si="82"/>
        <v>0</v>
      </c>
      <c r="CT86">
        <f t="shared" si="83"/>
        <v>19735.37</v>
      </c>
      <c r="CU86">
        <f t="shared" si="84"/>
        <v>0</v>
      </c>
      <c r="CV86">
        <f t="shared" si="85"/>
        <v>83</v>
      </c>
      <c r="CW86">
        <f t="shared" si="86"/>
        <v>0</v>
      </c>
      <c r="CX86">
        <f t="shared" si="87"/>
        <v>0</v>
      </c>
      <c r="CY86">
        <f t="shared" si="88"/>
        <v>10805.211799999999</v>
      </c>
      <c r="CZ86">
        <f t="shared" si="89"/>
        <v>6068.6805999999997</v>
      </c>
      <c r="DC86" t="s">
        <v>0</v>
      </c>
      <c r="DD86" t="s">
        <v>0</v>
      </c>
      <c r="DE86" t="s">
        <v>0</v>
      </c>
      <c r="DF86" t="s">
        <v>0</v>
      </c>
      <c r="DG86" t="s">
        <v>0</v>
      </c>
      <c r="DH86" t="s">
        <v>0</v>
      </c>
      <c r="DI86" t="s">
        <v>0</v>
      </c>
      <c r="DJ86" t="s">
        <v>0</v>
      </c>
      <c r="DK86" t="s">
        <v>0</v>
      </c>
      <c r="DL86" t="s">
        <v>0</v>
      </c>
      <c r="DM86" t="s">
        <v>0</v>
      </c>
      <c r="DN86">
        <v>91</v>
      </c>
      <c r="DO86">
        <v>67</v>
      </c>
      <c r="DP86">
        <v>1.248</v>
      </c>
      <c r="DQ86">
        <v>1</v>
      </c>
      <c r="DU86">
        <v>1013</v>
      </c>
      <c r="DV86" t="s">
        <v>15</v>
      </c>
      <c r="DW86" t="s">
        <v>15</v>
      </c>
      <c r="DX86">
        <v>1</v>
      </c>
      <c r="EE86">
        <v>45801371</v>
      </c>
      <c r="EF86">
        <v>60</v>
      </c>
      <c r="EG86" t="s">
        <v>32</v>
      </c>
      <c r="EH86">
        <v>0</v>
      </c>
      <c r="EI86" t="s">
        <v>0</v>
      </c>
      <c r="EJ86">
        <v>1</v>
      </c>
      <c r="EK86">
        <v>393</v>
      </c>
      <c r="EL86" t="s">
        <v>33</v>
      </c>
      <c r="EM86" t="s">
        <v>34</v>
      </c>
      <c r="EO86" t="s">
        <v>0</v>
      </c>
      <c r="EQ86">
        <v>0</v>
      </c>
      <c r="ER86">
        <v>795.14</v>
      </c>
      <c r="ES86">
        <v>0</v>
      </c>
      <c r="ET86">
        <v>0</v>
      </c>
      <c r="EU86">
        <v>0</v>
      </c>
      <c r="EV86">
        <v>795.14</v>
      </c>
      <c r="EW86">
        <v>83</v>
      </c>
      <c r="EX86">
        <v>0</v>
      </c>
      <c r="EY86">
        <v>0</v>
      </c>
      <c r="FQ86">
        <v>0</v>
      </c>
      <c r="FR86">
        <f t="shared" si="90"/>
        <v>0</v>
      </c>
      <c r="FS86">
        <v>0</v>
      </c>
      <c r="FX86">
        <v>91</v>
      </c>
      <c r="FY86">
        <v>67</v>
      </c>
      <c r="GA86" t="s">
        <v>0</v>
      </c>
      <c r="GD86">
        <v>0</v>
      </c>
      <c r="GF86">
        <v>2144161260</v>
      </c>
      <c r="GG86">
        <v>2</v>
      </c>
      <c r="GH86">
        <v>1</v>
      </c>
      <c r="GI86">
        <v>3</v>
      </c>
      <c r="GJ86">
        <v>0</v>
      </c>
      <c r="GK86">
        <f>ROUND(R86*(R12)/100,2)</f>
        <v>0</v>
      </c>
      <c r="GL86">
        <f t="shared" si="91"/>
        <v>0</v>
      </c>
      <c r="GM86">
        <f t="shared" si="92"/>
        <v>31675.55</v>
      </c>
      <c r="GN86">
        <f t="shared" si="93"/>
        <v>31675.55</v>
      </c>
      <c r="GO86">
        <f t="shared" si="94"/>
        <v>0</v>
      </c>
      <c r="GP86">
        <f t="shared" si="95"/>
        <v>0</v>
      </c>
      <c r="GR86">
        <v>0</v>
      </c>
      <c r="GS86">
        <v>3</v>
      </c>
      <c r="GT86">
        <v>0</v>
      </c>
      <c r="GU86" t="s">
        <v>0</v>
      </c>
      <c r="GV86">
        <f t="shared" si="96"/>
        <v>0</v>
      </c>
      <c r="GW86">
        <v>1</v>
      </c>
      <c r="GX86">
        <f t="shared" si="97"/>
        <v>0</v>
      </c>
      <c r="HA86">
        <v>0</v>
      </c>
      <c r="HB86">
        <v>0</v>
      </c>
      <c r="HC86">
        <f t="shared" si="98"/>
        <v>0</v>
      </c>
      <c r="IK86">
        <v>0</v>
      </c>
    </row>
    <row r="87" spans="1:245" x14ac:dyDescent="0.2">
      <c r="A87">
        <v>17</v>
      </c>
      <c r="B87">
        <v>1</v>
      </c>
      <c r="C87">
        <f>ROW(SmtRes!A68)</f>
        <v>68</v>
      </c>
      <c r="D87">
        <f>ROW(EtalonRes!A70)</f>
        <v>70</v>
      </c>
      <c r="E87" t="s">
        <v>188</v>
      </c>
      <c r="F87" t="s">
        <v>36</v>
      </c>
      <c r="G87" t="s">
        <v>37</v>
      </c>
      <c r="H87" t="s">
        <v>38</v>
      </c>
      <c r="I87">
        <v>316</v>
      </c>
      <c r="J87">
        <v>0</v>
      </c>
      <c r="O87">
        <f t="shared" si="67"/>
        <v>200899.62</v>
      </c>
      <c r="P87">
        <f t="shared" si="68"/>
        <v>0</v>
      </c>
      <c r="Q87">
        <f>(ROUND((ROUND(((ET87)*AV87*I87),2)*BB87),2)+ROUND((ROUND(((AE87-(EU87))*AV87*I87),2)*BS87),2))</f>
        <v>200899.62</v>
      </c>
      <c r="R87">
        <f t="shared" si="69"/>
        <v>0</v>
      </c>
      <c r="S87">
        <f t="shared" si="70"/>
        <v>0</v>
      </c>
      <c r="T87">
        <f t="shared" si="71"/>
        <v>0</v>
      </c>
      <c r="U87">
        <f t="shared" si="72"/>
        <v>0</v>
      </c>
      <c r="V87">
        <f t="shared" si="73"/>
        <v>0</v>
      </c>
      <c r="W87">
        <f t="shared" si="74"/>
        <v>0</v>
      </c>
      <c r="X87">
        <f t="shared" si="75"/>
        <v>0</v>
      </c>
      <c r="Y87">
        <f t="shared" si="76"/>
        <v>0</v>
      </c>
      <c r="AA87">
        <v>46747901</v>
      </c>
      <c r="AB87">
        <f t="shared" si="77"/>
        <v>53.47</v>
      </c>
      <c r="AC87">
        <f t="shared" si="99"/>
        <v>0</v>
      </c>
      <c r="AD87">
        <f>ROUND((((ET87)-(EU87))+AE87),6)</f>
        <v>53.47</v>
      </c>
      <c r="AE87">
        <f t="shared" si="100"/>
        <v>0</v>
      </c>
      <c r="AF87">
        <f t="shared" si="100"/>
        <v>0</v>
      </c>
      <c r="AG87">
        <f t="shared" si="78"/>
        <v>0</v>
      </c>
      <c r="AH87">
        <f t="shared" si="101"/>
        <v>0</v>
      </c>
      <c r="AI87">
        <f t="shared" si="101"/>
        <v>0</v>
      </c>
      <c r="AJ87">
        <f t="shared" si="79"/>
        <v>0</v>
      </c>
      <c r="AK87">
        <v>53.47</v>
      </c>
      <c r="AL87">
        <v>0</v>
      </c>
      <c r="AM87">
        <v>53.47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93</v>
      </c>
      <c r="AU87">
        <v>64</v>
      </c>
      <c r="AV87">
        <v>1</v>
      </c>
      <c r="AW87">
        <v>1</v>
      </c>
      <c r="AZ87">
        <v>1</v>
      </c>
      <c r="BA87">
        <v>1</v>
      </c>
      <c r="BB87">
        <v>11.89</v>
      </c>
      <c r="BC87">
        <v>1</v>
      </c>
      <c r="BD87" t="s">
        <v>0</v>
      </c>
      <c r="BE87" t="s">
        <v>0</v>
      </c>
      <c r="BF87" t="s">
        <v>0</v>
      </c>
      <c r="BG87" t="s">
        <v>0</v>
      </c>
      <c r="BH87">
        <v>0</v>
      </c>
      <c r="BI87">
        <v>4</v>
      </c>
      <c r="BJ87" t="s">
        <v>39</v>
      </c>
      <c r="BM87">
        <v>1111</v>
      </c>
      <c r="BN87">
        <v>0</v>
      </c>
      <c r="BO87" t="s">
        <v>36</v>
      </c>
      <c r="BP87">
        <v>1</v>
      </c>
      <c r="BQ87">
        <v>150</v>
      </c>
      <c r="BR87">
        <v>0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 t="s">
        <v>0</v>
      </c>
      <c r="BZ87">
        <v>93</v>
      </c>
      <c r="CA87">
        <v>64</v>
      </c>
      <c r="CE87">
        <v>30</v>
      </c>
      <c r="CF87">
        <v>0</v>
      </c>
      <c r="CG87">
        <v>0</v>
      </c>
      <c r="CM87">
        <v>0</v>
      </c>
      <c r="CN87" t="s">
        <v>0</v>
      </c>
      <c r="CO87">
        <v>0</v>
      </c>
      <c r="CP87">
        <f t="shared" si="80"/>
        <v>200899.62</v>
      </c>
      <c r="CQ87">
        <f t="shared" si="81"/>
        <v>0</v>
      </c>
      <c r="CR87">
        <f>(ROUND((ROUND(((ET87)*AV87*1),2)*BB87),2)+ROUND((ROUND(((AE87-(EU87))*AV87*1),2)*BS87),2))</f>
        <v>635.76</v>
      </c>
      <c r="CS87">
        <f t="shared" si="82"/>
        <v>0</v>
      </c>
      <c r="CT87">
        <f t="shared" si="83"/>
        <v>0</v>
      </c>
      <c r="CU87">
        <f t="shared" si="84"/>
        <v>0</v>
      </c>
      <c r="CV87">
        <f t="shared" si="85"/>
        <v>0</v>
      </c>
      <c r="CW87">
        <f t="shared" si="86"/>
        <v>0</v>
      </c>
      <c r="CX87">
        <f t="shared" si="87"/>
        <v>0</v>
      </c>
      <c r="CY87">
        <f t="shared" si="88"/>
        <v>0</v>
      </c>
      <c r="CZ87">
        <f t="shared" si="89"/>
        <v>0</v>
      </c>
      <c r="DC87" t="s">
        <v>0</v>
      </c>
      <c r="DD87" t="s">
        <v>0</v>
      </c>
      <c r="DE87" t="s">
        <v>0</v>
      </c>
      <c r="DF87" t="s">
        <v>0</v>
      </c>
      <c r="DG87" t="s">
        <v>0</v>
      </c>
      <c r="DH87" t="s">
        <v>0</v>
      </c>
      <c r="DI87" t="s">
        <v>0</v>
      </c>
      <c r="DJ87" t="s">
        <v>0</v>
      </c>
      <c r="DK87" t="s">
        <v>0</v>
      </c>
      <c r="DL87" t="s">
        <v>0</v>
      </c>
      <c r="DM87" t="s">
        <v>0</v>
      </c>
      <c r="DN87">
        <v>0</v>
      </c>
      <c r="DO87">
        <v>0</v>
      </c>
      <c r="DP87">
        <v>1</v>
      </c>
      <c r="DQ87">
        <v>1</v>
      </c>
      <c r="DU87">
        <v>1009</v>
      </c>
      <c r="DV87" t="s">
        <v>38</v>
      </c>
      <c r="DW87" t="s">
        <v>38</v>
      </c>
      <c r="DX87">
        <v>1000</v>
      </c>
      <c r="EE87">
        <v>45802089</v>
      </c>
      <c r="EF87">
        <v>150</v>
      </c>
      <c r="EG87" t="s">
        <v>40</v>
      </c>
      <c r="EH87">
        <v>0</v>
      </c>
      <c r="EI87" t="s">
        <v>0</v>
      </c>
      <c r="EJ87">
        <v>4</v>
      </c>
      <c r="EK87">
        <v>1111</v>
      </c>
      <c r="EL87" t="s">
        <v>41</v>
      </c>
      <c r="EM87" t="s">
        <v>42</v>
      </c>
      <c r="EO87" t="s">
        <v>0</v>
      </c>
      <c r="EQ87">
        <v>0</v>
      </c>
      <c r="ER87">
        <v>53.47</v>
      </c>
      <c r="ES87">
        <v>0</v>
      </c>
      <c r="ET87">
        <v>53.47</v>
      </c>
      <c r="EU87">
        <v>0</v>
      </c>
      <c r="EV87">
        <v>0</v>
      </c>
      <c r="EW87">
        <v>0</v>
      </c>
      <c r="EX87">
        <v>0</v>
      </c>
      <c r="EY87">
        <v>0</v>
      </c>
      <c r="FQ87">
        <v>0</v>
      </c>
      <c r="FR87">
        <f t="shared" si="90"/>
        <v>0</v>
      </c>
      <c r="FS87">
        <v>0</v>
      </c>
      <c r="FX87">
        <v>0</v>
      </c>
      <c r="FY87">
        <v>0</v>
      </c>
      <c r="GA87" t="s">
        <v>0</v>
      </c>
      <c r="GD87">
        <v>0</v>
      </c>
      <c r="GF87">
        <v>-1620122329</v>
      </c>
      <c r="GG87">
        <v>2</v>
      </c>
      <c r="GH87">
        <v>1</v>
      </c>
      <c r="GI87">
        <v>2</v>
      </c>
      <c r="GJ87">
        <v>0</v>
      </c>
      <c r="GK87">
        <f>ROUND(R87*(R12)/100,2)</f>
        <v>0</v>
      </c>
      <c r="GL87">
        <f t="shared" si="91"/>
        <v>0</v>
      </c>
      <c r="GM87">
        <f t="shared" si="92"/>
        <v>200899.62</v>
      </c>
      <c r="GN87">
        <f t="shared" si="93"/>
        <v>0</v>
      </c>
      <c r="GO87">
        <f t="shared" si="94"/>
        <v>0</v>
      </c>
      <c r="GP87">
        <f t="shared" si="95"/>
        <v>200899.62</v>
      </c>
      <c r="GR87">
        <v>0</v>
      </c>
      <c r="GS87">
        <v>3</v>
      </c>
      <c r="GT87">
        <v>0</v>
      </c>
      <c r="GU87" t="s">
        <v>0</v>
      </c>
      <c r="GV87">
        <f t="shared" si="96"/>
        <v>0</v>
      </c>
      <c r="GW87">
        <v>1</v>
      </c>
      <c r="GX87">
        <f t="shared" si="97"/>
        <v>0</v>
      </c>
      <c r="HA87">
        <v>0</v>
      </c>
      <c r="HB87">
        <v>0</v>
      </c>
      <c r="HC87">
        <f t="shared" si="98"/>
        <v>0</v>
      </c>
      <c r="IK87">
        <v>0</v>
      </c>
    </row>
    <row r="88" spans="1:245" x14ac:dyDescent="0.2">
      <c r="A88">
        <v>17</v>
      </c>
      <c r="B88">
        <v>1</v>
      </c>
      <c r="C88">
        <f>ROW(SmtRes!A69)</f>
        <v>69</v>
      </c>
      <c r="D88">
        <f>ROW(EtalonRes!A71)</f>
        <v>71</v>
      </c>
      <c r="E88" t="s">
        <v>189</v>
      </c>
      <c r="F88" t="s">
        <v>44</v>
      </c>
      <c r="G88" t="s">
        <v>45</v>
      </c>
      <c r="H88" t="s">
        <v>46</v>
      </c>
      <c r="I88">
        <v>316</v>
      </c>
      <c r="J88">
        <v>0</v>
      </c>
      <c r="O88">
        <f t="shared" si="67"/>
        <v>30403.72</v>
      </c>
      <c r="P88">
        <f t="shared" si="68"/>
        <v>0</v>
      </c>
      <c r="Q88">
        <f>(ROUND((ROUND(((ET88)*AV88*I88),2)*BB88),2)+ROUND((ROUND(((AE88-(EU88))*AV88*I88),2)*BS88),2))</f>
        <v>30403.72</v>
      </c>
      <c r="R88">
        <f t="shared" si="69"/>
        <v>0</v>
      </c>
      <c r="S88">
        <f t="shared" si="70"/>
        <v>0</v>
      </c>
      <c r="T88">
        <f t="shared" si="71"/>
        <v>0</v>
      </c>
      <c r="U88">
        <f t="shared" si="72"/>
        <v>0</v>
      </c>
      <c r="V88">
        <f t="shared" si="73"/>
        <v>0</v>
      </c>
      <c r="W88">
        <f t="shared" si="74"/>
        <v>0</v>
      </c>
      <c r="X88">
        <f t="shared" si="75"/>
        <v>0</v>
      </c>
      <c r="Y88">
        <f t="shared" si="76"/>
        <v>0</v>
      </c>
      <c r="AA88">
        <v>46747901</v>
      </c>
      <c r="AB88">
        <f t="shared" si="77"/>
        <v>12.61</v>
      </c>
      <c r="AC88">
        <f t="shared" si="99"/>
        <v>0</v>
      </c>
      <c r="AD88">
        <f>ROUND((((ET88)-(EU88))+AE88),6)</f>
        <v>12.61</v>
      </c>
      <c r="AE88">
        <f t="shared" si="100"/>
        <v>0</v>
      </c>
      <c r="AF88">
        <f t="shared" si="100"/>
        <v>0</v>
      </c>
      <c r="AG88">
        <f t="shared" si="78"/>
        <v>0</v>
      </c>
      <c r="AH88">
        <f t="shared" si="101"/>
        <v>0</v>
      </c>
      <c r="AI88">
        <f t="shared" si="101"/>
        <v>0</v>
      </c>
      <c r="AJ88">
        <f t="shared" si="79"/>
        <v>0</v>
      </c>
      <c r="AK88">
        <v>12.61</v>
      </c>
      <c r="AL88">
        <v>0</v>
      </c>
      <c r="AM88">
        <v>12.61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93</v>
      </c>
      <c r="AU88">
        <v>64</v>
      </c>
      <c r="AV88">
        <v>1</v>
      </c>
      <c r="AW88">
        <v>1</v>
      </c>
      <c r="AZ88">
        <v>1</v>
      </c>
      <c r="BA88">
        <v>1</v>
      </c>
      <c r="BB88">
        <v>7.63</v>
      </c>
      <c r="BC88">
        <v>1</v>
      </c>
      <c r="BD88" t="s">
        <v>0</v>
      </c>
      <c r="BE88" t="s">
        <v>0</v>
      </c>
      <c r="BF88" t="s">
        <v>0</v>
      </c>
      <c r="BG88" t="s">
        <v>0</v>
      </c>
      <c r="BH88">
        <v>0</v>
      </c>
      <c r="BI88">
        <v>4</v>
      </c>
      <c r="BJ88" t="s">
        <v>47</v>
      </c>
      <c r="BM88">
        <v>1113</v>
      </c>
      <c r="BN88">
        <v>0</v>
      </c>
      <c r="BO88" t="s">
        <v>44</v>
      </c>
      <c r="BP88">
        <v>1</v>
      </c>
      <c r="BQ88">
        <v>150</v>
      </c>
      <c r="BR88">
        <v>0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 t="s">
        <v>0</v>
      </c>
      <c r="BZ88">
        <v>93</v>
      </c>
      <c r="CA88">
        <v>64</v>
      </c>
      <c r="CE88">
        <v>30</v>
      </c>
      <c r="CF88">
        <v>0</v>
      </c>
      <c r="CG88">
        <v>0</v>
      </c>
      <c r="CM88">
        <v>0</v>
      </c>
      <c r="CN88" t="s">
        <v>0</v>
      </c>
      <c r="CO88">
        <v>0</v>
      </c>
      <c r="CP88">
        <f t="shared" si="80"/>
        <v>30403.72</v>
      </c>
      <c r="CQ88">
        <f t="shared" si="81"/>
        <v>0</v>
      </c>
      <c r="CR88">
        <f>(ROUND((ROUND(((ET88)*AV88*1),2)*BB88),2)+ROUND((ROUND(((AE88-(EU88))*AV88*1),2)*BS88),2))</f>
        <v>96.21</v>
      </c>
      <c r="CS88">
        <f t="shared" si="82"/>
        <v>0</v>
      </c>
      <c r="CT88">
        <f t="shared" si="83"/>
        <v>0</v>
      </c>
      <c r="CU88">
        <f t="shared" si="84"/>
        <v>0</v>
      </c>
      <c r="CV88">
        <f t="shared" si="85"/>
        <v>0</v>
      </c>
      <c r="CW88">
        <f t="shared" si="86"/>
        <v>0</v>
      </c>
      <c r="CX88">
        <f t="shared" si="87"/>
        <v>0</v>
      </c>
      <c r="CY88">
        <f t="shared" si="88"/>
        <v>0</v>
      </c>
      <c r="CZ88">
        <f t="shared" si="89"/>
        <v>0</v>
      </c>
      <c r="DC88" t="s">
        <v>0</v>
      </c>
      <c r="DD88" t="s">
        <v>0</v>
      </c>
      <c r="DE88" t="s">
        <v>0</v>
      </c>
      <c r="DF88" t="s">
        <v>0</v>
      </c>
      <c r="DG88" t="s">
        <v>0</v>
      </c>
      <c r="DH88" t="s">
        <v>0</v>
      </c>
      <c r="DI88" t="s">
        <v>0</v>
      </c>
      <c r="DJ88" t="s">
        <v>0</v>
      </c>
      <c r="DK88" t="s">
        <v>0</v>
      </c>
      <c r="DL88" t="s">
        <v>0</v>
      </c>
      <c r="DM88" t="s">
        <v>0</v>
      </c>
      <c r="DN88">
        <v>0</v>
      </c>
      <c r="DO88">
        <v>0</v>
      </c>
      <c r="DP88">
        <v>1</v>
      </c>
      <c r="DQ88">
        <v>1</v>
      </c>
      <c r="DU88">
        <v>1013</v>
      </c>
      <c r="DV88" t="s">
        <v>46</v>
      </c>
      <c r="DW88" t="s">
        <v>46</v>
      </c>
      <c r="DX88">
        <v>1</v>
      </c>
      <c r="EE88">
        <v>45802091</v>
      </c>
      <c r="EF88">
        <v>150</v>
      </c>
      <c r="EG88" t="s">
        <v>40</v>
      </c>
      <c r="EH88">
        <v>0</v>
      </c>
      <c r="EI88" t="s">
        <v>0</v>
      </c>
      <c r="EJ88">
        <v>4</v>
      </c>
      <c r="EK88">
        <v>1113</v>
      </c>
      <c r="EL88" t="s">
        <v>48</v>
      </c>
      <c r="EM88" t="s">
        <v>49</v>
      </c>
      <c r="EO88" t="s">
        <v>0</v>
      </c>
      <c r="EQ88">
        <v>0</v>
      </c>
      <c r="ER88">
        <v>12.61</v>
      </c>
      <c r="ES88">
        <v>0</v>
      </c>
      <c r="ET88">
        <v>12.61</v>
      </c>
      <c r="EU88">
        <v>0</v>
      </c>
      <c r="EV88">
        <v>0</v>
      </c>
      <c r="EW88">
        <v>0</v>
      </c>
      <c r="EX88">
        <v>0</v>
      </c>
      <c r="EY88">
        <v>0</v>
      </c>
      <c r="FQ88">
        <v>0</v>
      </c>
      <c r="FR88">
        <f t="shared" si="90"/>
        <v>0</v>
      </c>
      <c r="FS88">
        <v>0</v>
      </c>
      <c r="FX88">
        <v>0</v>
      </c>
      <c r="FY88">
        <v>0</v>
      </c>
      <c r="GA88" t="s">
        <v>0</v>
      </c>
      <c r="GD88">
        <v>0</v>
      </c>
      <c r="GF88">
        <v>-1630031867</v>
      </c>
      <c r="GG88">
        <v>2</v>
      </c>
      <c r="GH88">
        <v>1</v>
      </c>
      <c r="GI88">
        <v>2</v>
      </c>
      <c r="GJ88">
        <v>0</v>
      </c>
      <c r="GK88">
        <f>ROUND(R88*(R12)/100,2)</f>
        <v>0</v>
      </c>
      <c r="GL88">
        <f t="shared" si="91"/>
        <v>0</v>
      </c>
      <c r="GM88">
        <f t="shared" si="92"/>
        <v>30403.72</v>
      </c>
      <c r="GN88">
        <f t="shared" si="93"/>
        <v>0</v>
      </c>
      <c r="GO88">
        <f t="shared" si="94"/>
        <v>0</v>
      </c>
      <c r="GP88">
        <f t="shared" si="95"/>
        <v>30403.72</v>
      </c>
      <c r="GR88">
        <v>0</v>
      </c>
      <c r="GS88">
        <v>3</v>
      </c>
      <c r="GT88">
        <v>0</v>
      </c>
      <c r="GU88" t="s">
        <v>0</v>
      </c>
      <c r="GV88">
        <f t="shared" si="96"/>
        <v>0</v>
      </c>
      <c r="GW88">
        <v>1</v>
      </c>
      <c r="GX88">
        <f t="shared" si="97"/>
        <v>0</v>
      </c>
      <c r="HA88">
        <v>0</v>
      </c>
      <c r="HB88">
        <v>0</v>
      </c>
      <c r="HC88">
        <f t="shared" si="98"/>
        <v>0</v>
      </c>
      <c r="IK88">
        <v>0</v>
      </c>
    </row>
    <row r="89" spans="1:245" x14ac:dyDescent="0.2">
      <c r="A89">
        <v>17</v>
      </c>
      <c r="B89">
        <v>1</v>
      </c>
      <c r="C89">
        <f>ROW(SmtRes!A74)</f>
        <v>74</v>
      </c>
      <c r="D89">
        <f>ROW(EtalonRes!A76)</f>
        <v>76</v>
      </c>
      <c r="E89" t="s">
        <v>190</v>
      </c>
      <c r="F89" t="s">
        <v>51</v>
      </c>
      <c r="G89" t="s">
        <v>52</v>
      </c>
      <c r="H89" t="s">
        <v>53</v>
      </c>
      <c r="I89">
        <f>ROUND(375/1000,9)</f>
        <v>0.375</v>
      </c>
      <c r="J89">
        <v>0</v>
      </c>
      <c r="O89">
        <f t="shared" si="67"/>
        <v>5224.63</v>
      </c>
      <c r="P89">
        <f t="shared" si="68"/>
        <v>1.05</v>
      </c>
      <c r="Q89">
        <f>(ROUND((ROUND((((ET89*1.25))*AV89*I89),2)*BB89),2)+ROUND((ROUND(((AE89-((EU89*1.25)))*AV89*I89),2)*BS89),2))</f>
        <v>2169.73</v>
      </c>
      <c r="R89">
        <f t="shared" si="69"/>
        <v>983.37</v>
      </c>
      <c r="S89">
        <f t="shared" si="70"/>
        <v>3053.85</v>
      </c>
      <c r="T89">
        <f t="shared" si="71"/>
        <v>0</v>
      </c>
      <c r="U89">
        <f t="shared" si="72"/>
        <v>11.945625</v>
      </c>
      <c r="V89">
        <f t="shared" si="73"/>
        <v>0</v>
      </c>
      <c r="W89">
        <f t="shared" si="74"/>
        <v>0</v>
      </c>
      <c r="X89">
        <f t="shared" si="75"/>
        <v>3420.31</v>
      </c>
      <c r="Y89">
        <f t="shared" si="76"/>
        <v>1252.08</v>
      </c>
      <c r="AA89">
        <v>46747901</v>
      </c>
      <c r="AB89">
        <f t="shared" si="77"/>
        <v>1005.3215</v>
      </c>
      <c r="AC89">
        <f t="shared" si="99"/>
        <v>0.49</v>
      </c>
      <c r="AD89">
        <f>ROUND(((((ET89*1.25))-((EU89*1.25)))+AE89),6)</f>
        <v>676.72500000000002</v>
      </c>
      <c r="AE89">
        <f>ROUND(((EU89*1.25)),6)</f>
        <v>105.65</v>
      </c>
      <c r="AF89">
        <f>ROUND(((EV89*1.15)),6)</f>
        <v>328.10649999999998</v>
      </c>
      <c r="AG89">
        <f t="shared" si="78"/>
        <v>0</v>
      </c>
      <c r="AH89">
        <f>((EW89*1.15))</f>
        <v>31.854999999999997</v>
      </c>
      <c r="AI89">
        <f>((EX89*1.25))</f>
        <v>0</v>
      </c>
      <c r="AJ89">
        <f t="shared" si="79"/>
        <v>0</v>
      </c>
      <c r="AK89">
        <v>827.18</v>
      </c>
      <c r="AL89">
        <v>0.49</v>
      </c>
      <c r="AM89">
        <v>541.38</v>
      </c>
      <c r="AN89">
        <v>84.52</v>
      </c>
      <c r="AO89">
        <v>285.31</v>
      </c>
      <c r="AP89">
        <v>0</v>
      </c>
      <c r="AQ89">
        <v>27.7</v>
      </c>
      <c r="AR89">
        <v>0</v>
      </c>
      <c r="AS89">
        <v>0</v>
      </c>
      <c r="AT89">
        <v>112</v>
      </c>
      <c r="AU89">
        <v>41</v>
      </c>
      <c r="AV89">
        <v>1</v>
      </c>
      <c r="AW89">
        <v>1</v>
      </c>
      <c r="AZ89">
        <v>1</v>
      </c>
      <c r="BA89">
        <v>24.82</v>
      </c>
      <c r="BB89">
        <v>8.5500000000000007</v>
      </c>
      <c r="BC89">
        <v>5.82</v>
      </c>
      <c r="BD89" t="s">
        <v>0</v>
      </c>
      <c r="BE89" t="s">
        <v>0</v>
      </c>
      <c r="BF89" t="s">
        <v>0</v>
      </c>
      <c r="BG89" t="s">
        <v>0</v>
      </c>
      <c r="BH89">
        <v>0</v>
      </c>
      <c r="BI89">
        <v>1</v>
      </c>
      <c r="BJ89" t="s">
        <v>54</v>
      </c>
      <c r="BM89">
        <v>166</v>
      </c>
      <c r="BN89">
        <v>0</v>
      </c>
      <c r="BO89" t="s">
        <v>51</v>
      </c>
      <c r="BP89">
        <v>1</v>
      </c>
      <c r="BQ89">
        <v>30</v>
      </c>
      <c r="BR89">
        <v>0</v>
      </c>
      <c r="BS89">
        <v>24.82</v>
      </c>
      <c r="BT89">
        <v>1</v>
      </c>
      <c r="BU89">
        <v>1</v>
      </c>
      <c r="BV89">
        <v>1</v>
      </c>
      <c r="BW89">
        <v>1</v>
      </c>
      <c r="BX89">
        <v>1</v>
      </c>
      <c r="BY89" t="s">
        <v>0</v>
      </c>
      <c r="BZ89">
        <v>112</v>
      </c>
      <c r="CA89">
        <v>41</v>
      </c>
      <c r="CE89">
        <v>30</v>
      </c>
      <c r="CF89">
        <v>0</v>
      </c>
      <c r="CG89">
        <v>0</v>
      </c>
      <c r="CM89">
        <v>0</v>
      </c>
      <c r="CN89" t="s">
        <v>0</v>
      </c>
      <c r="CO89">
        <v>0</v>
      </c>
      <c r="CP89">
        <f t="shared" si="80"/>
        <v>5224.63</v>
      </c>
      <c r="CQ89">
        <f t="shared" si="81"/>
        <v>2.85</v>
      </c>
      <c r="CR89">
        <f>(ROUND((ROUND((((ET89*1.25))*AV89*1),2)*BB89),2)+ROUND((ROUND(((AE89-((EU89*1.25)))*AV89*1),2)*BS89),2))</f>
        <v>5786.04</v>
      </c>
      <c r="CS89">
        <f t="shared" si="82"/>
        <v>2622.23</v>
      </c>
      <c r="CT89">
        <f t="shared" si="83"/>
        <v>8143.69</v>
      </c>
      <c r="CU89">
        <f t="shared" si="84"/>
        <v>0</v>
      </c>
      <c r="CV89">
        <f t="shared" si="85"/>
        <v>31.854999999999997</v>
      </c>
      <c r="CW89">
        <f t="shared" si="86"/>
        <v>0</v>
      </c>
      <c r="CX89">
        <f t="shared" si="87"/>
        <v>0</v>
      </c>
      <c r="CY89">
        <f t="shared" si="88"/>
        <v>3420.3120000000004</v>
      </c>
      <c r="CZ89">
        <f t="shared" si="89"/>
        <v>1252.0784999999998</v>
      </c>
      <c r="DC89" t="s">
        <v>0</v>
      </c>
      <c r="DD89" t="s">
        <v>0</v>
      </c>
      <c r="DE89" t="s">
        <v>17</v>
      </c>
      <c r="DF89" t="s">
        <v>17</v>
      </c>
      <c r="DG89" t="s">
        <v>18</v>
      </c>
      <c r="DH89" t="s">
        <v>0</v>
      </c>
      <c r="DI89" t="s">
        <v>18</v>
      </c>
      <c r="DJ89" t="s">
        <v>17</v>
      </c>
      <c r="DK89" t="s">
        <v>0</v>
      </c>
      <c r="DL89" t="s">
        <v>0</v>
      </c>
      <c r="DM89" t="s">
        <v>0</v>
      </c>
      <c r="DN89">
        <v>140</v>
      </c>
      <c r="DO89">
        <v>79</v>
      </c>
      <c r="DP89">
        <v>1.0469999999999999</v>
      </c>
      <c r="DQ89">
        <v>1.002</v>
      </c>
      <c r="DU89">
        <v>1005</v>
      </c>
      <c r="DV89" t="s">
        <v>53</v>
      </c>
      <c r="DW89" t="s">
        <v>53</v>
      </c>
      <c r="DX89">
        <v>1000</v>
      </c>
      <c r="EE89">
        <v>45801144</v>
      </c>
      <c r="EF89">
        <v>30</v>
      </c>
      <c r="EG89" t="s">
        <v>19</v>
      </c>
      <c r="EH89">
        <v>0</v>
      </c>
      <c r="EI89" t="s">
        <v>0</v>
      </c>
      <c r="EJ89">
        <v>1</v>
      </c>
      <c r="EK89">
        <v>166</v>
      </c>
      <c r="EL89" t="s">
        <v>55</v>
      </c>
      <c r="EM89" t="s">
        <v>56</v>
      </c>
      <c r="EO89" t="s">
        <v>0</v>
      </c>
      <c r="EQ89">
        <v>0</v>
      </c>
      <c r="ER89">
        <v>827.18</v>
      </c>
      <c r="ES89">
        <v>0.49</v>
      </c>
      <c r="ET89">
        <v>541.38</v>
      </c>
      <c r="EU89">
        <v>84.52</v>
      </c>
      <c r="EV89">
        <v>285.31</v>
      </c>
      <c r="EW89">
        <v>27.7</v>
      </c>
      <c r="EX89">
        <v>0</v>
      </c>
      <c r="EY89">
        <v>0</v>
      </c>
      <c r="FQ89">
        <v>0</v>
      </c>
      <c r="FR89">
        <f t="shared" si="90"/>
        <v>0</v>
      </c>
      <c r="FS89">
        <v>0</v>
      </c>
      <c r="FX89">
        <v>140</v>
      </c>
      <c r="FY89">
        <v>79</v>
      </c>
      <c r="GA89" t="s">
        <v>0</v>
      </c>
      <c r="GD89">
        <v>0</v>
      </c>
      <c r="GF89">
        <v>1585316033</v>
      </c>
      <c r="GG89">
        <v>2</v>
      </c>
      <c r="GH89">
        <v>1</v>
      </c>
      <c r="GI89">
        <v>3</v>
      </c>
      <c r="GJ89">
        <v>0</v>
      </c>
      <c r="GK89">
        <f>ROUND(R89*(R12)/100,2)</f>
        <v>1543.89</v>
      </c>
      <c r="GL89">
        <f t="shared" si="91"/>
        <v>0</v>
      </c>
      <c r="GM89">
        <f t="shared" si="92"/>
        <v>11440.91</v>
      </c>
      <c r="GN89">
        <f t="shared" si="93"/>
        <v>11440.91</v>
      </c>
      <c r="GO89">
        <f t="shared" si="94"/>
        <v>0</v>
      </c>
      <c r="GP89">
        <f t="shared" si="95"/>
        <v>0</v>
      </c>
      <c r="GR89">
        <v>0</v>
      </c>
      <c r="GS89">
        <v>3</v>
      </c>
      <c r="GT89">
        <v>0</v>
      </c>
      <c r="GU89" t="s">
        <v>0</v>
      </c>
      <c r="GV89">
        <f t="shared" si="96"/>
        <v>0</v>
      </c>
      <c r="GW89">
        <v>1</v>
      </c>
      <c r="GX89">
        <f t="shared" si="97"/>
        <v>0</v>
      </c>
      <c r="HA89">
        <v>0</v>
      </c>
      <c r="HB89">
        <v>0</v>
      </c>
      <c r="HC89">
        <f t="shared" si="98"/>
        <v>0</v>
      </c>
      <c r="IK89">
        <v>0</v>
      </c>
    </row>
    <row r="90" spans="1:245" x14ac:dyDescent="0.2">
      <c r="A90">
        <v>18</v>
      </c>
      <c r="B90">
        <v>1</v>
      </c>
      <c r="C90">
        <v>73</v>
      </c>
      <c r="E90" t="s">
        <v>191</v>
      </c>
      <c r="F90" t="s">
        <v>58</v>
      </c>
      <c r="G90" t="s">
        <v>59</v>
      </c>
      <c r="H90" t="s">
        <v>60</v>
      </c>
      <c r="I90">
        <f>I89*J90</f>
        <v>382.5</v>
      </c>
      <c r="J90">
        <v>1020</v>
      </c>
      <c r="O90">
        <f t="shared" si="67"/>
        <v>19636.02</v>
      </c>
      <c r="P90">
        <f t="shared" si="68"/>
        <v>19636.02</v>
      </c>
      <c r="Q90">
        <f>(ROUND((ROUND(((ET90)*AV90*I90),2)*BB90),2)+ROUND((ROUND(((AE90-(EU90))*AV90*I90),2)*BS90),2))</f>
        <v>0</v>
      </c>
      <c r="R90">
        <f t="shared" si="69"/>
        <v>0</v>
      </c>
      <c r="S90">
        <f t="shared" si="70"/>
        <v>0</v>
      </c>
      <c r="T90">
        <f t="shared" si="71"/>
        <v>0</v>
      </c>
      <c r="U90">
        <f t="shared" si="72"/>
        <v>0</v>
      </c>
      <c r="V90">
        <f t="shared" si="73"/>
        <v>0</v>
      </c>
      <c r="W90">
        <f t="shared" si="74"/>
        <v>0</v>
      </c>
      <c r="X90">
        <f t="shared" si="75"/>
        <v>0</v>
      </c>
      <c r="Y90">
        <f t="shared" si="76"/>
        <v>0</v>
      </c>
      <c r="AA90">
        <v>46747901</v>
      </c>
      <c r="AB90">
        <f t="shared" si="77"/>
        <v>16.559999999999999</v>
      </c>
      <c r="AC90">
        <f t="shared" si="99"/>
        <v>16.559999999999999</v>
      </c>
      <c r="AD90">
        <f>ROUND((((ET90)-(EU90))+AE90),6)</f>
        <v>0</v>
      </c>
      <c r="AE90">
        <f>ROUND((EU90),6)</f>
        <v>0</v>
      </c>
      <c r="AF90">
        <f>ROUND((EV90),6)</f>
        <v>0</v>
      </c>
      <c r="AG90">
        <f t="shared" si="78"/>
        <v>0</v>
      </c>
      <c r="AH90">
        <f>(EW90)</f>
        <v>0</v>
      </c>
      <c r="AI90">
        <f>(EX90)</f>
        <v>0</v>
      </c>
      <c r="AJ90">
        <f t="shared" si="79"/>
        <v>0</v>
      </c>
      <c r="AK90">
        <v>16.559999999999999</v>
      </c>
      <c r="AL90">
        <v>16.559999999999999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Z90">
        <v>1</v>
      </c>
      <c r="BA90">
        <v>1</v>
      </c>
      <c r="BB90">
        <v>1</v>
      </c>
      <c r="BC90">
        <v>3.1</v>
      </c>
      <c r="BD90" t="s">
        <v>0</v>
      </c>
      <c r="BE90" t="s">
        <v>0</v>
      </c>
      <c r="BF90" t="s">
        <v>0</v>
      </c>
      <c r="BG90" t="s">
        <v>0</v>
      </c>
      <c r="BH90">
        <v>3</v>
      </c>
      <c r="BI90">
        <v>1</v>
      </c>
      <c r="BJ90" t="s">
        <v>61</v>
      </c>
      <c r="BM90">
        <v>166</v>
      </c>
      <c r="BN90">
        <v>0</v>
      </c>
      <c r="BO90" t="s">
        <v>58</v>
      </c>
      <c r="BP90">
        <v>1</v>
      </c>
      <c r="BQ90">
        <v>30</v>
      </c>
      <c r="BR90">
        <v>0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 t="s">
        <v>0</v>
      </c>
      <c r="BZ90">
        <v>0</v>
      </c>
      <c r="CA90">
        <v>0</v>
      </c>
      <c r="CE90">
        <v>30</v>
      </c>
      <c r="CF90">
        <v>0</v>
      </c>
      <c r="CG90">
        <v>0</v>
      </c>
      <c r="CM90">
        <v>0</v>
      </c>
      <c r="CN90" t="s">
        <v>0</v>
      </c>
      <c r="CO90">
        <v>0</v>
      </c>
      <c r="CP90">
        <f t="shared" si="80"/>
        <v>19636.02</v>
      </c>
      <c r="CQ90">
        <f t="shared" si="81"/>
        <v>51.34</v>
      </c>
      <c r="CR90">
        <f>(ROUND((ROUND(((ET90)*AV90*1),2)*BB90),2)+ROUND((ROUND(((AE90-(EU90))*AV90*1),2)*BS90),2))</f>
        <v>0</v>
      </c>
      <c r="CS90">
        <f t="shared" si="82"/>
        <v>0</v>
      </c>
      <c r="CT90">
        <f t="shared" si="83"/>
        <v>0</v>
      </c>
      <c r="CU90">
        <f t="shared" si="84"/>
        <v>0</v>
      </c>
      <c r="CV90">
        <f t="shared" si="85"/>
        <v>0</v>
      </c>
      <c r="CW90">
        <f t="shared" si="86"/>
        <v>0</v>
      </c>
      <c r="CX90">
        <f t="shared" si="87"/>
        <v>0</v>
      </c>
      <c r="CY90">
        <f t="shared" si="88"/>
        <v>0</v>
      </c>
      <c r="CZ90">
        <f t="shared" si="89"/>
        <v>0</v>
      </c>
      <c r="DC90" t="s">
        <v>0</v>
      </c>
      <c r="DD90" t="s">
        <v>0</v>
      </c>
      <c r="DE90" t="s">
        <v>0</v>
      </c>
      <c r="DF90" t="s">
        <v>0</v>
      </c>
      <c r="DG90" t="s">
        <v>0</v>
      </c>
      <c r="DH90" t="s">
        <v>0</v>
      </c>
      <c r="DI90" t="s">
        <v>0</v>
      </c>
      <c r="DJ90" t="s">
        <v>0</v>
      </c>
      <c r="DK90" t="s">
        <v>0</v>
      </c>
      <c r="DL90" t="s">
        <v>0</v>
      </c>
      <c r="DM90" t="s">
        <v>0</v>
      </c>
      <c r="DN90">
        <v>140</v>
      </c>
      <c r="DO90">
        <v>79</v>
      </c>
      <c r="DP90">
        <v>1.0469999999999999</v>
      </c>
      <c r="DQ90">
        <v>1.002</v>
      </c>
      <c r="DU90">
        <v>1005</v>
      </c>
      <c r="DV90" t="s">
        <v>60</v>
      </c>
      <c r="DW90" t="s">
        <v>60</v>
      </c>
      <c r="DX90">
        <v>1</v>
      </c>
      <c r="EE90">
        <v>45801144</v>
      </c>
      <c r="EF90">
        <v>30</v>
      </c>
      <c r="EG90" t="s">
        <v>19</v>
      </c>
      <c r="EH90">
        <v>0</v>
      </c>
      <c r="EI90" t="s">
        <v>0</v>
      </c>
      <c r="EJ90">
        <v>1</v>
      </c>
      <c r="EK90">
        <v>166</v>
      </c>
      <c r="EL90" t="s">
        <v>55</v>
      </c>
      <c r="EM90" t="s">
        <v>56</v>
      </c>
      <c r="EO90" t="s">
        <v>0</v>
      </c>
      <c r="EQ90">
        <v>0</v>
      </c>
      <c r="ER90">
        <v>16.559999999999999</v>
      </c>
      <c r="ES90">
        <v>16.559999999999999</v>
      </c>
      <c r="ET90">
        <v>0</v>
      </c>
      <c r="EU90">
        <v>0</v>
      </c>
      <c r="EV90">
        <v>0</v>
      </c>
      <c r="EW90">
        <v>0</v>
      </c>
      <c r="EX90">
        <v>0</v>
      </c>
      <c r="FQ90">
        <v>0</v>
      </c>
      <c r="FR90">
        <f t="shared" si="90"/>
        <v>0</v>
      </c>
      <c r="FS90">
        <v>0</v>
      </c>
      <c r="FX90">
        <v>140</v>
      </c>
      <c r="FY90">
        <v>79</v>
      </c>
      <c r="GA90" t="s">
        <v>0</v>
      </c>
      <c r="GD90">
        <v>0</v>
      </c>
      <c r="GF90">
        <v>-650690830</v>
      </c>
      <c r="GG90">
        <v>2</v>
      </c>
      <c r="GH90">
        <v>1</v>
      </c>
      <c r="GI90">
        <v>2</v>
      </c>
      <c r="GJ90">
        <v>0</v>
      </c>
      <c r="GK90">
        <f>ROUND(R90*(R12)/100,2)</f>
        <v>0</v>
      </c>
      <c r="GL90">
        <f t="shared" si="91"/>
        <v>0</v>
      </c>
      <c r="GM90">
        <f t="shared" si="92"/>
        <v>19636.02</v>
      </c>
      <c r="GN90">
        <f t="shared" si="93"/>
        <v>19636.02</v>
      </c>
      <c r="GO90">
        <f t="shared" si="94"/>
        <v>0</v>
      </c>
      <c r="GP90">
        <f t="shared" si="95"/>
        <v>0</v>
      </c>
      <c r="GR90">
        <v>0</v>
      </c>
      <c r="GS90">
        <v>3</v>
      </c>
      <c r="GT90">
        <v>0</v>
      </c>
      <c r="GU90" t="s">
        <v>0</v>
      </c>
      <c r="GV90">
        <f t="shared" si="96"/>
        <v>0</v>
      </c>
      <c r="GW90">
        <v>1</v>
      </c>
      <c r="GX90">
        <f t="shared" si="97"/>
        <v>0</v>
      </c>
      <c r="HA90">
        <v>0</v>
      </c>
      <c r="HB90">
        <v>0</v>
      </c>
      <c r="HC90">
        <f t="shared" si="98"/>
        <v>0</v>
      </c>
      <c r="IK90">
        <v>0</v>
      </c>
    </row>
    <row r="91" spans="1:245" x14ac:dyDescent="0.2">
      <c r="A91">
        <v>17</v>
      </c>
      <c r="B91">
        <v>1</v>
      </c>
      <c r="C91">
        <f>ROW(SmtRes!A82)</f>
        <v>82</v>
      </c>
      <c r="D91">
        <f>ROW(EtalonRes!A84)</f>
        <v>84</v>
      </c>
      <c r="E91" t="s">
        <v>192</v>
      </c>
      <c r="F91" t="s">
        <v>63</v>
      </c>
      <c r="G91" t="s">
        <v>64</v>
      </c>
      <c r="H91" t="s">
        <v>65</v>
      </c>
      <c r="I91">
        <f>ROUND(73/100,9)</f>
        <v>0.73</v>
      </c>
      <c r="J91">
        <v>0</v>
      </c>
      <c r="O91">
        <f t="shared" si="67"/>
        <v>9792.81</v>
      </c>
      <c r="P91">
        <f t="shared" si="68"/>
        <v>128.79</v>
      </c>
      <c r="Q91">
        <f>(ROUND((ROUND((((ET91*1.25))*AV91*I91),2)*BB91),2)+ROUND((ROUND(((AE91-((EU91*1.25)))*AV91*I91),2)*BS91),2))</f>
        <v>6507.41</v>
      </c>
      <c r="R91">
        <f t="shared" si="69"/>
        <v>2400.59</v>
      </c>
      <c r="S91">
        <f t="shared" si="70"/>
        <v>3156.61</v>
      </c>
      <c r="T91">
        <f t="shared" si="71"/>
        <v>0</v>
      </c>
      <c r="U91">
        <f t="shared" si="72"/>
        <v>12.088799999999999</v>
      </c>
      <c r="V91">
        <f t="shared" si="73"/>
        <v>0</v>
      </c>
      <c r="W91">
        <f t="shared" si="74"/>
        <v>0</v>
      </c>
      <c r="X91">
        <f t="shared" si="75"/>
        <v>3535.4</v>
      </c>
      <c r="Y91">
        <f t="shared" si="76"/>
        <v>1294.21</v>
      </c>
      <c r="AA91">
        <v>46747901</v>
      </c>
      <c r="AB91">
        <f t="shared" si="77"/>
        <v>1141.0385000000001</v>
      </c>
      <c r="AC91">
        <f t="shared" si="99"/>
        <v>35.35</v>
      </c>
      <c r="AD91">
        <f>ROUND(((((ET91*1.25))-((EU91*1.25)))+AE91),6)</f>
        <v>931.47500000000002</v>
      </c>
      <c r="AE91">
        <f>ROUND(((EU91*1.25)),6)</f>
        <v>132.48750000000001</v>
      </c>
      <c r="AF91">
        <f>ROUND(((EV91*1.15)),6)</f>
        <v>174.21350000000001</v>
      </c>
      <c r="AG91">
        <f t="shared" si="78"/>
        <v>0</v>
      </c>
      <c r="AH91">
        <f>((EW91*1.15))</f>
        <v>16.559999999999999</v>
      </c>
      <c r="AI91">
        <f>((EX91*1.25))</f>
        <v>0</v>
      </c>
      <c r="AJ91">
        <f t="shared" si="79"/>
        <v>0</v>
      </c>
      <c r="AK91">
        <v>932.02</v>
      </c>
      <c r="AL91">
        <v>35.35</v>
      </c>
      <c r="AM91">
        <v>745.18</v>
      </c>
      <c r="AN91">
        <v>105.99</v>
      </c>
      <c r="AO91">
        <v>151.49</v>
      </c>
      <c r="AP91">
        <v>0</v>
      </c>
      <c r="AQ91">
        <v>14.4</v>
      </c>
      <c r="AR91">
        <v>0</v>
      </c>
      <c r="AS91">
        <v>0</v>
      </c>
      <c r="AT91">
        <v>112</v>
      </c>
      <c r="AU91">
        <v>41</v>
      </c>
      <c r="AV91">
        <v>1</v>
      </c>
      <c r="AW91">
        <v>1</v>
      </c>
      <c r="AZ91">
        <v>1</v>
      </c>
      <c r="BA91">
        <v>24.82</v>
      </c>
      <c r="BB91">
        <v>9.57</v>
      </c>
      <c r="BC91">
        <v>4.99</v>
      </c>
      <c r="BD91" t="s">
        <v>0</v>
      </c>
      <c r="BE91" t="s">
        <v>0</v>
      </c>
      <c r="BF91" t="s">
        <v>0</v>
      </c>
      <c r="BG91" t="s">
        <v>0</v>
      </c>
      <c r="BH91">
        <v>0</v>
      </c>
      <c r="BI91">
        <v>1</v>
      </c>
      <c r="BJ91" t="s">
        <v>66</v>
      </c>
      <c r="BM91">
        <v>146</v>
      </c>
      <c r="BN91">
        <v>0</v>
      </c>
      <c r="BO91" t="s">
        <v>63</v>
      </c>
      <c r="BP91">
        <v>1</v>
      </c>
      <c r="BQ91">
        <v>30</v>
      </c>
      <c r="BR91">
        <v>0</v>
      </c>
      <c r="BS91">
        <v>24.82</v>
      </c>
      <c r="BT91">
        <v>1</v>
      </c>
      <c r="BU91">
        <v>1</v>
      </c>
      <c r="BV91">
        <v>1</v>
      </c>
      <c r="BW91">
        <v>1</v>
      </c>
      <c r="BX91">
        <v>1</v>
      </c>
      <c r="BY91" t="s">
        <v>0</v>
      </c>
      <c r="BZ91">
        <v>112</v>
      </c>
      <c r="CA91">
        <v>41</v>
      </c>
      <c r="CE91">
        <v>30</v>
      </c>
      <c r="CF91">
        <v>0</v>
      </c>
      <c r="CG91">
        <v>0</v>
      </c>
      <c r="CM91">
        <v>0</v>
      </c>
      <c r="CN91" t="s">
        <v>0</v>
      </c>
      <c r="CO91">
        <v>0</v>
      </c>
      <c r="CP91">
        <f t="shared" si="80"/>
        <v>9792.81</v>
      </c>
      <c r="CQ91">
        <f t="shared" si="81"/>
        <v>176.4</v>
      </c>
      <c r="CR91">
        <f>(ROUND((ROUND((((ET91*1.25))*AV91*1),2)*BB91),2)+ROUND((ROUND(((AE91-((EU91*1.25)))*AV91*1),2)*BS91),2))</f>
        <v>8914.26</v>
      </c>
      <c r="CS91">
        <f t="shared" si="82"/>
        <v>3288.4</v>
      </c>
      <c r="CT91">
        <f t="shared" si="83"/>
        <v>4323.8900000000003</v>
      </c>
      <c r="CU91">
        <f t="shared" si="84"/>
        <v>0</v>
      </c>
      <c r="CV91">
        <f t="shared" si="85"/>
        <v>16.559999999999999</v>
      </c>
      <c r="CW91">
        <f t="shared" si="86"/>
        <v>0</v>
      </c>
      <c r="CX91">
        <f t="shared" si="87"/>
        <v>0</v>
      </c>
      <c r="CY91">
        <f t="shared" si="88"/>
        <v>3535.4032000000007</v>
      </c>
      <c r="CZ91">
        <f t="shared" si="89"/>
        <v>1294.2101</v>
      </c>
      <c r="DC91" t="s">
        <v>0</v>
      </c>
      <c r="DD91" t="s">
        <v>0</v>
      </c>
      <c r="DE91" t="s">
        <v>17</v>
      </c>
      <c r="DF91" t="s">
        <v>17</v>
      </c>
      <c r="DG91" t="s">
        <v>18</v>
      </c>
      <c r="DH91" t="s">
        <v>0</v>
      </c>
      <c r="DI91" t="s">
        <v>18</v>
      </c>
      <c r="DJ91" t="s">
        <v>17</v>
      </c>
      <c r="DK91" t="s">
        <v>0</v>
      </c>
      <c r="DL91" t="s">
        <v>0</v>
      </c>
      <c r="DM91" t="s">
        <v>0</v>
      </c>
      <c r="DN91">
        <v>140</v>
      </c>
      <c r="DO91">
        <v>79</v>
      </c>
      <c r="DP91">
        <v>1.0469999999999999</v>
      </c>
      <c r="DQ91">
        <v>1.002</v>
      </c>
      <c r="DU91">
        <v>1013</v>
      </c>
      <c r="DV91" t="s">
        <v>65</v>
      </c>
      <c r="DW91" t="s">
        <v>65</v>
      </c>
      <c r="DX91">
        <v>1</v>
      </c>
      <c r="EE91">
        <v>45801124</v>
      </c>
      <c r="EF91">
        <v>30</v>
      </c>
      <c r="EG91" t="s">
        <v>19</v>
      </c>
      <c r="EH91">
        <v>0</v>
      </c>
      <c r="EI91" t="s">
        <v>0</v>
      </c>
      <c r="EJ91">
        <v>1</v>
      </c>
      <c r="EK91">
        <v>146</v>
      </c>
      <c r="EL91" t="s">
        <v>67</v>
      </c>
      <c r="EM91" t="s">
        <v>68</v>
      </c>
      <c r="EO91" t="s">
        <v>0</v>
      </c>
      <c r="EQ91">
        <v>0</v>
      </c>
      <c r="ER91">
        <v>932.02</v>
      </c>
      <c r="ES91">
        <v>35.35</v>
      </c>
      <c r="ET91">
        <v>745.18</v>
      </c>
      <c r="EU91">
        <v>105.99</v>
      </c>
      <c r="EV91">
        <v>151.49</v>
      </c>
      <c r="EW91">
        <v>14.4</v>
      </c>
      <c r="EX91">
        <v>0</v>
      </c>
      <c r="EY91">
        <v>0</v>
      </c>
      <c r="FQ91">
        <v>0</v>
      </c>
      <c r="FR91">
        <f t="shared" si="90"/>
        <v>0</v>
      </c>
      <c r="FS91">
        <v>0</v>
      </c>
      <c r="FX91">
        <v>140</v>
      </c>
      <c r="FY91">
        <v>79</v>
      </c>
      <c r="GA91" t="s">
        <v>0</v>
      </c>
      <c r="GD91">
        <v>0</v>
      </c>
      <c r="GF91">
        <v>1486975691</v>
      </c>
      <c r="GG91">
        <v>2</v>
      </c>
      <c r="GH91">
        <v>1</v>
      </c>
      <c r="GI91">
        <v>3</v>
      </c>
      <c r="GJ91">
        <v>0</v>
      </c>
      <c r="GK91">
        <f>ROUND(R91*(R12)/100,2)</f>
        <v>3768.93</v>
      </c>
      <c r="GL91">
        <f t="shared" si="91"/>
        <v>0</v>
      </c>
      <c r="GM91">
        <f t="shared" si="92"/>
        <v>18391.349999999999</v>
      </c>
      <c r="GN91">
        <f t="shared" si="93"/>
        <v>18391.349999999999</v>
      </c>
      <c r="GO91">
        <f t="shared" si="94"/>
        <v>0</v>
      </c>
      <c r="GP91">
        <f t="shared" si="95"/>
        <v>0</v>
      </c>
      <c r="GR91">
        <v>0</v>
      </c>
      <c r="GS91">
        <v>3</v>
      </c>
      <c r="GT91">
        <v>0</v>
      </c>
      <c r="GU91" t="s">
        <v>0</v>
      </c>
      <c r="GV91">
        <f t="shared" si="96"/>
        <v>0</v>
      </c>
      <c r="GW91">
        <v>1</v>
      </c>
      <c r="GX91">
        <f t="shared" si="97"/>
        <v>0</v>
      </c>
      <c r="HA91">
        <v>0</v>
      </c>
      <c r="HB91">
        <v>0</v>
      </c>
      <c r="HC91">
        <f t="shared" si="98"/>
        <v>0</v>
      </c>
      <c r="IK91">
        <v>0</v>
      </c>
    </row>
    <row r="92" spans="1:245" x14ac:dyDescent="0.2">
      <c r="A92">
        <v>18</v>
      </c>
      <c r="B92">
        <v>1</v>
      </c>
      <c r="C92">
        <v>82</v>
      </c>
      <c r="E92" t="s">
        <v>193</v>
      </c>
      <c r="F92" t="s">
        <v>70</v>
      </c>
      <c r="G92" t="s">
        <v>71</v>
      </c>
      <c r="H92" t="s">
        <v>72</v>
      </c>
      <c r="I92">
        <f>I91*J92</f>
        <v>80.3</v>
      </c>
      <c r="J92">
        <v>110</v>
      </c>
      <c r="O92">
        <f t="shared" si="67"/>
        <v>44345.48</v>
      </c>
      <c r="P92">
        <f t="shared" si="68"/>
        <v>44345.48</v>
      </c>
      <c r="Q92">
        <f>(ROUND((ROUND(((ET92)*AV92*I92),2)*BB92),2)+ROUND((ROUND(((AE92-(EU92))*AV92*I92),2)*BS92),2))</f>
        <v>0</v>
      </c>
      <c r="R92">
        <f t="shared" si="69"/>
        <v>0</v>
      </c>
      <c r="S92">
        <f t="shared" si="70"/>
        <v>0</v>
      </c>
      <c r="T92">
        <f t="shared" si="71"/>
        <v>0</v>
      </c>
      <c r="U92">
        <f t="shared" si="72"/>
        <v>0</v>
      </c>
      <c r="V92">
        <f t="shared" si="73"/>
        <v>0</v>
      </c>
      <c r="W92">
        <f t="shared" si="74"/>
        <v>0</v>
      </c>
      <c r="X92">
        <f t="shared" si="75"/>
        <v>0</v>
      </c>
      <c r="Y92">
        <f t="shared" si="76"/>
        <v>0</v>
      </c>
      <c r="AA92">
        <v>46747901</v>
      </c>
      <c r="AB92">
        <f t="shared" si="77"/>
        <v>104.99</v>
      </c>
      <c r="AC92">
        <f t="shared" si="99"/>
        <v>104.99</v>
      </c>
      <c r="AD92">
        <f>ROUND((((ET92)-(EU92))+AE92),6)</f>
        <v>0</v>
      </c>
      <c r="AE92">
        <f>ROUND((EU92),6)</f>
        <v>0</v>
      </c>
      <c r="AF92">
        <f>ROUND((EV92),6)</f>
        <v>0</v>
      </c>
      <c r="AG92">
        <f t="shared" si="78"/>
        <v>0</v>
      </c>
      <c r="AH92">
        <f>(EW92)</f>
        <v>0</v>
      </c>
      <c r="AI92">
        <f>(EX92)</f>
        <v>0</v>
      </c>
      <c r="AJ92">
        <f t="shared" si="79"/>
        <v>0</v>
      </c>
      <c r="AK92">
        <v>104.99</v>
      </c>
      <c r="AL92">
        <v>104.99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1</v>
      </c>
      <c r="AZ92">
        <v>1</v>
      </c>
      <c r="BA92">
        <v>1</v>
      </c>
      <c r="BB92">
        <v>1</v>
      </c>
      <c r="BC92">
        <v>5.26</v>
      </c>
      <c r="BD92" t="s">
        <v>0</v>
      </c>
      <c r="BE92" t="s">
        <v>0</v>
      </c>
      <c r="BF92" t="s">
        <v>0</v>
      </c>
      <c r="BG92" t="s">
        <v>0</v>
      </c>
      <c r="BH92">
        <v>3</v>
      </c>
      <c r="BI92">
        <v>1</v>
      </c>
      <c r="BJ92" t="s">
        <v>73</v>
      </c>
      <c r="BM92">
        <v>146</v>
      </c>
      <c r="BN92">
        <v>0</v>
      </c>
      <c r="BO92" t="s">
        <v>70</v>
      </c>
      <c r="BP92">
        <v>1</v>
      </c>
      <c r="BQ92">
        <v>30</v>
      </c>
      <c r="BR92">
        <v>0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 t="s">
        <v>0</v>
      </c>
      <c r="BZ92">
        <v>0</v>
      </c>
      <c r="CA92">
        <v>0</v>
      </c>
      <c r="CE92">
        <v>30</v>
      </c>
      <c r="CF92">
        <v>0</v>
      </c>
      <c r="CG92">
        <v>0</v>
      </c>
      <c r="CM92">
        <v>0</v>
      </c>
      <c r="CN92" t="s">
        <v>0</v>
      </c>
      <c r="CO92">
        <v>0</v>
      </c>
      <c r="CP92">
        <f t="shared" si="80"/>
        <v>44345.48</v>
      </c>
      <c r="CQ92">
        <f t="shared" si="81"/>
        <v>552.25</v>
      </c>
      <c r="CR92">
        <f>(ROUND((ROUND(((ET92)*AV92*1),2)*BB92),2)+ROUND((ROUND(((AE92-(EU92))*AV92*1),2)*BS92),2))</f>
        <v>0</v>
      </c>
      <c r="CS92">
        <f t="shared" si="82"/>
        <v>0</v>
      </c>
      <c r="CT92">
        <f t="shared" si="83"/>
        <v>0</v>
      </c>
      <c r="CU92">
        <f t="shared" si="84"/>
        <v>0</v>
      </c>
      <c r="CV92">
        <f t="shared" si="85"/>
        <v>0</v>
      </c>
      <c r="CW92">
        <f t="shared" si="86"/>
        <v>0</v>
      </c>
      <c r="CX92">
        <f t="shared" si="87"/>
        <v>0</v>
      </c>
      <c r="CY92">
        <f t="shared" si="88"/>
        <v>0</v>
      </c>
      <c r="CZ92">
        <f t="shared" si="89"/>
        <v>0</v>
      </c>
      <c r="DC92" t="s">
        <v>0</v>
      </c>
      <c r="DD92" t="s">
        <v>0</v>
      </c>
      <c r="DE92" t="s">
        <v>0</v>
      </c>
      <c r="DF92" t="s">
        <v>0</v>
      </c>
      <c r="DG92" t="s">
        <v>0</v>
      </c>
      <c r="DH92" t="s">
        <v>0</v>
      </c>
      <c r="DI92" t="s">
        <v>0</v>
      </c>
      <c r="DJ92" t="s">
        <v>0</v>
      </c>
      <c r="DK92" t="s">
        <v>0</v>
      </c>
      <c r="DL92" t="s">
        <v>0</v>
      </c>
      <c r="DM92" t="s">
        <v>0</v>
      </c>
      <c r="DN92">
        <v>140</v>
      </c>
      <c r="DO92">
        <v>79</v>
      </c>
      <c r="DP92">
        <v>1.0469999999999999</v>
      </c>
      <c r="DQ92">
        <v>1.002</v>
      </c>
      <c r="DU92">
        <v>1007</v>
      </c>
      <c r="DV92" t="s">
        <v>72</v>
      </c>
      <c r="DW92" t="s">
        <v>72</v>
      </c>
      <c r="DX92">
        <v>1</v>
      </c>
      <c r="EE92">
        <v>45801124</v>
      </c>
      <c r="EF92">
        <v>30</v>
      </c>
      <c r="EG92" t="s">
        <v>19</v>
      </c>
      <c r="EH92">
        <v>0</v>
      </c>
      <c r="EI92" t="s">
        <v>0</v>
      </c>
      <c r="EJ92">
        <v>1</v>
      </c>
      <c r="EK92">
        <v>146</v>
      </c>
      <c r="EL92" t="s">
        <v>67</v>
      </c>
      <c r="EM92" t="s">
        <v>68</v>
      </c>
      <c r="EO92" t="s">
        <v>0</v>
      </c>
      <c r="EQ92">
        <v>0</v>
      </c>
      <c r="ER92">
        <v>104.99</v>
      </c>
      <c r="ES92">
        <v>104.99</v>
      </c>
      <c r="ET92">
        <v>0</v>
      </c>
      <c r="EU92">
        <v>0</v>
      </c>
      <c r="EV92">
        <v>0</v>
      </c>
      <c r="EW92">
        <v>0</v>
      </c>
      <c r="EX92">
        <v>0</v>
      </c>
      <c r="FQ92">
        <v>0</v>
      </c>
      <c r="FR92">
        <f t="shared" si="90"/>
        <v>0</v>
      </c>
      <c r="FS92">
        <v>0</v>
      </c>
      <c r="FX92">
        <v>140</v>
      </c>
      <c r="FY92">
        <v>79</v>
      </c>
      <c r="GA92" t="s">
        <v>0</v>
      </c>
      <c r="GD92">
        <v>0</v>
      </c>
      <c r="GF92">
        <v>2069056849</v>
      </c>
      <c r="GG92">
        <v>2</v>
      </c>
      <c r="GH92">
        <v>1</v>
      </c>
      <c r="GI92">
        <v>2</v>
      </c>
      <c r="GJ92">
        <v>0</v>
      </c>
      <c r="GK92">
        <f>ROUND(R92*(R12)/100,2)</f>
        <v>0</v>
      </c>
      <c r="GL92">
        <f t="shared" si="91"/>
        <v>0</v>
      </c>
      <c r="GM92">
        <f t="shared" si="92"/>
        <v>44345.48</v>
      </c>
      <c r="GN92">
        <f t="shared" si="93"/>
        <v>44345.48</v>
      </c>
      <c r="GO92">
        <f t="shared" si="94"/>
        <v>0</v>
      </c>
      <c r="GP92">
        <f t="shared" si="95"/>
        <v>0</v>
      </c>
      <c r="GR92">
        <v>0</v>
      </c>
      <c r="GS92">
        <v>3</v>
      </c>
      <c r="GT92">
        <v>0</v>
      </c>
      <c r="GU92" t="s">
        <v>0</v>
      </c>
      <c r="GV92">
        <f t="shared" si="96"/>
        <v>0</v>
      </c>
      <c r="GW92">
        <v>1</v>
      </c>
      <c r="GX92">
        <f t="shared" si="97"/>
        <v>0</v>
      </c>
      <c r="HA92">
        <v>0</v>
      </c>
      <c r="HB92">
        <v>0</v>
      </c>
      <c r="HC92">
        <f t="shared" si="98"/>
        <v>0</v>
      </c>
      <c r="IK92">
        <v>0</v>
      </c>
    </row>
    <row r="93" spans="1:245" x14ac:dyDescent="0.2">
      <c r="A93">
        <v>17</v>
      </c>
      <c r="B93">
        <v>1</v>
      </c>
      <c r="C93">
        <f>ROW(SmtRes!A91)</f>
        <v>91</v>
      </c>
      <c r="D93">
        <f>ROW(EtalonRes!A93)</f>
        <v>93</v>
      </c>
      <c r="E93" t="s">
        <v>194</v>
      </c>
      <c r="F93" t="s">
        <v>75</v>
      </c>
      <c r="G93" t="s">
        <v>76</v>
      </c>
      <c r="H93" t="s">
        <v>65</v>
      </c>
      <c r="I93">
        <f>ROUND(108/100,9)</f>
        <v>1.08</v>
      </c>
      <c r="J93">
        <v>0</v>
      </c>
      <c r="O93">
        <f t="shared" si="67"/>
        <v>66754.929999999993</v>
      </c>
      <c r="P93">
        <f t="shared" si="68"/>
        <v>266.72000000000003</v>
      </c>
      <c r="Q93">
        <f>(ROUND((ROUND((((ET93*1.25))*AV93*I93),2)*BB93),2)+ROUND((ROUND(((AE93-((EU93*1.25)))*AV93*I93),2)*BS93),2))</f>
        <v>59483.51</v>
      </c>
      <c r="R93">
        <f t="shared" si="69"/>
        <v>16119.6</v>
      </c>
      <c r="S93">
        <f t="shared" si="70"/>
        <v>7004.7</v>
      </c>
      <c r="T93">
        <f t="shared" si="71"/>
        <v>0</v>
      </c>
      <c r="U93">
        <f t="shared" si="72"/>
        <v>26.827200000000001</v>
      </c>
      <c r="V93">
        <f t="shared" si="73"/>
        <v>0</v>
      </c>
      <c r="W93">
        <f t="shared" si="74"/>
        <v>0</v>
      </c>
      <c r="X93">
        <f t="shared" si="75"/>
        <v>7845.26</v>
      </c>
      <c r="Y93">
        <f t="shared" si="76"/>
        <v>2871.93</v>
      </c>
      <c r="AA93">
        <v>46747901</v>
      </c>
      <c r="AB93">
        <f t="shared" si="77"/>
        <v>6790.4920000000002</v>
      </c>
      <c r="AC93">
        <f t="shared" si="99"/>
        <v>49.49</v>
      </c>
      <c r="AD93">
        <f>ROUND(((((ET93*1.25))-((EU93*1.25)))+AE93),6)</f>
        <v>6479.6875</v>
      </c>
      <c r="AE93">
        <f>ROUND(((EU93*1.25)),6)</f>
        <v>601.35</v>
      </c>
      <c r="AF93">
        <f>ROUND(((EV93*1.15)),6)</f>
        <v>261.31450000000001</v>
      </c>
      <c r="AG93">
        <f t="shared" si="78"/>
        <v>0</v>
      </c>
      <c r="AH93">
        <f>((EW93*1.15))</f>
        <v>24.84</v>
      </c>
      <c r="AI93">
        <f>((EX93*1.25))</f>
        <v>0</v>
      </c>
      <c r="AJ93">
        <f t="shared" si="79"/>
        <v>0</v>
      </c>
      <c r="AK93">
        <v>5460.47</v>
      </c>
      <c r="AL93">
        <v>49.49</v>
      </c>
      <c r="AM93">
        <v>5183.75</v>
      </c>
      <c r="AN93">
        <v>481.08</v>
      </c>
      <c r="AO93">
        <v>227.23</v>
      </c>
      <c r="AP93">
        <v>0</v>
      </c>
      <c r="AQ93">
        <v>21.6</v>
      </c>
      <c r="AR93">
        <v>0</v>
      </c>
      <c r="AS93">
        <v>0</v>
      </c>
      <c r="AT93">
        <v>112</v>
      </c>
      <c r="AU93">
        <v>41</v>
      </c>
      <c r="AV93">
        <v>1</v>
      </c>
      <c r="AW93">
        <v>1</v>
      </c>
      <c r="AZ93">
        <v>1</v>
      </c>
      <c r="BA93">
        <v>24.82</v>
      </c>
      <c r="BB93">
        <v>8.5</v>
      </c>
      <c r="BC93">
        <v>4.99</v>
      </c>
      <c r="BD93" t="s">
        <v>0</v>
      </c>
      <c r="BE93" t="s">
        <v>0</v>
      </c>
      <c r="BF93" t="s">
        <v>0</v>
      </c>
      <c r="BG93" t="s">
        <v>0</v>
      </c>
      <c r="BH93">
        <v>0</v>
      </c>
      <c r="BI93">
        <v>1</v>
      </c>
      <c r="BJ93" t="s">
        <v>77</v>
      </c>
      <c r="BM93">
        <v>146</v>
      </c>
      <c r="BN93">
        <v>0</v>
      </c>
      <c r="BO93" t="s">
        <v>75</v>
      </c>
      <c r="BP93">
        <v>1</v>
      </c>
      <c r="BQ93">
        <v>30</v>
      </c>
      <c r="BR93">
        <v>0</v>
      </c>
      <c r="BS93">
        <v>24.82</v>
      </c>
      <c r="BT93">
        <v>1</v>
      </c>
      <c r="BU93">
        <v>1</v>
      </c>
      <c r="BV93">
        <v>1</v>
      </c>
      <c r="BW93">
        <v>1</v>
      </c>
      <c r="BX93">
        <v>1</v>
      </c>
      <c r="BY93" t="s">
        <v>0</v>
      </c>
      <c r="BZ93">
        <v>112</v>
      </c>
      <c r="CA93">
        <v>41</v>
      </c>
      <c r="CE93">
        <v>30</v>
      </c>
      <c r="CF93">
        <v>0</v>
      </c>
      <c r="CG93">
        <v>0</v>
      </c>
      <c r="CM93">
        <v>0</v>
      </c>
      <c r="CN93" t="s">
        <v>0</v>
      </c>
      <c r="CO93">
        <v>0</v>
      </c>
      <c r="CP93">
        <f t="shared" si="80"/>
        <v>66754.930000000008</v>
      </c>
      <c r="CQ93">
        <f t="shared" si="81"/>
        <v>246.96</v>
      </c>
      <c r="CR93">
        <f>(ROUND((ROUND((((ET93*1.25))*AV93*1),2)*BB93),2)+ROUND((ROUND(((AE93-((EU93*1.25)))*AV93*1),2)*BS93),2))</f>
        <v>55077.37</v>
      </c>
      <c r="CS93">
        <f t="shared" si="82"/>
        <v>14925.51</v>
      </c>
      <c r="CT93">
        <f t="shared" si="83"/>
        <v>6485.71</v>
      </c>
      <c r="CU93">
        <f t="shared" si="84"/>
        <v>0</v>
      </c>
      <c r="CV93">
        <f t="shared" si="85"/>
        <v>24.84</v>
      </c>
      <c r="CW93">
        <f t="shared" si="86"/>
        <v>0</v>
      </c>
      <c r="CX93">
        <f t="shared" si="87"/>
        <v>0</v>
      </c>
      <c r="CY93">
        <f t="shared" si="88"/>
        <v>7845.2640000000001</v>
      </c>
      <c r="CZ93">
        <f t="shared" si="89"/>
        <v>2871.9269999999997</v>
      </c>
      <c r="DC93" t="s">
        <v>0</v>
      </c>
      <c r="DD93" t="s">
        <v>0</v>
      </c>
      <c r="DE93" t="s">
        <v>17</v>
      </c>
      <c r="DF93" t="s">
        <v>17</v>
      </c>
      <c r="DG93" t="s">
        <v>18</v>
      </c>
      <c r="DH93" t="s">
        <v>0</v>
      </c>
      <c r="DI93" t="s">
        <v>18</v>
      </c>
      <c r="DJ93" t="s">
        <v>17</v>
      </c>
      <c r="DK93" t="s">
        <v>0</v>
      </c>
      <c r="DL93" t="s">
        <v>0</v>
      </c>
      <c r="DM93" t="s">
        <v>0</v>
      </c>
      <c r="DN93">
        <v>140</v>
      </c>
      <c r="DO93">
        <v>79</v>
      </c>
      <c r="DP93">
        <v>1.0469999999999999</v>
      </c>
      <c r="DQ93">
        <v>1.002</v>
      </c>
      <c r="DU93">
        <v>1013</v>
      </c>
      <c r="DV93" t="s">
        <v>65</v>
      </c>
      <c r="DW93" t="s">
        <v>65</v>
      </c>
      <c r="DX93">
        <v>1</v>
      </c>
      <c r="EE93">
        <v>45801124</v>
      </c>
      <c r="EF93">
        <v>30</v>
      </c>
      <c r="EG93" t="s">
        <v>19</v>
      </c>
      <c r="EH93">
        <v>0</v>
      </c>
      <c r="EI93" t="s">
        <v>0</v>
      </c>
      <c r="EJ93">
        <v>1</v>
      </c>
      <c r="EK93">
        <v>146</v>
      </c>
      <c r="EL93" t="s">
        <v>67</v>
      </c>
      <c r="EM93" t="s">
        <v>68</v>
      </c>
      <c r="EO93" t="s">
        <v>0</v>
      </c>
      <c r="EQ93">
        <v>0</v>
      </c>
      <c r="ER93">
        <v>5460.47</v>
      </c>
      <c r="ES93">
        <v>49.49</v>
      </c>
      <c r="ET93">
        <v>5183.75</v>
      </c>
      <c r="EU93">
        <v>481.08</v>
      </c>
      <c r="EV93">
        <v>227.23</v>
      </c>
      <c r="EW93">
        <v>21.6</v>
      </c>
      <c r="EX93">
        <v>0</v>
      </c>
      <c r="EY93">
        <v>0</v>
      </c>
      <c r="FQ93">
        <v>0</v>
      </c>
      <c r="FR93">
        <f t="shared" si="90"/>
        <v>0</v>
      </c>
      <c r="FS93">
        <v>0</v>
      </c>
      <c r="FX93">
        <v>140</v>
      </c>
      <c r="FY93">
        <v>79</v>
      </c>
      <c r="GA93" t="s">
        <v>0</v>
      </c>
      <c r="GD93">
        <v>0</v>
      </c>
      <c r="GF93">
        <v>1472964356</v>
      </c>
      <c r="GG93">
        <v>2</v>
      </c>
      <c r="GH93">
        <v>1</v>
      </c>
      <c r="GI93">
        <v>3</v>
      </c>
      <c r="GJ93">
        <v>0</v>
      </c>
      <c r="GK93">
        <f>ROUND(R93*(R12)/100,2)</f>
        <v>25307.77</v>
      </c>
      <c r="GL93">
        <f t="shared" si="91"/>
        <v>0</v>
      </c>
      <c r="GM93">
        <f t="shared" si="92"/>
        <v>102779.89</v>
      </c>
      <c r="GN93">
        <f t="shared" si="93"/>
        <v>102779.89</v>
      </c>
      <c r="GO93">
        <f t="shared" si="94"/>
        <v>0</v>
      </c>
      <c r="GP93">
        <f t="shared" si="95"/>
        <v>0</v>
      </c>
      <c r="GR93">
        <v>0</v>
      </c>
      <c r="GS93">
        <v>3</v>
      </c>
      <c r="GT93">
        <v>0</v>
      </c>
      <c r="GU93" t="s">
        <v>0</v>
      </c>
      <c r="GV93">
        <f t="shared" si="96"/>
        <v>0</v>
      </c>
      <c r="GW93">
        <v>1</v>
      </c>
      <c r="GX93">
        <f t="shared" si="97"/>
        <v>0</v>
      </c>
      <c r="HA93">
        <v>0</v>
      </c>
      <c r="HB93">
        <v>0</v>
      </c>
      <c r="HC93">
        <f t="shared" si="98"/>
        <v>0</v>
      </c>
      <c r="IK93">
        <v>0</v>
      </c>
    </row>
    <row r="94" spans="1:245" x14ac:dyDescent="0.2">
      <c r="A94">
        <v>18</v>
      </c>
      <c r="B94">
        <v>1</v>
      </c>
      <c r="C94">
        <v>91</v>
      </c>
      <c r="E94" t="s">
        <v>195</v>
      </c>
      <c r="F94" t="s">
        <v>79</v>
      </c>
      <c r="G94" t="s">
        <v>80</v>
      </c>
      <c r="H94" t="s">
        <v>72</v>
      </c>
      <c r="I94">
        <f>I93*J94</f>
        <v>136.08000000000001</v>
      </c>
      <c r="J94">
        <v>126</v>
      </c>
      <c r="O94">
        <f t="shared" si="67"/>
        <v>205283.81</v>
      </c>
      <c r="P94">
        <f t="shared" si="68"/>
        <v>205283.81</v>
      </c>
      <c r="Q94">
        <f>(ROUND((ROUND(((ET94)*AV94*I94),2)*BB94),2)+ROUND((ROUND(((AE94-(EU94))*AV94*I94),2)*BS94),2))</f>
        <v>0</v>
      </c>
      <c r="R94">
        <f t="shared" si="69"/>
        <v>0</v>
      </c>
      <c r="S94">
        <f t="shared" si="70"/>
        <v>0</v>
      </c>
      <c r="T94">
        <f t="shared" si="71"/>
        <v>0</v>
      </c>
      <c r="U94">
        <f t="shared" si="72"/>
        <v>0</v>
      </c>
      <c r="V94">
        <f t="shared" si="73"/>
        <v>0</v>
      </c>
      <c r="W94">
        <f t="shared" si="74"/>
        <v>0</v>
      </c>
      <c r="X94">
        <f t="shared" si="75"/>
        <v>0</v>
      </c>
      <c r="Y94">
        <f t="shared" si="76"/>
        <v>0</v>
      </c>
      <c r="AA94">
        <v>46747901</v>
      </c>
      <c r="AB94">
        <f t="shared" si="77"/>
        <v>159.13</v>
      </c>
      <c r="AC94">
        <f t="shared" si="99"/>
        <v>159.13</v>
      </c>
      <c r="AD94">
        <f>ROUND((((ET94)-(EU94))+AE94),6)</f>
        <v>0</v>
      </c>
      <c r="AE94">
        <f>ROUND((EU94),6)</f>
        <v>0</v>
      </c>
      <c r="AF94">
        <f>ROUND((EV94),6)</f>
        <v>0</v>
      </c>
      <c r="AG94">
        <f t="shared" si="78"/>
        <v>0</v>
      </c>
      <c r="AH94">
        <f>(EW94)</f>
        <v>0</v>
      </c>
      <c r="AI94">
        <f>(EX94)</f>
        <v>0</v>
      </c>
      <c r="AJ94">
        <f t="shared" si="79"/>
        <v>0</v>
      </c>
      <c r="AK94">
        <v>159.13</v>
      </c>
      <c r="AL94">
        <v>159.13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1</v>
      </c>
      <c r="AZ94">
        <v>1</v>
      </c>
      <c r="BA94">
        <v>1</v>
      </c>
      <c r="BB94">
        <v>1</v>
      </c>
      <c r="BC94">
        <v>9.48</v>
      </c>
      <c r="BD94" t="s">
        <v>0</v>
      </c>
      <c r="BE94" t="s">
        <v>0</v>
      </c>
      <c r="BF94" t="s">
        <v>0</v>
      </c>
      <c r="BG94" t="s">
        <v>0</v>
      </c>
      <c r="BH94">
        <v>3</v>
      </c>
      <c r="BI94">
        <v>1</v>
      </c>
      <c r="BJ94" t="s">
        <v>81</v>
      </c>
      <c r="BM94">
        <v>146</v>
      </c>
      <c r="BN94">
        <v>0</v>
      </c>
      <c r="BO94" t="s">
        <v>79</v>
      </c>
      <c r="BP94">
        <v>1</v>
      </c>
      <c r="BQ94">
        <v>30</v>
      </c>
      <c r="BR94">
        <v>0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 t="s">
        <v>0</v>
      </c>
      <c r="BZ94">
        <v>0</v>
      </c>
      <c r="CA94">
        <v>0</v>
      </c>
      <c r="CE94">
        <v>30</v>
      </c>
      <c r="CF94">
        <v>0</v>
      </c>
      <c r="CG94">
        <v>0</v>
      </c>
      <c r="CM94">
        <v>0</v>
      </c>
      <c r="CN94" t="s">
        <v>0</v>
      </c>
      <c r="CO94">
        <v>0</v>
      </c>
      <c r="CP94">
        <f t="shared" si="80"/>
        <v>205283.81</v>
      </c>
      <c r="CQ94">
        <f t="shared" si="81"/>
        <v>1508.55</v>
      </c>
      <c r="CR94">
        <f>(ROUND((ROUND(((ET94)*AV94*1),2)*BB94),2)+ROUND((ROUND(((AE94-(EU94))*AV94*1),2)*BS94),2))</f>
        <v>0</v>
      </c>
      <c r="CS94">
        <f t="shared" si="82"/>
        <v>0</v>
      </c>
      <c r="CT94">
        <f t="shared" si="83"/>
        <v>0</v>
      </c>
      <c r="CU94">
        <f t="shared" si="84"/>
        <v>0</v>
      </c>
      <c r="CV94">
        <f t="shared" si="85"/>
        <v>0</v>
      </c>
      <c r="CW94">
        <f t="shared" si="86"/>
        <v>0</v>
      </c>
      <c r="CX94">
        <f t="shared" si="87"/>
        <v>0</v>
      </c>
      <c r="CY94">
        <f t="shared" si="88"/>
        <v>0</v>
      </c>
      <c r="CZ94">
        <f t="shared" si="89"/>
        <v>0</v>
      </c>
      <c r="DC94" t="s">
        <v>0</v>
      </c>
      <c r="DD94" t="s">
        <v>0</v>
      </c>
      <c r="DE94" t="s">
        <v>0</v>
      </c>
      <c r="DF94" t="s">
        <v>0</v>
      </c>
      <c r="DG94" t="s">
        <v>0</v>
      </c>
      <c r="DH94" t="s">
        <v>0</v>
      </c>
      <c r="DI94" t="s">
        <v>0</v>
      </c>
      <c r="DJ94" t="s">
        <v>0</v>
      </c>
      <c r="DK94" t="s">
        <v>0</v>
      </c>
      <c r="DL94" t="s">
        <v>0</v>
      </c>
      <c r="DM94" t="s">
        <v>0</v>
      </c>
      <c r="DN94">
        <v>140</v>
      </c>
      <c r="DO94">
        <v>79</v>
      </c>
      <c r="DP94">
        <v>1.0469999999999999</v>
      </c>
      <c r="DQ94">
        <v>1.002</v>
      </c>
      <c r="DU94">
        <v>1007</v>
      </c>
      <c r="DV94" t="s">
        <v>72</v>
      </c>
      <c r="DW94" t="s">
        <v>72</v>
      </c>
      <c r="DX94">
        <v>1</v>
      </c>
      <c r="EE94">
        <v>45801124</v>
      </c>
      <c r="EF94">
        <v>30</v>
      </c>
      <c r="EG94" t="s">
        <v>19</v>
      </c>
      <c r="EH94">
        <v>0</v>
      </c>
      <c r="EI94" t="s">
        <v>0</v>
      </c>
      <c r="EJ94">
        <v>1</v>
      </c>
      <c r="EK94">
        <v>146</v>
      </c>
      <c r="EL94" t="s">
        <v>67</v>
      </c>
      <c r="EM94" t="s">
        <v>68</v>
      </c>
      <c r="EO94" t="s">
        <v>0</v>
      </c>
      <c r="EQ94">
        <v>0</v>
      </c>
      <c r="ER94">
        <v>159.13</v>
      </c>
      <c r="ES94">
        <v>159.13</v>
      </c>
      <c r="ET94">
        <v>0</v>
      </c>
      <c r="EU94">
        <v>0</v>
      </c>
      <c r="EV94">
        <v>0</v>
      </c>
      <c r="EW94">
        <v>0</v>
      </c>
      <c r="EX94">
        <v>0</v>
      </c>
      <c r="FQ94">
        <v>0</v>
      </c>
      <c r="FR94">
        <f t="shared" si="90"/>
        <v>0</v>
      </c>
      <c r="FS94">
        <v>0</v>
      </c>
      <c r="FX94">
        <v>140</v>
      </c>
      <c r="FY94">
        <v>79</v>
      </c>
      <c r="GA94" t="s">
        <v>0</v>
      </c>
      <c r="GD94">
        <v>0</v>
      </c>
      <c r="GF94">
        <v>2075779493</v>
      </c>
      <c r="GG94">
        <v>2</v>
      </c>
      <c r="GH94">
        <v>1</v>
      </c>
      <c r="GI94">
        <v>2</v>
      </c>
      <c r="GJ94">
        <v>0</v>
      </c>
      <c r="GK94">
        <f>ROUND(R94*(R12)/100,2)</f>
        <v>0</v>
      </c>
      <c r="GL94">
        <f t="shared" si="91"/>
        <v>0</v>
      </c>
      <c r="GM94">
        <f t="shared" si="92"/>
        <v>205283.81</v>
      </c>
      <c r="GN94">
        <f t="shared" si="93"/>
        <v>205283.81</v>
      </c>
      <c r="GO94">
        <f t="shared" si="94"/>
        <v>0</v>
      </c>
      <c r="GP94">
        <f t="shared" si="95"/>
        <v>0</v>
      </c>
      <c r="GR94">
        <v>0</v>
      </c>
      <c r="GS94">
        <v>3</v>
      </c>
      <c r="GT94">
        <v>0</v>
      </c>
      <c r="GU94" t="s">
        <v>0</v>
      </c>
      <c r="GV94">
        <f t="shared" si="96"/>
        <v>0</v>
      </c>
      <c r="GW94">
        <v>1</v>
      </c>
      <c r="GX94">
        <f t="shared" si="97"/>
        <v>0</v>
      </c>
      <c r="HA94">
        <v>0</v>
      </c>
      <c r="HB94">
        <v>0</v>
      </c>
      <c r="HC94">
        <f t="shared" si="98"/>
        <v>0</v>
      </c>
      <c r="IK94">
        <v>0</v>
      </c>
    </row>
    <row r="95" spans="1:245" x14ac:dyDescent="0.2">
      <c r="A95">
        <v>17</v>
      </c>
      <c r="B95">
        <v>1</v>
      </c>
      <c r="C95">
        <f>ROW(SmtRes!A101)</f>
        <v>101</v>
      </c>
      <c r="D95">
        <f>ROW(EtalonRes!A103)</f>
        <v>103</v>
      </c>
      <c r="E95" t="s">
        <v>196</v>
      </c>
      <c r="F95" t="s">
        <v>83</v>
      </c>
      <c r="G95" t="s">
        <v>84</v>
      </c>
      <c r="H95" t="s">
        <v>85</v>
      </c>
      <c r="I95">
        <f>ROUND(350/100,9)</f>
        <v>3.5</v>
      </c>
      <c r="J95">
        <v>0</v>
      </c>
      <c r="O95">
        <f t="shared" si="67"/>
        <v>139278.49</v>
      </c>
      <c r="P95">
        <f t="shared" si="68"/>
        <v>405.97</v>
      </c>
      <c r="Q95">
        <f>(ROUND((ROUND((((ET95*1.25))*AV95*I95),2)*BB95),2)+ROUND((ROUND(((AE95-((EU95*1.25)))*AV95*I95),2)*BS95),2))</f>
        <v>9676.23</v>
      </c>
      <c r="R95">
        <f t="shared" si="69"/>
        <v>2918.83</v>
      </c>
      <c r="S95">
        <f t="shared" si="70"/>
        <v>129196.29</v>
      </c>
      <c r="T95">
        <f t="shared" si="71"/>
        <v>0</v>
      </c>
      <c r="U95">
        <f t="shared" si="72"/>
        <v>469.27474999999998</v>
      </c>
      <c r="V95">
        <f t="shared" si="73"/>
        <v>0</v>
      </c>
      <c r="W95">
        <f t="shared" si="74"/>
        <v>0</v>
      </c>
      <c r="X95">
        <f t="shared" si="75"/>
        <v>116276.66</v>
      </c>
      <c r="Y95">
        <f t="shared" si="76"/>
        <v>52970.48</v>
      </c>
      <c r="AA95">
        <v>46747901</v>
      </c>
      <c r="AB95">
        <f t="shared" si="77"/>
        <v>1853.575</v>
      </c>
      <c r="AC95">
        <f t="shared" si="99"/>
        <v>22.05</v>
      </c>
      <c r="AD95">
        <f>ROUND(((((ET95*1.25))-((EU95*1.25)))+AE95),6)</f>
        <v>344.28750000000002</v>
      </c>
      <c r="AE95">
        <f>ROUND(((EU95*1.25)),6)</f>
        <v>33.6</v>
      </c>
      <c r="AF95">
        <f>ROUND(((EV95*1.15)),6)</f>
        <v>1487.2375</v>
      </c>
      <c r="AG95">
        <f t="shared" si="78"/>
        <v>0</v>
      </c>
      <c r="AH95">
        <f>((EW95*1.15))</f>
        <v>134.07849999999999</v>
      </c>
      <c r="AI95">
        <f>((EX95*1.25))</f>
        <v>0</v>
      </c>
      <c r="AJ95">
        <f t="shared" si="79"/>
        <v>0</v>
      </c>
      <c r="AK95">
        <v>1590.73</v>
      </c>
      <c r="AL95">
        <v>22.05</v>
      </c>
      <c r="AM95">
        <v>275.43</v>
      </c>
      <c r="AN95">
        <v>26.88</v>
      </c>
      <c r="AO95">
        <v>1293.25</v>
      </c>
      <c r="AP95">
        <v>0</v>
      </c>
      <c r="AQ95">
        <v>116.59</v>
      </c>
      <c r="AR95">
        <v>0</v>
      </c>
      <c r="AS95">
        <v>0</v>
      </c>
      <c r="AT95">
        <v>90</v>
      </c>
      <c r="AU95">
        <v>41</v>
      </c>
      <c r="AV95">
        <v>1</v>
      </c>
      <c r="AW95">
        <v>1</v>
      </c>
      <c r="AZ95">
        <v>1</v>
      </c>
      <c r="BA95">
        <v>24.82</v>
      </c>
      <c r="BB95">
        <v>8.0299999999999994</v>
      </c>
      <c r="BC95">
        <v>5.26</v>
      </c>
      <c r="BD95" t="s">
        <v>0</v>
      </c>
      <c r="BE95" t="s">
        <v>0</v>
      </c>
      <c r="BF95" t="s">
        <v>0</v>
      </c>
      <c r="BG95" t="s">
        <v>0</v>
      </c>
      <c r="BH95">
        <v>0</v>
      </c>
      <c r="BI95">
        <v>1</v>
      </c>
      <c r="BJ95" t="s">
        <v>86</v>
      </c>
      <c r="BM95">
        <v>305</v>
      </c>
      <c r="BN95">
        <v>0</v>
      </c>
      <c r="BO95" t="s">
        <v>83</v>
      </c>
      <c r="BP95">
        <v>1</v>
      </c>
      <c r="BQ95">
        <v>30</v>
      </c>
      <c r="BR95">
        <v>0</v>
      </c>
      <c r="BS95">
        <v>24.82</v>
      </c>
      <c r="BT95">
        <v>1</v>
      </c>
      <c r="BU95">
        <v>1</v>
      </c>
      <c r="BV95">
        <v>1</v>
      </c>
      <c r="BW95">
        <v>1</v>
      </c>
      <c r="BX95">
        <v>1</v>
      </c>
      <c r="BY95" t="s">
        <v>0</v>
      </c>
      <c r="BZ95">
        <v>90</v>
      </c>
      <c r="CA95">
        <v>41</v>
      </c>
      <c r="CE95">
        <v>30</v>
      </c>
      <c r="CF95">
        <v>0</v>
      </c>
      <c r="CG95">
        <v>0</v>
      </c>
      <c r="CM95">
        <v>0</v>
      </c>
      <c r="CN95" t="s">
        <v>0</v>
      </c>
      <c r="CO95">
        <v>0</v>
      </c>
      <c r="CP95">
        <f t="shared" si="80"/>
        <v>139278.49</v>
      </c>
      <c r="CQ95">
        <f t="shared" si="81"/>
        <v>115.98</v>
      </c>
      <c r="CR95">
        <f>(ROUND((ROUND((((ET95*1.25))*AV95*1),2)*BB95),2)+ROUND((ROUND(((AE95-((EU95*1.25)))*AV95*1),2)*BS95),2))</f>
        <v>2764.65</v>
      </c>
      <c r="CS95">
        <f t="shared" si="82"/>
        <v>833.95</v>
      </c>
      <c r="CT95">
        <f t="shared" si="83"/>
        <v>36913.300000000003</v>
      </c>
      <c r="CU95">
        <f t="shared" si="84"/>
        <v>0</v>
      </c>
      <c r="CV95">
        <f t="shared" si="85"/>
        <v>134.07849999999999</v>
      </c>
      <c r="CW95">
        <f t="shared" si="86"/>
        <v>0</v>
      </c>
      <c r="CX95">
        <f t="shared" si="87"/>
        <v>0</v>
      </c>
      <c r="CY95">
        <f t="shared" si="88"/>
        <v>116276.66099999999</v>
      </c>
      <c r="CZ95">
        <f t="shared" si="89"/>
        <v>52970.478899999995</v>
      </c>
      <c r="DC95" t="s">
        <v>0</v>
      </c>
      <c r="DD95" t="s">
        <v>0</v>
      </c>
      <c r="DE95" t="s">
        <v>17</v>
      </c>
      <c r="DF95" t="s">
        <v>17</v>
      </c>
      <c r="DG95" t="s">
        <v>18</v>
      </c>
      <c r="DH95" t="s">
        <v>0</v>
      </c>
      <c r="DI95" t="s">
        <v>18</v>
      </c>
      <c r="DJ95" t="s">
        <v>17</v>
      </c>
      <c r="DK95" t="s">
        <v>0</v>
      </c>
      <c r="DL95" t="s">
        <v>0</v>
      </c>
      <c r="DM95" t="s">
        <v>0</v>
      </c>
      <c r="DN95">
        <v>156</v>
      </c>
      <c r="DO95">
        <v>84</v>
      </c>
      <c r="DP95">
        <v>1</v>
      </c>
      <c r="DQ95">
        <v>1</v>
      </c>
      <c r="DU95">
        <v>1005</v>
      </c>
      <c r="DV95" t="s">
        <v>85</v>
      </c>
      <c r="DW95" t="s">
        <v>85</v>
      </c>
      <c r="DX95">
        <v>100</v>
      </c>
      <c r="EE95">
        <v>45801283</v>
      </c>
      <c r="EF95">
        <v>30</v>
      </c>
      <c r="EG95" t="s">
        <v>19</v>
      </c>
      <c r="EH95">
        <v>0</v>
      </c>
      <c r="EI95" t="s">
        <v>0</v>
      </c>
      <c r="EJ95">
        <v>1</v>
      </c>
      <c r="EK95">
        <v>305</v>
      </c>
      <c r="EL95" t="s">
        <v>87</v>
      </c>
      <c r="EM95" t="s">
        <v>88</v>
      </c>
      <c r="EO95" t="s">
        <v>0</v>
      </c>
      <c r="EQ95">
        <v>0</v>
      </c>
      <c r="ER95">
        <v>1590.73</v>
      </c>
      <c r="ES95">
        <v>22.05</v>
      </c>
      <c r="ET95">
        <v>275.43</v>
      </c>
      <c r="EU95">
        <v>26.88</v>
      </c>
      <c r="EV95">
        <v>1293.25</v>
      </c>
      <c r="EW95">
        <v>116.59</v>
      </c>
      <c r="EX95">
        <v>0</v>
      </c>
      <c r="EY95">
        <v>0</v>
      </c>
      <c r="FQ95">
        <v>0</v>
      </c>
      <c r="FR95">
        <f t="shared" si="90"/>
        <v>0</v>
      </c>
      <c r="FS95">
        <v>0</v>
      </c>
      <c r="FX95">
        <v>156</v>
      </c>
      <c r="FY95">
        <v>84</v>
      </c>
      <c r="GA95" t="s">
        <v>0</v>
      </c>
      <c r="GD95">
        <v>0</v>
      </c>
      <c r="GF95">
        <v>781796329</v>
      </c>
      <c r="GG95">
        <v>2</v>
      </c>
      <c r="GH95">
        <v>1</v>
      </c>
      <c r="GI95">
        <v>2</v>
      </c>
      <c r="GJ95">
        <v>0</v>
      </c>
      <c r="GK95">
        <f>ROUND(R95*(R12)/100,2)</f>
        <v>4582.5600000000004</v>
      </c>
      <c r="GL95">
        <f t="shared" si="91"/>
        <v>0</v>
      </c>
      <c r="GM95">
        <f t="shared" si="92"/>
        <v>313108.19</v>
      </c>
      <c r="GN95">
        <f t="shared" si="93"/>
        <v>313108.19</v>
      </c>
      <c r="GO95">
        <f t="shared" si="94"/>
        <v>0</v>
      </c>
      <c r="GP95">
        <f t="shared" si="95"/>
        <v>0</v>
      </c>
      <c r="GR95">
        <v>0</v>
      </c>
      <c r="GS95">
        <v>3</v>
      </c>
      <c r="GT95">
        <v>0</v>
      </c>
      <c r="GU95" t="s">
        <v>0</v>
      </c>
      <c r="GV95">
        <f t="shared" si="96"/>
        <v>0</v>
      </c>
      <c r="GW95">
        <v>1</v>
      </c>
      <c r="GX95">
        <f t="shared" si="97"/>
        <v>0</v>
      </c>
      <c r="HA95">
        <v>0</v>
      </c>
      <c r="HB95">
        <v>0</v>
      </c>
      <c r="HC95">
        <f t="shared" si="98"/>
        <v>0</v>
      </c>
      <c r="IK95">
        <v>0</v>
      </c>
    </row>
    <row r="96" spans="1:245" x14ac:dyDescent="0.2">
      <c r="A96">
        <v>18</v>
      </c>
      <c r="B96">
        <v>1</v>
      </c>
      <c r="C96">
        <v>101</v>
      </c>
      <c r="E96" t="s">
        <v>197</v>
      </c>
      <c r="F96" t="s">
        <v>90</v>
      </c>
      <c r="G96" t="s">
        <v>91</v>
      </c>
      <c r="H96" t="s">
        <v>92</v>
      </c>
      <c r="I96">
        <f>I95*J96</f>
        <v>5.25</v>
      </c>
      <c r="J96">
        <v>1.5</v>
      </c>
      <c r="O96">
        <f t="shared" si="67"/>
        <v>27804.79</v>
      </c>
      <c r="P96">
        <f t="shared" si="68"/>
        <v>27804.79</v>
      </c>
      <c r="Q96">
        <f>(ROUND((ROUND(((ET96)*AV96*I96),2)*BB96),2)+ROUND((ROUND(((AE96-(EU96))*AV96*I96),2)*BS96),2))</f>
        <v>0</v>
      </c>
      <c r="R96">
        <f t="shared" si="69"/>
        <v>0</v>
      </c>
      <c r="S96">
        <f t="shared" si="70"/>
        <v>0</v>
      </c>
      <c r="T96">
        <f t="shared" si="71"/>
        <v>0</v>
      </c>
      <c r="U96">
        <f t="shared" si="72"/>
        <v>0</v>
      </c>
      <c r="V96">
        <f t="shared" si="73"/>
        <v>0</v>
      </c>
      <c r="W96">
        <f t="shared" si="74"/>
        <v>0</v>
      </c>
      <c r="X96">
        <f t="shared" si="75"/>
        <v>0</v>
      </c>
      <c r="Y96">
        <f t="shared" si="76"/>
        <v>0</v>
      </c>
      <c r="AA96">
        <v>46747901</v>
      </c>
      <c r="AB96">
        <f t="shared" si="77"/>
        <v>2634.9</v>
      </c>
      <c r="AC96">
        <f t="shared" si="99"/>
        <v>2634.9</v>
      </c>
      <c r="AD96">
        <f>ROUND((((ET96)-(EU96))+AE96),6)</f>
        <v>0</v>
      </c>
      <c r="AE96">
        <f t="shared" ref="AE96:AF98" si="102">ROUND((EU96),6)</f>
        <v>0</v>
      </c>
      <c r="AF96">
        <f t="shared" si="102"/>
        <v>0</v>
      </c>
      <c r="AG96">
        <f t="shared" si="78"/>
        <v>0</v>
      </c>
      <c r="AH96">
        <f t="shared" ref="AH96:AI98" si="103">(EW96)</f>
        <v>0</v>
      </c>
      <c r="AI96">
        <f t="shared" si="103"/>
        <v>0</v>
      </c>
      <c r="AJ96">
        <f t="shared" si="79"/>
        <v>0</v>
      </c>
      <c r="AK96">
        <v>2634.9</v>
      </c>
      <c r="AL96">
        <v>2634.9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1</v>
      </c>
      <c r="AZ96">
        <v>1</v>
      </c>
      <c r="BA96">
        <v>1</v>
      </c>
      <c r="BB96">
        <v>1</v>
      </c>
      <c r="BC96">
        <v>2.0099999999999998</v>
      </c>
      <c r="BD96" t="s">
        <v>0</v>
      </c>
      <c r="BE96" t="s">
        <v>0</v>
      </c>
      <c r="BF96" t="s">
        <v>0</v>
      </c>
      <c r="BG96" t="s">
        <v>0</v>
      </c>
      <c r="BH96">
        <v>3</v>
      </c>
      <c r="BI96">
        <v>1</v>
      </c>
      <c r="BJ96" t="s">
        <v>93</v>
      </c>
      <c r="BM96">
        <v>305</v>
      </c>
      <c r="BN96">
        <v>0</v>
      </c>
      <c r="BO96" t="s">
        <v>90</v>
      </c>
      <c r="BP96">
        <v>1</v>
      </c>
      <c r="BQ96">
        <v>30</v>
      </c>
      <c r="BR96">
        <v>0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 t="s">
        <v>0</v>
      </c>
      <c r="BZ96">
        <v>0</v>
      </c>
      <c r="CA96">
        <v>0</v>
      </c>
      <c r="CE96">
        <v>30</v>
      </c>
      <c r="CF96">
        <v>0</v>
      </c>
      <c r="CG96">
        <v>0</v>
      </c>
      <c r="CM96">
        <v>0</v>
      </c>
      <c r="CN96" t="s">
        <v>0</v>
      </c>
      <c r="CO96">
        <v>0</v>
      </c>
      <c r="CP96">
        <f t="shared" si="80"/>
        <v>27804.79</v>
      </c>
      <c r="CQ96">
        <f t="shared" si="81"/>
        <v>5296.15</v>
      </c>
      <c r="CR96">
        <f>(ROUND((ROUND(((ET96)*AV96*1),2)*BB96),2)+ROUND((ROUND(((AE96-(EU96))*AV96*1),2)*BS96),2))</f>
        <v>0</v>
      </c>
      <c r="CS96">
        <f t="shared" si="82"/>
        <v>0</v>
      </c>
      <c r="CT96">
        <f t="shared" si="83"/>
        <v>0</v>
      </c>
      <c r="CU96">
        <f t="shared" si="84"/>
        <v>0</v>
      </c>
      <c r="CV96">
        <f t="shared" si="85"/>
        <v>0</v>
      </c>
      <c r="CW96">
        <f t="shared" si="86"/>
        <v>0</v>
      </c>
      <c r="CX96">
        <f t="shared" si="87"/>
        <v>0</v>
      </c>
      <c r="CY96">
        <f t="shared" si="88"/>
        <v>0</v>
      </c>
      <c r="CZ96">
        <f t="shared" si="89"/>
        <v>0</v>
      </c>
      <c r="DC96" t="s">
        <v>0</v>
      </c>
      <c r="DD96" t="s">
        <v>0</v>
      </c>
      <c r="DE96" t="s">
        <v>0</v>
      </c>
      <c r="DF96" t="s">
        <v>0</v>
      </c>
      <c r="DG96" t="s">
        <v>0</v>
      </c>
      <c r="DH96" t="s">
        <v>0</v>
      </c>
      <c r="DI96" t="s">
        <v>0</v>
      </c>
      <c r="DJ96" t="s">
        <v>0</v>
      </c>
      <c r="DK96" t="s">
        <v>0</v>
      </c>
      <c r="DL96" t="s">
        <v>0</v>
      </c>
      <c r="DM96" t="s">
        <v>0</v>
      </c>
      <c r="DN96">
        <v>156</v>
      </c>
      <c r="DO96">
        <v>84</v>
      </c>
      <c r="DP96">
        <v>1</v>
      </c>
      <c r="DQ96">
        <v>1</v>
      </c>
      <c r="DU96">
        <v>1010</v>
      </c>
      <c r="DV96" t="s">
        <v>92</v>
      </c>
      <c r="DW96" t="s">
        <v>92</v>
      </c>
      <c r="DX96">
        <v>1</v>
      </c>
      <c r="EE96">
        <v>45801283</v>
      </c>
      <c r="EF96">
        <v>30</v>
      </c>
      <c r="EG96" t="s">
        <v>19</v>
      </c>
      <c r="EH96">
        <v>0</v>
      </c>
      <c r="EI96" t="s">
        <v>0</v>
      </c>
      <c r="EJ96">
        <v>1</v>
      </c>
      <c r="EK96">
        <v>305</v>
      </c>
      <c r="EL96" t="s">
        <v>87</v>
      </c>
      <c r="EM96" t="s">
        <v>88</v>
      </c>
      <c r="EO96" t="s">
        <v>0</v>
      </c>
      <c r="EQ96">
        <v>0</v>
      </c>
      <c r="ER96">
        <v>2634.9</v>
      </c>
      <c r="ES96">
        <v>2634.9</v>
      </c>
      <c r="ET96">
        <v>0</v>
      </c>
      <c r="EU96">
        <v>0</v>
      </c>
      <c r="EV96">
        <v>0</v>
      </c>
      <c r="EW96">
        <v>0</v>
      </c>
      <c r="EX96">
        <v>0</v>
      </c>
      <c r="FQ96">
        <v>0</v>
      </c>
      <c r="FR96">
        <f t="shared" si="90"/>
        <v>0</v>
      </c>
      <c r="FS96">
        <v>0</v>
      </c>
      <c r="FX96">
        <v>156</v>
      </c>
      <c r="FY96">
        <v>84</v>
      </c>
      <c r="GA96" t="s">
        <v>0</v>
      </c>
      <c r="GD96">
        <v>0</v>
      </c>
      <c r="GF96">
        <v>1978578417</v>
      </c>
      <c r="GG96">
        <v>2</v>
      </c>
      <c r="GH96">
        <v>1</v>
      </c>
      <c r="GI96">
        <v>2</v>
      </c>
      <c r="GJ96">
        <v>0</v>
      </c>
      <c r="GK96">
        <f>ROUND(R96*(R12)/100,2)</f>
        <v>0</v>
      </c>
      <c r="GL96">
        <f t="shared" si="91"/>
        <v>0</v>
      </c>
      <c r="GM96">
        <f t="shared" si="92"/>
        <v>27804.79</v>
      </c>
      <c r="GN96">
        <f t="shared" si="93"/>
        <v>27804.79</v>
      </c>
      <c r="GO96">
        <f t="shared" si="94"/>
        <v>0</v>
      </c>
      <c r="GP96">
        <f t="shared" si="95"/>
        <v>0</v>
      </c>
      <c r="GR96">
        <v>0</v>
      </c>
      <c r="GS96">
        <v>3</v>
      </c>
      <c r="GT96">
        <v>0</v>
      </c>
      <c r="GU96" t="s">
        <v>0</v>
      </c>
      <c r="GV96">
        <f t="shared" si="96"/>
        <v>0</v>
      </c>
      <c r="GW96">
        <v>1</v>
      </c>
      <c r="GX96">
        <f t="shared" si="97"/>
        <v>0</v>
      </c>
      <c r="HA96">
        <v>0</v>
      </c>
      <c r="HB96">
        <v>0</v>
      </c>
      <c r="HC96">
        <f t="shared" si="98"/>
        <v>0</v>
      </c>
      <c r="IK96">
        <v>0</v>
      </c>
    </row>
    <row r="97" spans="1:245" x14ac:dyDescent="0.2">
      <c r="A97">
        <v>18</v>
      </c>
      <c r="B97">
        <v>1</v>
      </c>
      <c r="C97">
        <v>99</v>
      </c>
      <c r="E97" t="s">
        <v>198</v>
      </c>
      <c r="F97" t="s">
        <v>95</v>
      </c>
      <c r="G97" t="s">
        <v>96</v>
      </c>
      <c r="H97" t="s">
        <v>38</v>
      </c>
      <c r="I97">
        <f>I95*J97</f>
        <v>17.5</v>
      </c>
      <c r="J97">
        <v>5</v>
      </c>
      <c r="O97">
        <f t="shared" si="67"/>
        <v>59972.91</v>
      </c>
      <c r="P97">
        <f t="shared" si="68"/>
        <v>59972.91</v>
      </c>
      <c r="Q97">
        <f>(ROUND((ROUND(((ET97)*AV97*I97),2)*BB97),2)+ROUND((ROUND(((AE97-(EU97))*AV97*I97),2)*BS97),2))</f>
        <v>0</v>
      </c>
      <c r="R97">
        <f t="shared" si="69"/>
        <v>0</v>
      </c>
      <c r="S97">
        <f t="shared" si="70"/>
        <v>0</v>
      </c>
      <c r="T97">
        <f t="shared" si="71"/>
        <v>0</v>
      </c>
      <c r="U97">
        <f t="shared" si="72"/>
        <v>0</v>
      </c>
      <c r="V97">
        <f t="shared" si="73"/>
        <v>0</v>
      </c>
      <c r="W97">
        <f t="shared" si="74"/>
        <v>0</v>
      </c>
      <c r="X97">
        <f t="shared" si="75"/>
        <v>0</v>
      </c>
      <c r="Y97">
        <f t="shared" si="76"/>
        <v>0</v>
      </c>
      <c r="AA97">
        <v>46747901</v>
      </c>
      <c r="AB97">
        <f t="shared" si="77"/>
        <v>575.97</v>
      </c>
      <c r="AC97">
        <f t="shared" si="99"/>
        <v>575.97</v>
      </c>
      <c r="AD97">
        <f>ROUND((((ET97)-(EU97))+AE97),6)</f>
        <v>0</v>
      </c>
      <c r="AE97">
        <f t="shared" si="102"/>
        <v>0</v>
      </c>
      <c r="AF97">
        <f t="shared" si="102"/>
        <v>0</v>
      </c>
      <c r="AG97">
        <f t="shared" si="78"/>
        <v>0</v>
      </c>
      <c r="AH97">
        <f t="shared" si="103"/>
        <v>0</v>
      </c>
      <c r="AI97">
        <f t="shared" si="103"/>
        <v>0</v>
      </c>
      <c r="AJ97">
        <f t="shared" si="79"/>
        <v>0</v>
      </c>
      <c r="AK97">
        <v>575.97</v>
      </c>
      <c r="AL97">
        <v>575.97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1</v>
      </c>
      <c r="AZ97">
        <v>1</v>
      </c>
      <c r="BA97">
        <v>1</v>
      </c>
      <c r="BB97">
        <v>1</v>
      </c>
      <c r="BC97">
        <v>5.95</v>
      </c>
      <c r="BD97" t="s">
        <v>0</v>
      </c>
      <c r="BE97" t="s">
        <v>0</v>
      </c>
      <c r="BF97" t="s">
        <v>0</v>
      </c>
      <c r="BG97" t="s">
        <v>0</v>
      </c>
      <c r="BH97">
        <v>3</v>
      </c>
      <c r="BI97">
        <v>1</v>
      </c>
      <c r="BJ97" t="s">
        <v>97</v>
      </c>
      <c r="BM97">
        <v>305</v>
      </c>
      <c r="BN97">
        <v>0</v>
      </c>
      <c r="BO97" t="s">
        <v>95</v>
      </c>
      <c r="BP97">
        <v>1</v>
      </c>
      <c r="BQ97">
        <v>30</v>
      </c>
      <c r="BR97">
        <v>0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 t="s">
        <v>0</v>
      </c>
      <c r="BZ97">
        <v>0</v>
      </c>
      <c r="CA97">
        <v>0</v>
      </c>
      <c r="CE97">
        <v>30</v>
      </c>
      <c r="CF97">
        <v>0</v>
      </c>
      <c r="CG97">
        <v>0</v>
      </c>
      <c r="CM97">
        <v>0</v>
      </c>
      <c r="CN97" t="s">
        <v>0</v>
      </c>
      <c r="CO97">
        <v>0</v>
      </c>
      <c r="CP97">
        <f t="shared" si="80"/>
        <v>59972.91</v>
      </c>
      <c r="CQ97">
        <f t="shared" si="81"/>
        <v>3427.02</v>
      </c>
      <c r="CR97">
        <f>(ROUND((ROUND(((ET97)*AV97*1),2)*BB97),2)+ROUND((ROUND(((AE97-(EU97))*AV97*1),2)*BS97),2))</f>
        <v>0</v>
      </c>
      <c r="CS97">
        <f t="shared" si="82"/>
        <v>0</v>
      </c>
      <c r="CT97">
        <f t="shared" si="83"/>
        <v>0</v>
      </c>
      <c r="CU97">
        <f t="shared" si="84"/>
        <v>0</v>
      </c>
      <c r="CV97">
        <f t="shared" si="85"/>
        <v>0</v>
      </c>
      <c r="CW97">
        <f t="shared" si="86"/>
        <v>0</v>
      </c>
      <c r="CX97">
        <f t="shared" si="87"/>
        <v>0</v>
      </c>
      <c r="CY97">
        <f t="shared" si="88"/>
        <v>0</v>
      </c>
      <c r="CZ97">
        <f t="shared" si="89"/>
        <v>0</v>
      </c>
      <c r="DC97" t="s">
        <v>0</v>
      </c>
      <c r="DD97" t="s">
        <v>0</v>
      </c>
      <c r="DE97" t="s">
        <v>0</v>
      </c>
      <c r="DF97" t="s">
        <v>0</v>
      </c>
      <c r="DG97" t="s">
        <v>0</v>
      </c>
      <c r="DH97" t="s">
        <v>0</v>
      </c>
      <c r="DI97" t="s">
        <v>0</v>
      </c>
      <c r="DJ97" t="s">
        <v>0</v>
      </c>
      <c r="DK97" t="s">
        <v>0</v>
      </c>
      <c r="DL97" t="s">
        <v>0</v>
      </c>
      <c r="DM97" t="s">
        <v>0</v>
      </c>
      <c r="DN97">
        <v>156</v>
      </c>
      <c r="DO97">
        <v>84</v>
      </c>
      <c r="DP97">
        <v>1</v>
      </c>
      <c r="DQ97">
        <v>1</v>
      </c>
      <c r="DU97">
        <v>1009</v>
      </c>
      <c r="DV97" t="s">
        <v>38</v>
      </c>
      <c r="DW97" t="s">
        <v>38</v>
      </c>
      <c r="DX97">
        <v>1000</v>
      </c>
      <c r="EE97">
        <v>45801283</v>
      </c>
      <c r="EF97">
        <v>30</v>
      </c>
      <c r="EG97" t="s">
        <v>19</v>
      </c>
      <c r="EH97">
        <v>0</v>
      </c>
      <c r="EI97" t="s">
        <v>0</v>
      </c>
      <c r="EJ97">
        <v>1</v>
      </c>
      <c r="EK97">
        <v>305</v>
      </c>
      <c r="EL97" t="s">
        <v>87</v>
      </c>
      <c r="EM97" t="s">
        <v>88</v>
      </c>
      <c r="EO97" t="s">
        <v>0</v>
      </c>
      <c r="EQ97">
        <v>0</v>
      </c>
      <c r="ER97">
        <v>575.97</v>
      </c>
      <c r="ES97">
        <v>575.97</v>
      </c>
      <c r="ET97">
        <v>0</v>
      </c>
      <c r="EU97">
        <v>0</v>
      </c>
      <c r="EV97">
        <v>0</v>
      </c>
      <c r="EW97">
        <v>0</v>
      </c>
      <c r="EX97">
        <v>0</v>
      </c>
      <c r="FQ97">
        <v>0</v>
      </c>
      <c r="FR97">
        <f t="shared" si="90"/>
        <v>0</v>
      </c>
      <c r="FS97">
        <v>0</v>
      </c>
      <c r="FX97">
        <v>156</v>
      </c>
      <c r="FY97">
        <v>84</v>
      </c>
      <c r="GA97" t="s">
        <v>0</v>
      </c>
      <c r="GD97">
        <v>0</v>
      </c>
      <c r="GF97">
        <v>597656424</v>
      </c>
      <c r="GG97">
        <v>2</v>
      </c>
      <c r="GH97">
        <v>1</v>
      </c>
      <c r="GI97">
        <v>2</v>
      </c>
      <c r="GJ97">
        <v>0</v>
      </c>
      <c r="GK97">
        <f>ROUND(R97*(R12)/100,2)</f>
        <v>0</v>
      </c>
      <c r="GL97">
        <f t="shared" si="91"/>
        <v>0</v>
      </c>
      <c r="GM97">
        <f t="shared" si="92"/>
        <v>59972.91</v>
      </c>
      <c r="GN97">
        <f t="shared" si="93"/>
        <v>59972.91</v>
      </c>
      <c r="GO97">
        <f t="shared" si="94"/>
        <v>0</v>
      </c>
      <c r="GP97">
        <f t="shared" si="95"/>
        <v>0</v>
      </c>
      <c r="GR97">
        <v>0</v>
      </c>
      <c r="GS97">
        <v>3</v>
      </c>
      <c r="GT97">
        <v>0</v>
      </c>
      <c r="GU97" t="s">
        <v>0</v>
      </c>
      <c r="GV97">
        <f t="shared" si="96"/>
        <v>0</v>
      </c>
      <c r="GW97">
        <v>1</v>
      </c>
      <c r="GX97">
        <f t="shared" si="97"/>
        <v>0</v>
      </c>
      <c r="HA97">
        <v>0</v>
      </c>
      <c r="HB97">
        <v>0</v>
      </c>
      <c r="HC97">
        <f t="shared" si="98"/>
        <v>0</v>
      </c>
      <c r="IK97">
        <v>0</v>
      </c>
    </row>
    <row r="98" spans="1:245" x14ac:dyDescent="0.2">
      <c r="A98">
        <v>18</v>
      </c>
      <c r="B98">
        <v>1</v>
      </c>
      <c r="C98">
        <v>100</v>
      </c>
      <c r="E98" t="s">
        <v>199</v>
      </c>
      <c r="F98" t="s">
        <v>99</v>
      </c>
      <c r="G98" t="s">
        <v>100</v>
      </c>
      <c r="H98" t="s">
        <v>60</v>
      </c>
      <c r="I98">
        <f>I95*J98</f>
        <v>357</v>
      </c>
      <c r="J98">
        <v>102</v>
      </c>
      <c r="O98">
        <f t="shared" si="67"/>
        <v>327304.45</v>
      </c>
      <c r="P98">
        <f t="shared" si="68"/>
        <v>327304.45</v>
      </c>
      <c r="Q98">
        <f>(ROUND((ROUND(((ET98)*AV98*I98),2)*BB98),2)+ROUND((ROUND(((AE98-(EU98))*AV98*I98),2)*BS98),2))</f>
        <v>0</v>
      </c>
      <c r="R98">
        <f t="shared" si="69"/>
        <v>0</v>
      </c>
      <c r="S98">
        <f t="shared" si="70"/>
        <v>0</v>
      </c>
      <c r="T98">
        <f t="shared" si="71"/>
        <v>0</v>
      </c>
      <c r="U98">
        <f t="shared" si="72"/>
        <v>0</v>
      </c>
      <c r="V98">
        <f t="shared" si="73"/>
        <v>0</v>
      </c>
      <c r="W98">
        <f t="shared" si="74"/>
        <v>0</v>
      </c>
      <c r="X98">
        <f t="shared" si="75"/>
        <v>0</v>
      </c>
      <c r="Y98">
        <f t="shared" si="76"/>
        <v>0</v>
      </c>
      <c r="AA98">
        <v>46747901</v>
      </c>
      <c r="AB98">
        <f t="shared" si="77"/>
        <v>231.52</v>
      </c>
      <c r="AC98">
        <f t="shared" si="99"/>
        <v>231.52</v>
      </c>
      <c r="AD98">
        <f>ROUND((((ET98)-(EU98))+AE98),6)</f>
        <v>0</v>
      </c>
      <c r="AE98">
        <f t="shared" si="102"/>
        <v>0</v>
      </c>
      <c r="AF98">
        <f t="shared" si="102"/>
        <v>0</v>
      </c>
      <c r="AG98">
        <f t="shared" si="78"/>
        <v>0</v>
      </c>
      <c r="AH98">
        <f t="shared" si="103"/>
        <v>0</v>
      </c>
      <c r="AI98">
        <f t="shared" si="103"/>
        <v>0</v>
      </c>
      <c r="AJ98">
        <f t="shared" si="79"/>
        <v>0</v>
      </c>
      <c r="AK98">
        <v>231.52</v>
      </c>
      <c r="AL98">
        <v>231.52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1</v>
      </c>
      <c r="AZ98">
        <v>1</v>
      </c>
      <c r="BA98">
        <v>1</v>
      </c>
      <c r="BB98">
        <v>1</v>
      </c>
      <c r="BC98">
        <v>3.96</v>
      </c>
      <c r="BD98" t="s">
        <v>0</v>
      </c>
      <c r="BE98" t="s">
        <v>0</v>
      </c>
      <c r="BF98" t="s">
        <v>0</v>
      </c>
      <c r="BG98" t="s">
        <v>0</v>
      </c>
      <c r="BH98">
        <v>3</v>
      </c>
      <c r="BI98">
        <v>1</v>
      </c>
      <c r="BJ98" t="s">
        <v>101</v>
      </c>
      <c r="BM98">
        <v>305</v>
      </c>
      <c r="BN98">
        <v>0</v>
      </c>
      <c r="BO98" t="s">
        <v>99</v>
      </c>
      <c r="BP98">
        <v>1</v>
      </c>
      <c r="BQ98">
        <v>30</v>
      </c>
      <c r="BR98">
        <v>0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 t="s">
        <v>0</v>
      </c>
      <c r="BZ98">
        <v>0</v>
      </c>
      <c r="CA98">
        <v>0</v>
      </c>
      <c r="CE98">
        <v>30</v>
      </c>
      <c r="CF98">
        <v>0</v>
      </c>
      <c r="CG98">
        <v>0</v>
      </c>
      <c r="CM98">
        <v>0</v>
      </c>
      <c r="CN98" t="s">
        <v>0</v>
      </c>
      <c r="CO98">
        <v>0</v>
      </c>
      <c r="CP98">
        <f t="shared" si="80"/>
        <v>327304.45</v>
      </c>
      <c r="CQ98">
        <f t="shared" si="81"/>
        <v>916.82</v>
      </c>
      <c r="CR98">
        <f>(ROUND((ROUND(((ET98)*AV98*1),2)*BB98),2)+ROUND((ROUND(((AE98-(EU98))*AV98*1),2)*BS98),2))</f>
        <v>0</v>
      </c>
      <c r="CS98">
        <f t="shared" si="82"/>
        <v>0</v>
      </c>
      <c r="CT98">
        <f t="shared" si="83"/>
        <v>0</v>
      </c>
      <c r="CU98">
        <f t="shared" si="84"/>
        <v>0</v>
      </c>
      <c r="CV98">
        <f t="shared" si="85"/>
        <v>0</v>
      </c>
      <c r="CW98">
        <f t="shared" si="86"/>
        <v>0</v>
      </c>
      <c r="CX98">
        <f t="shared" si="87"/>
        <v>0</v>
      </c>
      <c r="CY98">
        <f t="shared" si="88"/>
        <v>0</v>
      </c>
      <c r="CZ98">
        <f t="shared" si="89"/>
        <v>0</v>
      </c>
      <c r="DC98" t="s">
        <v>0</v>
      </c>
      <c r="DD98" t="s">
        <v>0</v>
      </c>
      <c r="DE98" t="s">
        <v>0</v>
      </c>
      <c r="DF98" t="s">
        <v>0</v>
      </c>
      <c r="DG98" t="s">
        <v>0</v>
      </c>
      <c r="DH98" t="s">
        <v>0</v>
      </c>
      <c r="DI98" t="s">
        <v>0</v>
      </c>
      <c r="DJ98" t="s">
        <v>0</v>
      </c>
      <c r="DK98" t="s">
        <v>0</v>
      </c>
      <c r="DL98" t="s">
        <v>0</v>
      </c>
      <c r="DM98" t="s">
        <v>0</v>
      </c>
      <c r="DN98">
        <v>156</v>
      </c>
      <c r="DO98">
        <v>84</v>
      </c>
      <c r="DP98">
        <v>1</v>
      </c>
      <c r="DQ98">
        <v>1</v>
      </c>
      <c r="DU98">
        <v>1005</v>
      </c>
      <c r="DV98" t="s">
        <v>60</v>
      </c>
      <c r="DW98" t="s">
        <v>60</v>
      </c>
      <c r="DX98">
        <v>1</v>
      </c>
      <c r="EE98">
        <v>45801283</v>
      </c>
      <c r="EF98">
        <v>30</v>
      </c>
      <c r="EG98" t="s">
        <v>19</v>
      </c>
      <c r="EH98">
        <v>0</v>
      </c>
      <c r="EI98" t="s">
        <v>0</v>
      </c>
      <c r="EJ98">
        <v>1</v>
      </c>
      <c r="EK98">
        <v>305</v>
      </c>
      <c r="EL98" t="s">
        <v>87</v>
      </c>
      <c r="EM98" t="s">
        <v>88</v>
      </c>
      <c r="EO98" t="s">
        <v>0</v>
      </c>
      <c r="EQ98">
        <v>0</v>
      </c>
      <c r="ER98">
        <v>231.52</v>
      </c>
      <c r="ES98">
        <v>231.52</v>
      </c>
      <c r="ET98">
        <v>0</v>
      </c>
      <c r="EU98">
        <v>0</v>
      </c>
      <c r="EV98">
        <v>0</v>
      </c>
      <c r="EW98">
        <v>0</v>
      </c>
      <c r="EX98">
        <v>0</v>
      </c>
      <c r="FQ98">
        <v>0</v>
      </c>
      <c r="FR98">
        <f t="shared" si="90"/>
        <v>0</v>
      </c>
      <c r="FS98">
        <v>0</v>
      </c>
      <c r="FX98">
        <v>156</v>
      </c>
      <c r="FY98">
        <v>84</v>
      </c>
      <c r="GA98" t="s">
        <v>0</v>
      </c>
      <c r="GD98">
        <v>0</v>
      </c>
      <c r="GF98">
        <v>-1392361747</v>
      </c>
      <c r="GG98">
        <v>2</v>
      </c>
      <c r="GH98">
        <v>1</v>
      </c>
      <c r="GI98">
        <v>2</v>
      </c>
      <c r="GJ98">
        <v>0</v>
      </c>
      <c r="GK98">
        <f>ROUND(R98*(R12)/100,2)</f>
        <v>0</v>
      </c>
      <c r="GL98">
        <f t="shared" si="91"/>
        <v>0</v>
      </c>
      <c r="GM98">
        <f t="shared" si="92"/>
        <v>327304.45</v>
      </c>
      <c r="GN98">
        <f t="shared" si="93"/>
        <v>327304.45</v>
      </c>
      <c r="GO98">
        <f t="shared" si="94"/>
        <v>0</v>
      </c>
      <c r="GP98">
        <f t="shared" si="95"/>
        <v>0</v>
      </c>
      <c r="GR98">
        <v>0</v>
      </c>
      <c r="GS98">
        <v>3</v>
      </c>
      <c r="GT98">
        <v>0</v>
      </c>
      <c r="GU98" t="s">
        <v>0</v>
      </c>
      <c r="GV98">
        <f t="shared" si="96"/>
        <v>0</v>
      </c>
      <c r="GW98">
        <v>1</v>
      </c>
      <c r="GX98">
        <f t="shared" si="97"/>
        <v>0</v>
      </c>
      <c r="HA98">
        <v>0</v>
      </c>
      <c r="HB98">
        <v>0</v>
      </c>
      <c r="HC98">
        <f t="shared" si="98"/>
        <v>0</v>
      </c>
      <c r="IK98">
        <v>0</v>
      </c>
    </row>
    <row r="99" spans="1:245" x14ac:dyDescent="0.2">
      <c r="A99">
        <v>17</v>
      </c>
      <c r="B99">
        <v>1</v>
      </c>
      <c r="C99">
        <f>ROW(SmtRes!A107)</f>
        <v>107</v>
      </c>
      <c r="D99">
        <f>ROW(EtalonRes!A109)</f>
        <v>109</v>
      </c>
      <c r="E99" t="s">
        <v>200</v>
      </c>
      <c r="F99" t="s">
        <v>201</v>
      </c>
      <c r="G99" t="s">
        <v>202</v>
      </c>
      <c r="H99" t="s">
        <v>85</v>
      </c>
      <c r="I99">
        <f>ROUND(25/100,9)</f>
        <v>0.25</v>
      </c>
      <c r="J99">
        <v>0</v>
      </c>
      <c r="O99">
        <f t="shared" si="67"/>
        <v>1464.8</v>
      </c>
      <c r="P99">
        <f t="shared" si="68"/>
        <v>21.13</v>
      </c>
      <c r="Q99">
        <f>(ROUND((ROUND((((ET99*1.25))*AV99*I99),2)*BB99),2)+ROUND((ROUND(((AE99-((EU99*1.25)))*AV99*I99),2)*BS99),2))</f>
        <v>430.77</v>
      </c>
      <c r="R99">
        <f t="shared" si="69"/>
        <v>274.26</v>
      </c>
      <c r="S99">
        <f t="shared" si="70"/>
        <v>1012.9</v>
      </c>
      <c r="T99">
        <f t="shared" si="71"/>
        <v>0</v>
      </c>
      <c r="U99">
        <f t="shared" si="72"/>
        <v>3.3925000000000001</v>
      </c>
      <c r="V99">
        <f t="shared" si="73"/>
        <v>0</v>
      </c>
      <c r="W99">
        <f t="shared" si="74"/>
        <v>0</v>
      </c>
      <c r="X99">
        <f t="shared" si="75"/>
        <v>1134.45</v>
      </c>
      <c r="Y99">
        <f t="shared" si="76"/>
        <v>415.29</v>
      </c>
      <c r="AA99">
        <v>46747901</v>
      </c>
      <c r="AB99">
        <f t="shared" si="77"/>
        <v>331.84249999999997</v>
      </c>
      <c r="AC99">
        <f t="shared" si="99"/>
        <v>14.5</v>
      </c>
      <c r="AD99">
        <f>ROUND(((((ET99*1.25))-((EU99*1.25)))+AE99),6)</f>
        <v>154.1</v>
      </c>
      <c r="AE99">
        <f>ROUND(((EU99*1.25)),6)</f>
        <v>44.212499999999999</v>
      </c>
      <c r="AF99">
        <f>ROUND(((EV99*1.15)),6)</f>
        <v>163.24250000000001</v>
      </c>
      <c r="AG99">
        <f t="shared" si="78"/>
        <v>0</v>
      </c>
      <c r="AH99">
        <f>((EW99*1.15))</f>
        <v>13.57</v>
      </c>
      <c r="AI99">
        <f>((EX99*1.25))</f>
        <v>0</v>
      </c>
      <c r="AJ99">
        <f t="shared" si="79"/>
        <v>0</v>
      </c>
      <c r="AK99">
        <v>279.73</v>
      </c>
      <c r="AL99">
        <v>14.5</v>
      </c>
      <c r="AM99">
        <v>123.28</v>
      </c>
      <c r="AN99">
        <v>35.369999999999997</v>
      </c>
      <c r="AO99">
        <v>141.94999999999999</v>
      </c>
      <c r="AP99">
        <v>0</v>
      </c>
      <c r="AQ99">
        <v>11.8</v>
      </c>
      <c r="AR99">
        <v>0</v>
      </c>
      <c r="AS99">
        <v>0</v>
      </c>
      <c r="AT99">
        <v>112</v>
      </c>
      <c r="AU99">
        <v>41</v>
      </c>
      <c r="AV99">
        <v>1</v>
      </c>
      <c r="AW99">
        <v>1</v>
      </c>
      <c r="AZ99">
        <v>1</v>
      </c>
      <c r="BA99">
        <v>24.82</v>
      </c>
      <c r="BB99">
        <v>11.18</v>
      </c>
      <c r="BC99">
        <v>5.82</v>
      </c>
      <c r="BD99" t="s">
        <v>0</v>
      </c>
      <c r="BE99" t="s">
        <v>0</v>
      </c>
      <c r="BF99" t="s">
        <v>0</v>
      </c>
      <c r="BG99" t="s">
        <v>0</v>
      </c>
      <c r="BH99">
        <v>0</v>
      </c>
      <c r="BI99">
        <v>1</v>
      </c>
      <c r="BJ99" t="s">
        <v>203</v>
      </c>
      <c r="BM99">
        <v>158</v>
      </c>
      <c r="BN99">
        <v>0</v>
      </c>
      <c r="BO99" t="s">
        <v>201</v>
      </c>
      <c r="BP99">
        <v>1</v>
      </c>
      <c r="BQ99">
        <v>30</v>
      </c>
      <c r="BR99">
        <v>0</v>
      </c>
      <c r="BS99">
        <v>24.82</v>
      </c>
      <c r="BT99">
        <v>1</v>
      </c>
      <c r="BU99">
        <v>1</v>
      </c>
      <c r="BV99">
        <v>1</v>
      </c>
      <c r="BW99">
        <v>1</v>
      </c>
      <c r="BX99">
        <v>1</v>
      </c>
      <c r="BY99" t="s">
        <v>0</v>
      </c>
      <c r="BZ99">
        <v>112</v>
      </c>
      <c r="CA99">
        <v>41</v>
      </c>
      <c r="CE99">
        <v>30</v>
      </c>
      <c r="CF99">
        <v>0</v>
      </c>
      <c r="CG99">
        <v>0</v>
      </c>
      <c r="CM99">
        <v>0</v>
      </c>
      <c r="CN99" t="s">
        <v>0</v>
      </c>
      <c r="CO99">
        <v>0</v>
      </c>
      <c r="CP99">
        <f t="shared" si="80"/>
        <v>1464.8</v>
      </c>
      <c r="CQ99">
        <f t="shared" si="81"/>
        <v>84.39</v>
      </c>
      <c r="CR99">
        <f>(ROUND((ROUND((((ET99*1.25))*AV99*1),2)*BB99),2)+ROUND((ROUND(((AE99-((EU99*1.25)))*AV99*1),2)*BS99),2))</f>
        <v>1722.84</v>
      </c>
      <c r="CS99">
        <f t="shared" si="82"/>
        <v>1097.29</v>
      </c>
      <c r="CT99">
        <f t="shared" si="83"/>
        <v>4051.62</v>
      </c>
      <c r="CU99">
        <f t="shared" si="84"/>
        <v>0</v>
      </c>
      <c r="CV99">
        <f t="shared" si="85"/>
        <v>13.57</v>
      </c>
      <c r="CW99">
        <f t="shared" si="86"/>
        <v>0</v>
      </c>
      <c r="CX99">
        <f t="shared" si="87"/>
        <v>0</v>
      </c>
      <c r="CY99">
        <f t="shared" si="88"/>
        <v>1134.4480000000001</v>
      </c>
      <c r="CZ99">
        <f t="shared" si="89"/>
        <v>415.28899999999999</v>
      </c>
      <c r="DC99" t="s">
        <v>0</v>
      </c>
      <c r="DD99" t="s">
        <v>0</v>
      </c>
      <c r="DE99" t="s">
        <v>17</v>
      </c>
      <c r="DF99" t="s">
        <v>17</v>
      </c>
      <c r="DG99" t="s">
        <v>18</v>
      </c>
      <c r="DH99" t="s">
        <v>0</v>
      </c>
      <c r="DI99" t="s">
        <v>18</v>
      </c>
      <c r="DJ99" t="s">
        <v>17</v>
      </c>
      <c r="DK99" t="s">
        <v>0</v>
      </c>
      <c r="DL99" t="s">
        <v>0</v>
      </c>
      <c r="DM99" t="s">
        <v>0</v>
      </c>
      <c r="DN99">
        <v>140</v>
      </c>
      <c r="DO99">
        <v>79</v>
      </c>
      <c r="DP99">
        <v>1.0469999999999999</v>
      </c>
      <c r="DQ99">
        <v>1</v>
      </c>
      <c r="DU99">
        <v>1005</v>
      </c>
      <c r="DV99" t="s">
        <v>85</v>
      </c>
      <c r="DW99" t="s">
        <v>85</v>
      </c>
      <c r="DX99">
        <v>100</v>
      </c>
      <c r="EE99">
        <v>45801136</v>
      </c>
      <c r="EF99">
        <v>30</v>
      </c>
      <c r="EG99" t="s">
        <v>19</v>
      </c>
      <c r="EH99">
        <v>0</v>
      </c>
      <c r="EI99" t="s">
        <v>0</v>
      </c>
      <c r="EJ99">
        <v>1</v>
      </c>
      <c r="EK99">
        <v>158</v>
      </c>
      <c r="EL99" t="s">
        <v>204</v>
      </c>
      <c r="EM99" t="s">
        <v>205</v>
      </c>
      <c r="EO99" t="s">
        <v>0</v>
      </c>
      <c r="EQ99">
        <v>0</v>
      </c>
      <c r="ER99">
        <v>279.73</v>
      </c>
      <c r="ES99">
        <v>14.5</v>
      </c>
      <c r="ET99">
        <v>123.28</v>
      </c>
      <c r="EU99">
        <v>35.369999999999997</v>
      </c>
      <c r="EV99">
        <v>141.94999999999999</v>
      </c>
      <c r="EW99">
        <v>11.8</v>
      </c>
      <c r="EX99">
        <v>0</v>
      </c>
      <c r="EY99">
        <v>0</v>
      </c>
      <c r="FQ99">
        <v>0</v>
      </c>
      <c r="FR99">
        <f t="shared" si="90"/>
        <v>0</v>
      </c>
      <c r="FS99">
        <v>0</v>
      </c>
      <c r="FX99">
        <v>140</v>
      </c>
      <c r="FY99">
        <v>79</v>
      </c>
      <c r="GA99" t="s">
        <v>0</v>
      </c>
      <c r="GD99">
        <v>0</v>
      </c>
      <c r="GF99">
        <v>-1050223762</v>
      </c>
      <c r="GG99">
        <v>2</v>
      </c>
      <c r="GH99">
        <v>1</v>
      </c>
      <c r="GI99">
        <v>3</v>
      </c>
      <c r="GJ99">
        <v>0</v>
      </c>
      <c r="GK99">
        <f>ROUND(R99*(R12)/100,2)</f>
        <v>430.59</v>
      </c>
      <c r="GL99">
        <f t="shared" si="91"/>
        <v>0</v>
      </c>
      <c r="GM99">
        <f t="shared" si="92"/>
        <v>3445.13</v>
      </c>
      <c r="GN99">
        <f t="shared" si="93"/>
        <v>3445.13</v>
      </c>
      <c r="GO99">
        <f t="shared" si="94"/>
        <v>0</v>
      </c>
      <c r="GP99">
        <f t="shared" si="95"/>
        <v>0</v>
      </c>
      <c r="GR99">
        <v>0</v>
      </c>
      <c r="GS99">
        <v>3</v>
      </c>
      <c r="GT99">
        <v>0</v>
      </c>
      <c r="GU99" t="s">
        <v>0</v>
      </c>
      <c r="GV99">
        <f t="shared" si="96"/>
        <v>0</v>
      </c>
      <c r="GW99">
        <v>1</v>
      </c>
      <c r="GX99">
        <f t="shared" si="97"/>
        <v>0</v>
      </c>
      <c r="HA99">
        <v>0</v>
      </c>
      <c r="HB99">
        <v>0</v>
      </c>
      <c r="HC99">
        <f t="shared" si="98"/>
        <v>0</v>
      </c>
      <c r="IK99">
        <v>0</v>
      </c>
    </row>
    <row r="100" spans="1:245" x14ac:dyDescent="0.2">
      <c r="A100">
        <v>18</v>
      </c>
      <c r="B100">
        <v>1</v>
      </c>
      <c r="C100">
        <v>106</v>
      </c>
      <c r="E100" t="s">
        <v>206</v>
      </c>
      <c r="F100" t="s">
        <v>207</v>
      </c>
      <c r="G100" t="s">
        <v>208</v>
      </c>
      <c r="H100" t="s">
        <v>38</v>
      </c>
      <c r="I100">
        <f>I99*J100</f>
        <v>2.395</v>
      </c>
      <c r="J100">
        <v>9.58</v>
      </c>
      <c r="O100">
        <f t="shared" si="67"/>
        <v>6356.1</v>
      </c>
      <c r="P100">
        <f t="shared" si="68"/>
        <v>6356.1</v>
      </c>
      <c r="Q100">
        <f>(ROUND((ROUND(((ET100)*AV100*I100),2)*BB100),2)+ROUND((ROUND(((AE100-(EU100))*AV100*I100),2)*BS100),2))</f>
        <v>0</v>
      </c>
      <c r="R100">
        <f t="shared" si="69"/>
        <v>0</v>
      </c>
      <c r="S100">
        <f t="shared" si="70"/>
        <v>0</v>
      </c>
      <c r="T100">
        <f t="shared" si="71"/>
        <v>0</v>
      </c>
      <c r="U100">
        <f t="shared" si="72"/>
        <v>0</v>
      </c>
      <c r="V100">
        <f t="shared" si="73"/>
        <v>0</v>
      </c>
      <c r="W100">
        <f t="shared" si="74"/>
        <v>0</v>
      </c>
      <c r="X100">
        <f t="shared" si="75"/>
        <v>0</v>
      </c>
      <c r="Y100">
        <f t="shared" si="76"/>
        <v>0</v>
      </c>
      <c r="AA100">
        <v>46747901</v>
      </c>
      <c r="AB100">
        <f t="shared" si="77"/>
        <v>305.75</v>
      </c>
      <c r="AC100">
        <f t="shared" si="99"/>
        <v>305.75</v>
      </c>
      <c r="AD100">
        <f>ROUND((((ET100)-(EU100))+AE100),6)</f>
        <v>0</v>
      </c>
      <c r="AE100">
        <f>ROUND((EU100),6)</f>
        <v>0</v>
      </c>
      <c r="AF100">
        <f>ROUND((EV100),6)</f>
        <v>0</v>
      </c>
      <c r="AG100">
        <f t="shared" si="78"/>
        <v>0</v>
      </c>
      <c r="AH100">
        <f>(EW100)</f>
        <v>0</v>
      </c>
      <c r="AI100">
        <f>(EX100)</f>
        <v>0</v>
      </c>
      <c r="AJ100">
        <f t="shared" si="79"/>
        <v>0</v>
      </c>
      <c r="AK100">
        <v>305.75</v>
      </c>
      <c r="AL100">
        <v>305.75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1</v>
      </c>
      <c r="AZ100">
        <v>1</v>
      </c>
      <c r="BA100">
        <v>1</v>
      </c>
      <c r="BB100">
        <v>1</v>
      </c>
      <c r="BC100">
        <v>8.68</v>
      </c>
      <c r="BD100" t="s">
        <v>0</v>
      </c>
      <c r="BE100" t="s">
        <v>0</v>
      </c>
      <c r="BF100" t="s">
        <v>0</v>
      </c>
      <c r="BG100" t="s">
        <v>0</v>
      </c>
      <c r="BH100">
        <v>3</v>
      </c>
      <c r="BI100">
        <v>1</v>
      </c>
      <c r="BJ100" t="s">
        <v>209</v>
      </c>
      <c r="BM100">
        <v>158</v>
      </c>
      <c r="BN100">
        <v>0</v>
      </c>
      <c r="BO100" t="s">
        <v>207</v>
      </c>
      <c r="BP100">
        <v>1</v>
      </c>
      <c r="BQ100">
        <v>30</v>
      </c>
      <c r="BR100">
        <v>0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 t="s">
        <v>0</v>
      </c>
      <c r="BZ100">
        <v>0</v>
      </c>
      <c r="CA100">
        <v>0</v>
      </c>
      <c r="CE100">
        <v>30</v>
      </c>
      <c r="CF100">
        <v>0</v>
      </c>
      <c r="CG100">
        <v>0</v>
      </c>
      <c r="CM100">
        <v>0</v>
      </c>
      <c r="CN100" t="s">
        <v>0</v>
      </c>
      <c r="CO100">
        <v>0</v>
      </c>
      <c r="CP100">
        <f t="shared" si="80"/>
        <v>6356.1</v>
      </c>
      <c r="CQ100">
        <f t="shared" si="81"/>
        <v>2653.91</v>
      </c>
      <c r="CR100">
        <f>(ROUND((ROUND(((ET100)*AV100*1),2)*BB100),2)+ROUND((ROUND(((AE100-(EU100))*AV100*1),2)*BS100),2))</f>
        <v>0</v>
      </c>
      <c r="CS100">
        <f t="shared" si="82"/>
        <v>0</v>
      </c>
      <c r="CT100">
        <f t="shared" si="83"/>
        <v>0</v>
      </c>
      <c r="CU100">
        <f t="shared" si="84"/>
        <v>0</v>
      </c>
      <c r="CV100">
        <f t="shared" si="85"/>
        <v>0</v>
      </c>
      <c r="CW100">
        <f t="shared" si="86"/>
        <v>0</v>
      </c>
      <c r="CX100">
        <f t="shared" si="87"/>
        <v>0</v>
      </c>
      <c r="CY100">
        <f t="shared" si="88"/>
        <v>0</v>
      </c>
      <c r="CZ100">
        <f t="shared" si="89"/>
        <v>0</v>
      </c>
      <c r="DC100" t="s">
        <v>0</v>
      </c>
      <c r="DD100" t="s">
        <v>0</v>
      </c>
      <c r="DE100" t="s">
        <v>0</v>
      </c>
      <c r="DF100" t="s">
        <v>0</v>
      </c>
      <c r="DG100" t="s">
        <v>0</v>
      </c>
      <c r="DH100" t="s">
        <v>0</v>
      </c>
      <c r="DI100" t="s">
        <v>0</v>
      </c>
      <c r="DJ100" t="s">
        <v>0</v>
      </c>
      <c r="DK100" t="s">
        <v>0</v>
      </c>
      <c r="DL100" t="s">
        <v>0</v>
      </c>
      <c r="DM100" t="s">
        <v>0</v>
      </c>
      <c r="DN100">
        <v>140</v>
      </c>
      <c r="DO100">
        <v>79</v>
      </c>
      <c r="DP100">
        <v>1.0469999999999999</v>
      </c>
      <c r="DQ100">
        <v>1</v>
      </c>
      <c r="DU100">
        <v>1009</v>
      </c>
      <c r="DV100" t="s">
        <v>38</v>
      </c>
      <c r="DW100" t="s">
        <v>38</v>
      </c>
      <c r="DX100">
        <v>1000</v>
      </c>
      <c r="EE100">
        <v>45801136</v>
      </c>
      <c r="EF100">
        <v>30</v>
      </c>
      <c r="EG100" t="s">
        <v>19</v>
      </c>
      <c r="EH100">
        <v>0</v>
      </c>
      <c r="EI100" t="s">
        <v>0</v>
      </c>
      <c r="EJ100">
        <v>1</v>
      </c>
      <c r="EK100">
        <v>158</v>
      </c>
      <c r="EL100" t="s">
        <v>204</v>
      </c>
      <c r="EM100" t="s">
        <v>205</v>
      </c>
      <c r="EO100" t="s">
        <v>0</v>
      </c>
      <c r="EQ100">
        <v>0</v>
      </c>
      <c r="ER100">
        <v>305.75</v>
      </c>
      <c r="ES100">
        <v>305.75</v>
      </c>
      <c r="ET100">
        <v>0</v>
      </c>
      <c r="EU100">
        <v>0</v>
      </c>
      <c r="EV100">
        <v>0</v>
      </c>
      <c r="EW100">
        <v>0</v>
      </c>
      <c r="EX100">
        <v>0</v>
      </c>
      <c r="FQ100">
        <v>0</v>
      </c>
      <c r="FR100">
        <f t="shared" si="90"/>
        <v>0</v>
      </c>
      <c r="FS100">
        <v>0</v>
      </c>
      <c r="FX100">
        <v>140</v>
      </c>
      <c r="FY100">
        <v>79</v>
      </c>
      <c r="GA100" t="s">
        <v>0</v>
      </c>
      <c r="GD100">
        <v>0</v>
      </c>
      <c r="GF100">
        <v>-2137020924</v>
      </c>
      <c r="GG100">
        <v>2</v>
      </c>
      <c r="GH100">
        <v>1</v>
      </c>
      <c r="GI100">
        <v>2</v>
      </c>
      <c r="GJ100">
        <v>0</v>
      </c>
      <c r="GK100">
        <f>ROUND(R100*(R12)/100,2)</f>
        <v>0</v>
      </c>
      <c r="GL100">
        <f t="shared" si="91"/>
        <v>0</v>
      </c>
      <c r="GM100">
        <f t="shared" si="92"/>
        <v>6356.1</v>
      </c>
      <c r="GN100">
        <f t="shared" si="93"/>
        <v>6356.1</v>
      </c>
      <c r="GO100">
        <f t="shared" si="94"/>
        <v>0</v>
      </c>
      <c r="GP100">
        <f t="shared" si="95"/>
        <v>0</v>
      </c>
      <c r="GR100">
        <v>0</v>
      </c>
      <c r="GS100">
        <v>3</v>
      </c>
      <c r="GT100">
        <v>0</v>
      </c>
      <c r="GU100" t="s">
        <v>0</v>
      </c>
      <c r="GV100">
        <f t="shared" si="96"/>
        <v>0</v>
      </c>
      <c r="GW100">
        <v>1</v>
      </c>
      <c r="GX100">
        <f t="shared" si="97"/>
        <v>0</v>
      </c>
      <c r="HA100">
        <v>0</v>
      </c>
      <c r="HB100">
        <v>0</v>
      </c>
      <c r="HC100">
        <f t="shared" si="98"/>
        <v>0</v>
      </c>
      <c r="IK100">
        <v>0</v>
      </c>
    </row>
    <row r="101" spans="1:245" x14ac:dyDescent="0.2">
      <c r="A101">
        <v>17</v>
      </c>
      <c r="B101">
        <v>1</v>
      </c>
      <c r="C101">
        <f>ROW(SmtRes!A119)</f>
        <v>119</v>
      </c>
      <c r="D101">
        <f>ROW(EtalonRes!A121)</f>
        <v>121</v>
      </c>
      <c r="E101" t="s">
        <v>210</v>
      </c>
      <c r="F101" t="s">
        <v>211</v>
      </c>
      <c r="G101" t="s">
        <v>212</v>
      </c>
      <c r="H101" t="s">
        <v>85</v>
      </c>
      <c r="I101">
        <f>ROUND(25/100,9)</f>
        <v>0.25</v>
      </c>
      <c r="J101">
        <v>0</v>
      </c>
      <c r="O101">
        <f t="shared" si="67"/>
        <v>13684.63</v>
      </c>
      <c r="P101">
        <f t="shared" si="68"/>
        <v>11637.58</v>
      </c>
      <c r="Q101">
        <f>(ROUND((ROUND((((ET101*1.25))*AV101*I101),2)*BB101),2)+ROUND((ROUND(((AE101-((EU101*1.25)))*AV101*I101),2)*BS101),2))</f>
        <v>702.55</v>
      </c>
      <c r="R101">
        <f t="shared" si="69"/>
        <v>540.33000000000004</v>
      </c>
      <c r="S101">
        <f t="shared" si="70"/>
        <v>1344.5</v>
      </c>
      <c r="T101">
        <f t="shared" si="71"/>
        <v>0</v>
      </c>
      <c r="U101">
        <f t="shared" si="72"/>
        <v>4.608625</v>
      </c>
      <c r="V101">
        <f t="shared" si="73"/>
        <v>0</v>
      </c>
      <c r="W101">
        <f t="shared" si="74"/>
        <v>0</v>
      </c>
      <c r="X101">
        <f t="shared" si="75"/>
        <v>1210.05</v>
      </c>
      <c r="Y101">
        <f t="shared" si="76"/>
        <v>551.25</v>
      </c>
      <c r="AA101">
        <v>46747901</v>
      </c>
      <c r="AB101">
        <f t="shared" si="77"/>
        <v>17187.1175</v>
      </c>
      <c r="AC101">
        <f t="shared" si="99"/>
        <v>16744.72</v>
      </c>
      <c r="AD101">
        <f>ROUND(((((ET101*1.25))-((EU101*1.25)))+AE101),6)</f>
        <v>225.73750000000001</v>
      </c>
      <c r="AE101">
        <f>ROUND(((EU101*1.25)),6)</f>
        <v>87.087500000000006</v>
      </c>
      <c r="AF101">
        <f>ROUND(((EV101*1.15)),6)</f>
        <v>216.66</v>
      </c>
      <c r="AG101">
        <f t="shared" si="78"/>
        <v>0</v>
      </c>
      <c r="AH101">
        <f>((EW101*1.15))</f>
        <v>18.4345</v>
      </c>
      <c r="AI101">
        <f>((EX101*1.25))</f>
        <v>0</v>
      </c>
      <c r="AJ101">
        <f t="shared" si="79"/>
        <v>0</v>
      </c>
      <c r="AK101">
        <v>17113.71</v>
      </c>
      <c r="AL101">
        <v>16744.72</v>
      </c>
      <c r="AM101">
        <v>180.59</v>
      </c>
      <c r="AN101">
        <v>69.67</v>
      </c>
      <c r="AO101">
        <v>188.4</v>
      </c>
      <c r="AP101">
        <v>0</v>
      </c>
      <c r="AQ101">
        <v>16.03</v>
      </c>
      <c r="AR101">
        <v>0</v>
      </c>
      <c r="AS101">
        <v>0</v>
      </c>
      <c r="AT101">
        <v>90</v>
      </c>
      <c r="AU101">
        <v>41</v>
      </c>
      <c r="AV101">
        <v>1</v>
      </c>
      <c r="AW101">
        <v>1</v>
      </c>
      <c r="AZ101">
        <v>1</v>
      </c>
      <c r="BA101">
        <v>24.82</v>
      </c>
      <c r="BB101">
        <v>12.45</v>
      </c>
      <c r="BC101">
        <v>2.78</v>
      </c>
      <c r="BD101" t="s">
        <v>0</v>
      </c>
      <c r="BE101" t="s">
        <v>0</v>
      </c>
      <c r="BF101" t="s">
        <v>0</v>
      </c>
      <c r="BG101" t="s">
        <v>0</v>
      </c>
      <c r="BH101">
        <v>0</v>
      </c>
      <c r="BI101">
        <v>1</v>
      </c>
      <c r="BJ101" t="s">
        <v>213</v>
      </c>
      <c r="BM101">
        <v>1526</v>
      </c>
      <c r="BN101">
        <v>0</v>
      </c>
      <c r="BO101" t="s">
        <v>211</v>
      </c>
      <c r="BP101">
        <v>1</v>
      </c>
      <c r="BQ101">
        <v>30</v>
      </c>
      <c r="BR101">
        <v>0</v>
      </c>
      <c r="BS101">
        <v>24.82</v>
      </c>
      <c r="BT101">
        <v>1</v>
      </c>
      <c r="BU101">
        <v>1</v>
      </c>
      <c r="BV101">
        <v>1</v>
      </c>
      <c r="BW101">
        <v>1</v>
      </c>
      <c r="BX101">
        <v>1</v>
      </c>
      <c r="BY101" t="s">
        <v>0</v>
      </c>
      <c r="BZ101">
        <v>90</v>
      </c>
      <c r="CA101">
        <v>41</v>
      </c>
      <c r="CE101">
        <v>30</v>
      </c>
      <c r="CF101">
        <v>0</v>
      </c>
      <c r="CG101">
        <v>0</v>
      </c>
      <c r="CM101">
        <v>0</v>
      </c>
      <c r="CN101" t="s">
        <v>0</v>
      </c>
      <c r="CO101">
        <v>0</v>
      </c>
      <c r="CP101">
        <f t="shared" si="80"/>
        <v>13684.63</v>
      </c>
      <c r="CQ101">
        <f t="shared" si="81"/>
        <v>46550.32</v>
      </c>
      <c r="CR101">
        <f>(ROUND((ROUND((((ET101*1.25))*AV101*1),2)*BB101),2)+ROUND((ROUND(((AE101-((EU101*1.25)))*AV101*1),2)*BS101),2))</f>
        <v>2810.46</v>
      </c>
      <c r="CS101">
        <f t="shared" si="82"/>
        <v>2161.5700000000002</v>
      </c>
      <c r="CT101">
        <f t="shared" si="83"/>
        <v>5377.5</v>
      </c>
      <c r="CU101">
        <f t="shared" si="84"/>
        <v>0</v>
      </c>
      <c r="CV101">
        <f t="shared" si="85"/>
        <v>18.4345</v>
      </c>
      <c r="CW101">
        <f t="shared" si="86"/>
        <v>0</v>
      </c>
      <c r="CX101">
        <f t="shared" si="87"/>
        <v>0</v>
      </c>
      <c r="CY101">
        <f t="shared" si="88"/>
        <v>1210.05</v>
      </c>
      <c r="CZ101">
        <f t="shared" si="89"/>
        <v>551.245</v>
      </c>
      <c r="DC101" t="s">
        <v>0</v>
      </c>
      <c r="DD101" t="s">
        <v>0</v>
      </c>
      <c r="DE101" t="s">
        <v>17</v>
      </c>
      <c r="DF101" t="s">
        <v>17</v>
      </c>
      <c r="DG101" t="s">
        <v>18</v>
      </c>
      <c r="DH101" t="s">
        <v>0</v>
      </c>
      <c r="DI101" t="s">
        <v>18</v>
      </c>
      <c r="DJ101" t="s">
        <v>17</v>
      </c>
      <c r="DK101" t="s">
        <v>0</v>
      </c>
      <c r="DL101" t="s">
        <v>0</v>
      </c>
      <c r="DM101" t="s">
        <v>0</v>
      </c>
      <c r="DN101">
        <v>156</v>
      </c>
      <c r="DO101">
        <v>84</v>
      </c>
      <c r="DP101">
        <v>1</v>
      </c>
      <c r="DQ101">
        <v>1</v>
      </c>
      <c r="DU101">
        <v>1005</v>
      </c>
      <c r="DV101" t="s">
        <v>85</v>
      </c>
      <c r="DW101" t="s">
        <v>85</v>
      </c>
      <c r="DX101">
        <v>100</v>
      </c>
      <c r="EE101">
        <v>45802504</v>
      </c>
      <c r="EF101">
        <v>30</v>
      </c>
      <c r="EG101" t="s">
        <v>19</v>
      </c>
      <c r="EH101">
        <v>0</v>
      </c>
      <c r="EI101" t="s">
        <v>0</v>
      </c>
      <c r="EJ101">
        <v>1</v>
      </c>
      <c r="EK101">
        <v>1526</v>
      </c>
      <c r="EL101" t="s">
        <v>214</v>
      </c>
      <c r="EM101" t="s">
        <v>215</v>
      </c>
      <c r="EO101" t="s">
        <v>0</v>
      </c>
      <c r="EQ101">
        <v>0</v>
      </c>
      <c r="ER101">
        <v>17113.71</v>
      </c>
      <c r="ES101">
        <v>16744.72</v>
      </c>
      <c r="ET101">
        <v>180.59</v>
      </c>
      <c r="EU101">
        <v>69.67</v>
      </c>
      <c r="EV101">
        <v>188.4</v>
      </c>
      <c r="EW101">
        <v>16.03</v>
      </c>
      <c r="EX101">
        <v>0</v>
      </c>
      <c r="EY101">
        <v>0</v>
      </c>
      <c r="FQ101">
        <v>0</v>
      </c>
      <c r="FR101">
        <f t="shared" si="90"/>
        <v>0</v>
      </c>
      <c r="FS101">
        <v>0</v>
      </c>
      <c r="FX101">
        <v>156</v>
      </c>
      <c r="FY101">
        <v>84</v>
      </c>
      <c r="GA101" t="s">
        <v>0</v>
      </c>
      <c r="GD101">
        <v>0</v>
      </c>
      <c r="GF101">
        <v>-1665034286</v>
      </c>
      <c r="GG101">
        <v>2</v>
      </c>
      <c r="GH101">
        <v>1</v>
      </c>
      <c r="GI101">
        <v>2</v>
      </c>
      <c r="GJ101">
        <v>0</v>
      </c>
      <c r="GK101">
        <f>ROUND(R101*(R12)/100,2)</f>
        <v>848.32</v>
      </c>
      <c r="GL101">
        <f t="shared" si="91"/>
        <v>0</v>
      </c>
      <c r="GM101">
        <f t="shared" si="92"/>
        <v>16294.25</v>
      </c>
      <c r="GN101">
        <f t="shared" si="93"/>
        <v>16294.25</v>
      </c>
      <c r="GO101">
        <f t="shared" si="94"/>
        <v>0</v>
      </c>
      <c r="GP101">
        <f t="shared" si="95"/>
        <v>0</v>
      </c>
      <c r="GR101">
        <v>0</v>
      </c>
      <c r="GS101">
        <v>3</v>
      </c>
      <c r="GT101">
        <v>0</v>
      </c>
      <c r="GU101" t="s">
        <v>0</v>
      </c>
      <c r="GV101">
        <f t="shared" si="96"/>
        <v>0</v>
      </c>
      <c r="GW101">
        <v>1</v>
      </c>
      <c r="GX101">
        <f t="shared" si="97"/>
        <v>0</v>
      </c>
      <c r="HA101">
        <v>0</v>
      </c>
      <c r="HB101">
        <v>0</v>
      </c>
      <c r="HC101">
        <f t="shared" si="98"/>
        <v>0</v>
      </c>
      <c r="IK101">
        <v>0</v>
      </c>
    </row>
    <row r="102" spans="1:245" x14ac:dyDescent="0.2">
      <c r="A102">
        <v>18</v>
      </c>
      <c r="B102">
        <v>1</v>
      </c>
      <c r="C102">
        <v>117</v>
      </c>
      <c r="E102" t="s">
        <v>216</v>
      </c>
      <c r="F102" t="s">
        <v>217</v>
      </c>
      <c r="G102" t="s">
        <v>218</v>
      </c>
      <c r="H102" t="s">
        <v>219</v>
      </c>
      <c r="I102">
        <f>I101*J102</f>
        <v>13.125</v>
      </c>
      <c r="J102">
        <v>52.5</v>
      </c>
      <c r="O102">
        <f t="shared" si="67"/>
        <v>1435.14</v>
      </c>
      <c r="P102">
        <f t="shared" si="68"/>
        <v>1435.14</v>
      </c>
      <c r="Q102">
        <f>(ROUND((ROUND(((ET102)*AV102*I102),2)*BB102),2)+ROUND((ROUND(((AE102-(EU102))*AV102*I102),2)*BS102),2))</f>
        <v>0</v>
      </c>
      <c r="R102">
        <f t="shared" si="69"/>
        <v>0</v>
      </c>
      <c r="S102">
        <f t="shared" si="70"/>
        <v>0</v>
      </c>
      <c r="T102">
        <f t="shared" si="71"/>
        <v>0</v>
      </c>
      <c r="U102">
        <f t="shared" si="72"/>
        <v>0</v>
      </c>
      <c r="V102">
        <f t="shared" si="73"/>
        <v>0</v>
      </c>
      <c r="W102">
        <f t="shared" si="74"/>
        <v>0</v>
      </c>
      <c r="X102">
        <f t="shared" si="75"/>
        <v>0</v>
      </c>
      <c r="Y102">
        <f t="shared" si="76"/>
        <v>0</v>
      </c>
      <c r="AA102">
        <v>46747901</v>
      </c>
      <c r="AB102">
        <f t="shared" si="77"/>
        <v>25.37</v>
      </c>
      <c r="AC102">
        <f t="shared" si="99"/>
        <v>25.37</v>
      </c>
      <c r="AD102">
        <f>ROUND((((ET102)-(EU102))+AE102),6)</f>
        <v>0</v>
      </c>
      <c r="AE102">
        <f>ROUND((EU102),6)</f>
        <v>0</v>
      </c>
      <c r="AF102">
        <f>ROUND((EV102),6)</f>
        <v>0</v>
      </c>
      <c r="AG102">
        <f t="shared" si="78"/>
        <v>0</v>
      </c>
      <c r="AH102">
        <f>(EW102)</f>
        <v>0</v>
      </c>
      <c r="AI102">
        <f>(EX102)</f>
        <v>0</v>
      </c>
      <c r="AJ102">
        <f t="shared" si="79"/>
        <v>0</v>
      </c>
      <c r="AK102">
        <v>25.37</v>
      </c>
      <c r="AL102">
        <v>25.37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1</v>
      </c>
      <c r="AZ102">
        <v>1</v>
      </c>
      <c r="BA102">
        <v>1</v>
      </c>
      <c r="BB102">
        <v>1</v>
      </c>
      <c r="BC102">
        <v>4.3099999999999996</v>
      </c>
      <c r="BD102" t="s">
        <v>0</v>
      </c>
      <c r="BE102" t="s">
        <v>0</v>
      </c>
      <c r="BF102" t="s">
        <v>0</v>
      </c>
      <c r="BG102" t="s">
        <v>0</v>
      </c>
      <c r="BH102">
        <v>3</v>
      </c>
      <c r="BI102">
        <v>1</v>
      </c>
      <c r="BJ102" t="s">
        <v>220</v>
      </c>
      <c r="BM102">
        <v>1526</v>
      </c>
      <c r="BN102">
        <v>0</v>
      </c>
      <c r="BO102" t="s">
        <v>217</v>
      </c>
      <c r="BP102">
        <v>1</v>
      </c>
      <c r="BQ102">
        <v>30</v>
      </c>
      <c r="BR102">
        <v>0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 t="s">
        <v>0</v>
      </c>
      <c r="BZ102">
        <v>0</v>
      </c>
      <c r="CA102">
        <v>0</v>
      </c>
      <c r="CE102">
        <v>30</v>
      </c>
      <c r="CF102">
        <v>0</v>
      </c>
      <c r="CG102">
        <v>0</v>
      </c>
      <c r="CM102">
        <v>0</v>
      </c>
      <c r="CN102" t="s">
        <v>0</v>
      </c>
      <c r="CO102">
        <v>0</v>
      </c>
      <c r="CP102">
        <f t="shared" si="80"/>
        <v>1435.14</v>
      </c>
      <c r="CQ102">
        <f t="shared" si="81"/>
        <v>109.34</v>
      </c>
      <c r="CR102">
        <f>(ROUND((ROUND(((ET102)*AV102*1),2)*BB102),2)+ROUND((ROUND(((AE102-(EU102))*AV102*1),2)*BS102),2))</f>
        <v>0</v>
      </c>
      <c r="CS102">
        <f t="shared" si="82"/>
        <v>0</v>
      </c>
      <c r="CT102">
        <f t="shared" si="83"/>
        <v>0</v>
      </c>
      <c r="CU102">
        <f t="shared" si="84"/>
        <v>0</v>
      </c>
      <c r="CV102">
        <f t="shared" si="85"/>
        <v>0</v>
      </c>
      <c r="CW102">
        <f t="shared" si="86"/>
        <v>0</v>
      </c>
      <c r="CX102">
        <f t="shared" si="87"/>
        <v>0</v>
      </c>
      <c r="CY102">
        <f t="shared" si="88"/>
        <v>0</v>
      </c>
      <c r="CZ102">
        <f t="shared" si="89"/>
        <v>0</v>
      </c>
      <c r="DC102" t="s">
        <v>0</v>
      </c>
      <c r="DD102" t="s">
        <v>0</v>
      </c>
      <c r="DE102" t="s">
        <v>0</v>
      </c>
      <c r="DF102" t="s">
        <v>0</v>
      </c>
      <c r="DG102" t="s">
        <v>0</v>
      </c>
      <c r="DH102" t="s">
        <v>0</v>
      </c>
      <c r="DI102" t="s">
        <v>0</v>
      </c>
      <c r="DJ102" t="s">
        <v>0</v>
      </c>
      <c r="DK102" t="s">
        <v>0</v>
      </c>
      <c r="DL102" t="s">
        <v>0</v>
      </c>
      <c r="DM102" t="s">
        <v>0</v>
      </c>
      <c r="DN102">
        <v>156</v>
      </c>
      <c r="DO102">
        <v>84</v>
      </c>
      <c r="DP102">
        <v>1</v>
      </c>
      <c r="DQ102">
        <v>1</v>
      </c>
      <c r="DU102">
        <v>1009</v>
      </c>
      <c r="DV102" t="s">
        <v>219</v>
      </c>
      <c r="DW102" t="s">
        <v>219</v>
      </c>
      <c r="DX102">
        <v>1</v>
      </c>
      <c r="EE102">
        <v>45802504</v>
      </c>
      <c r="EF102">
        <v>30</v>
      </c>
      <c r="EG102" t="s">
        <v>19</v>
      </c>
      <c r="EH102">
        <v>0</v>
      </c>
      <c r="EI102" t="s">
        <v>0</v>
      </c>
      <c r="EJ102">
        <v>1</v>
      </c>
      <c r="EK102">
        <v>1526</v>
      </c>
      <c r="EL102" t="s">
        <v>214</v>
      </c>
      <c r="EM102" t="s">
        <v>215</v>
      </c>
      <c r="EO102" t="s">
        <v>0</v>
      </c>
      <c r="EQ102">
        <v>0</v>
      </c>
      <c r="ER102">
        <v>25.37</v>
      </c>
      <c r="ES102">
        <v>25.37</v>
      </c>
      <c r="ET102">
        <v>0</v>
      </c>
      <c r="EU102">
        <v>0</v>
      </c>
      <c r="EV102">
        <v>0</v>
      </c>
      <c r="EW102">
        <v>0</v>
      </c>
      <c r="EX102">
        <v>0</v>
      </c>
      <c r="FQ102">
        <v>0</v>
      </c>
      <c r="FR102">
        <f t="shared" si="90"/>
        <v>0</v>
      </c>
      <c r="FS102">
        <v>0</v>
      </c>
      <c r="FX102">
        <v>156</v>
      </c>
      <c r="FY102">
        <v>84</v>
      </c>
      <c r="GA102" t="s">
        <v>0</v>
      </c>
      <c r="GD102">
        <v>0</v>
      </c>
      <c r="GF102">
        <v>-1583974880</v>
      </c>
      <c r="GG102">
        <v>2</v>
      </c>
      <c r="GH102">
        <v>1</v>
      </c>
      <c r="GI102">
        <v>2</v>
      </c>
      <c r="GJ102">
        <v>0</v>
      </c>
      <c r="GK102">
        <f>ROUND(R102*(R12)/100,2)</f>
        <v>0</v>
      </c>
      <c r="GL102">
        <f t="shared" si="91"/>
        <v>0</v>
      </c>
      <c r="GM102">
        <f t="shared" si="92"/>
        <v>1435.14</v>
      </c>
      <c r="GN102">
        <f t="shared" si="93"/>
        <v>1435.14</v>
      </c>
      <c r="GO102">
        <f t="shared" si="94"/>
        <v>0</v>
      </c>
      <c r="GP102">
        <f t="shared" si="95"/>
        <v>0</v>
      </c>
      <c r="GR102">
        <v>0</v>
      </c>
      <c r="GS102">
        <v>3</v>
      </c>
      <c r="GT102">
        <v>0</v>
      </c>
      <c r="GU102" t="s">
        <v>0</v>
      </c>
      <c r="GV102">
        <f t="shared" si="96"/>
        <v>0</v>
      </c>
      <c r="GW102">
        <v>1</v>
      </c>
      <c r="GX102">
        <f t="shared" si="97"/>
        <v>0</v>
      </c>
      <c r="HA102">
        <v>0</v>
      </c>
      <c r="HB102">
        <v>0</v>
      </c>
      <c r="HC102">
        <f t="shared" si="98"/>
        <v>0</v>
      </c>
      <c r="IK102">
        <v>0</v>
      </c>
    </row>
    <row r="103" spans="1:245" x14ac:dyDescent="0.2">
      <c r="A103">
        <v>18</v>
      </c>
      <c r="B103">
        <v>1</v>
      </c>
      <c r="C103">
        <v>116</v>
      </c>
      <c r="E103" t="s">
        <v>221</v>
      </c>
      <c r="F103" t="s">
        <v>222</v>
      </c>
      <c r="G103" t="s">
        <v>223</v>
      </c>
      <c r="H103" t="s">
        <v>219</v>
      </c>
      <c r="I103">
        <f>I101*J103</f>
        <v>183.75</v>
      </c>
      <c r="J103">
        <v>735</v>
      </c>
      <c r="O103">
        <f t="shared" si="67"/>
        <v>3223.83</v>
      </c>
      <c r="P103">
        <f t="shared" si="68"/>
        <v>3223.83</v>
      </c>
      <c r="Q103">
        <f>(ROUND((ROUND(((ET103)*AV103*I103),2)*BB103),2)+ROUND((ROUND(((AE103-(EU103))*AV103*I103),2)*BS103),2))</f>
        <v>0</v>
      </c>
      <c r="R103">
        <f t="shared" si="69"/>
        <v>0</v>
      </c>
      <c r="S103">
        <f t="shared" si="70"/>
        <v>0</v>
      </c>
      <c r="T103">
        <f t="shared" si="71"/>
        <v>0</v>
      </c>
      <c r="U103">
        <f t="shared" si="72"/>
        <v>0</v>
      </c>
      <c r="V103">
        <f t="shared" si="73"/>
        <v>0</v>
      </c>
      <c r="W103">
        <f t="shared" si="74"/>
        <v>0</v>
      </c>
      <c r="X103">
        <f t="shared" si="75"/>
        <v>0</v>
      </c>
      <c r="Y103">
        <f t="shared" si="76"/>
        <v>0</v>
      </c>
      <c r="AA103">
        <v>46747901</v>
      </c>
      <c r="AB103">
        <f t="shared" si="77"/>
        <v>7.22</v>
      </c>
      <c r="AC103">
        <f t="shared" si="99"/>
        <v>7.22</v>
      </c>
      <c r="AD103">
        <f>ROUND((((ET103)-(EU103))+AE103),6)</f>
        <v>0</v>
      </c>
      <c r="AE103">
        <f>ROUND((EU103),6)</f>
        <v>0</v>
      </c>
      <c r="AF103">
        <f>ROUND((EV103),6)</f>
        <v>0</v>
      </c>
      <c r="AG103">
        <f t="shared" si="78"/>
        <v>0</v>
      </c>
      <c r="AH103">
        <f>(EW103)</f>
        <v>0</v>
      </c>
      <c r="AI103">
        <f>(EX103)</f>
        <v>0</v>
      </c>
      <c r="AJ103">
        <f t="shared" si="79"/>
        <v>0</v>
      </c>
      <c r="AK103">
        <v>7.22</v>
      </c>
      <c r="AL103">
        <v>7.22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1</v>
      </c>
      <c r="AZ103">
        <v>1</v>
      </c>
      <c r="BA103">
        <v>1</v>
      </c>
      <c r="BB103">
        <v>1</v>
      </c>
      <c r="BC103">
        <v>2.4300000000000002</v>
      </c>
      <c r="BD103" t="s">
        <v>0</v>
      </c>
      <c r="BE103" t="s">
        <v>0</v>
      </c>
      <c r="BF103" t="s">
        <v>0</v>
      </c>
      <c r="BG103" t="s">
        <v>0</v>
      </c>
      <c r="BH103">
        <v>3</v>
      </c>
      <c r="BI103">
        <v>1</v>
      </c>
      <c r="BJ103" t="s">
        <v>224</v>
      </c>
      <c r="BM103">
        <v>1526</v>
      </c>
      <c r="BN103">
        <v>0</v>
      </c>
      <c r="BO103" t="s">
        <v>222</v>
      </c>
      <c r="BP103">
        <v>1</v>
      </c>
      <c r="BQ103">
        <v>30</v>
      </c>
      <c r="BR103">
        <v>0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 t="s">
        <v>0</v>
      </c>
      <c r="BZ103">
        <v>0</v>
      </c>
      <c r="CA103">
        <v>0</v>
      </c>
      <c r="CE103">
        <v>30</v>
      </c>
      <c r="CF103">
        <v>0</v>
      </c>
      <c r="CG103">
        <v>0</v>
      </c>
      <c r="CM103">
        <v>0</v>
      </c>
      <c r="CN103" t="s">
        <v>0</v>
      </c>
      <c r="CO103">
        <v>0</v>
      </c>
      <c r="CP103">
        <f t="shared" si="80"/>
        <v>3223.83</v>
      </c>
      <c r="CQ103">
        <f t="shared" si="81"/>
        <v>17.54</v>
      </c>
      <c r="CR103">
        <f>(ROUND((ROUND(((ET103)*AV103*1),2)*BB103),2)+ROUND((ROUND(((AE103-(EU103))*AV103*1),2)*BS103),2))</f>
        <v>0</v>
      </c>
      <c r="CS103">
        <f t="shared" si="82"/>
        <v>0</v>
      </c>
      <c r="CT103">
        <f t="shared" si="83"/>
        <v>0</v>
      </c>
      <c r="CU103">
        <f t="shared" si="84"/>
        <v>0</v>
      </c>
      <c r="CV103">
        <f t="shared" si="85"/>
        <v>0</v>
      </c>
      <c r="CW103">
        <f t="shared" si="86"/>
        <v>0</v>
      </c>
      <c r="CX103">
        <f t="shared" si="87"/>
        <v>0</v>
      </c>
      <c r="CY103">
        <f t="shared" si="88"/>
        <v>0</v>
      </c>
      <c r="CZ103">
        <f t="shared" si="89"/>
        <v>0</v>
      </c>
      <c r="DC103" t="s">
        <v>0</v>
      </c>
      <c r="DD103" t="s">
        <v>0</v>
      </c>
      <c r="DE103" t="s">
        <v>0</v>
      </c>
      <c r="DF103" t="s">
        <v>0</v>
      </c>
      <c r="DG103" t="s">
        <v>0</v>
      </c>
      <c r="DH103" t="s">
        <v>0</v>
      </c>
      <c r="DI103" t="s">
        <v>0</v>
      </c>
      <c r="DJ103" t="s">
        <v>0</v>
      </c>
      <c r="DK103" t="s">
        <v>0</v>
      </c>
      <c r="DL103" t="s">
        <v>0</v>
      </c>
      <c r="DM103" t="s">
        <v>0</v>
      </c>
      <c r="DN103">
        <v>156</v>
      </c>
      <c r="DO103">
        <v>84</v>
      </c>
      <c r="DP103">
        <v>1</v>
      </c>
      <c r="DQ103">
        <v>1</v>
      </c>
      <c r="DU103">
        <v>1009</v>
      </c>
      <c r="DV103" t="s">
        <v>219</v>
      </c>
      <c r="DW103" t="s">
        <v>219</v>
      </c>
      <c r="DX103">
        <v>1</v>
      </c>
      <c r="EE103">
        <v>45802504</v>
      </c>
      <c r="EF103">
        <v>30</v>
      </c>
      <c r="EG103" t="s">
        <v>19</v>
      </c>
      <c r="EH103">
        <v>0</v>
      </c>
      <c r="EI103" t="s">
        <v>0</v>
      </c>
      <c r="EJ103">
        <v>1</v>
      </c>
      <c r="EK103">
        <v>1526</v>
      </c>
      <c r="EL103" t="s">
        <v>214</v>
      </c>
      <c r="EM103" t="s">
        <v>215</v>
      </c>
      <c r="EO103" t="s">
        <v>0</v>
      </c>
      <c r="EQ103">
        <v>0</v>
      </c>
      <c r="ER103">
        <v>7.22</v>
      </c>
      <c r="ES103">
        <v>7.22</v>
      </c>
      <c r="ET103">
        <v>0</v>
      </c>
      <c r="EU103">
        <v>0</v>
      </c>
      <c r="EV103">
        <v>0</v>
      </c>
      <c r="EW103">
        <v>0</v>
      </c>
      <c r="EX103">
        <v>0</v>
      </c>
      <c r="FQ103">
        <v>0</v>
      </c>
      <c r="FR103">
        <f t="shared" si="90"/>
        <v>0</v>
      </c>
      <c r="FS103">
        <v>0</v>
      </c>
      <c r="FX103">
        <v>156</v>
      </c>
      <c r="FY103">
        <v>84</v>
      </c>
      <c r="GA103" t="s">
        <v>0</v>
      </c>
      <c r="GD103">
        <v>0</v>
      </c>
      <c r="GF103">
        <v>2090190104</v>
      </c>
      <c r="GG103">
        <v>2</v>
      </c>
      <c r="GH103">
        <v>1</v>
      </c>
      <c r="GI103">
        <v>2</v>
      </c>
      <c r="GJ103">
        <v>0</v>
      </c>
      <c r="GK103">
        <f>ROUND(R103*(R12)/100,2)</f>
        <v>0</v>
      </c>
      <c r="GL103">
        <f t="shared" si="91"/>
        <v>0</v>
      </c>
      <c r="GM103">
        <f t="shared" si="92"/>
        <v>3223.83</v>
      </c>
      <c r="GN103">
        <f t="shared" si="93"/>
        <v>3223.83</v>
      </c>
      <c r="GO103">
        <f t="shared" si="94"/>
        <v>0</v>
      </c>
      <c r="GP103">
        <f t="shared" si="95"/>
        <v>0</v>
      </c>
      <c r="GR103">
        <v>0</v>
      </c>
      <c r="GS103">
        <v>3</v>
      </c>
      <c r="GT103">
        <v>0</v>
      </c>
      <c r="GU103" t="s">
        <v>0</v>
      </c>
      <c r="GV103">
        <f t="shared" si="96"/>
        <v>0</v>
      </c>
      <c r="GW103">
        <v>1</v>
      </c>
      <c r="GX103">
        <f t="shared" si="97"/>
        <v>0</v>
      </c>
      <c r="HA103">
        <v>0</v>
      </c>
      <c r="HB103">
        <v>0</v>
      </c>
      <c r="HC103">
        <f t="shared" si="98"/>
        <v>0</v>
      </c>
      <c r="IK103">
        <v>0</v>
      </c>
    </row>
    <row r="105" spans="1:245" x14ac:dyDescent="0.2">
      <c r="A105" s="2">
        <v>51</v>
      </c>
      <c r="B105" s="2">
        <f>B76</f>
        <v>1</v>
      </c>
      <c r="C105" s="2">
        <f>A76</f>
        <v>4</v>
      </c>
      <c r="D105" s="2">
        <f>ROW(A76)</f>
        <v>76</v>
      </c>
      <c r="E105" s="2"/>
      <c r="F105" s="2" t="str">
        <f>IF(F76&lt;&gt;"",F76,"")</f>
        <v>Новый раздел</v>
      </c>
      <c r="G105" s="2" t="str">
        <f>IF(G76&lt;&gt;"",G76,"")</f>
        <v>демонтаж и устройство площадок</v>
      </c>
      <c r="H105" s="2">
        <v>0</v>
      </c>
      <c r="I105" s="2"/>
      <c r="J105" s="2"/>
      <c r="K105" s="2"/>
      <c r="L105" s="2"/>
      <c r="M105" s="2"/>
      <c r="N105" s="2"/>
      <c r="O105" s="2">
        <f t="shared" ref="O105:T105" si="104">ROUND(AB105,2)</f>
        <v>1350354.91</v>
      </c>
      <c r="P105" s="2">
        <f t="shared" si="104"/>
        <v>756121.3</v>
      </c>
      <c r="Q105" s="2">
        <f t="shared" si="104"/>
        <v>320079.09000000003</v>
      </c>
      <c r="R105" s="2">
        <f t="shared" si="104"/>
        <v>29903.89</v>
      </c>
      <c r="S105" s="2">
        <f t="shared" si="104"/>
        <v>274154.52</v>
      </c>
      <c r="T105" s="2">
        <f t="shared" si="104"/>
        <v>0</v>
      </c>
      <c r="U105" s="2">
        <f>AH105</f>
        <v>1011.8178699999999</v>
      </c>
      <c r="V105" s="2">
        <f>AI105</f>
        <v>0</v>
      </c>
      <c r="W105" s="2">
        <f>ROUND(AJ105,2)</f>
        <v>0</v>
      </c>
      <c r="X105" s="2">
        <f>ROUND(AK105,2)</f>
        <v>238836.55</v>
      </c>
      <c r="Y105" s="2">
        <f>ROUND(AL105,2)</f>
        <v>112487.02</v>
      </c>
      <c r="Z105" s="2"/>
      <c r="AA105" s="2"/>
      <c r="AB105" s="2">
        <f>ROUND(SUMIF(AA80:AA103,"=46747901",O80:O103),2)</f>
        <v>1350354.91</v>
      </c>
      <c r="AC105" s="2">
        <f>ROUND(SUMIF(AA80:AA103,"=46747901",P80:P103),2)</f>
        <v>756121.3</v>
      </c>
      <c r="AD105" s="2">
        <f>ROUND(SUMIF(AA80:AA103,"=46747901",Q80:Q103),2)</f>
        <v>320079.09000000003</v>
      </c>
      <c r="AE105" s="2">
        <f>ROUND(SUMIF(AA80:AA103,"=46747901",R80:R103),2)</f>
        <v>29903.89</v>
      </c>
      <c r="AF105" s="2">
        <f>ROUND(SUMIF(AA80:AA103,"=46747901",S80:S103),2)</f>
        <v>274154.52</v>
      </c>
      <c r="AG105" s="2">
        <f>ROUND(SUMIF(AA80:AA103,"=46747901",T80:T103),2)</f>
        <v>0</v>
      </c>
      <c r="AH105" s="2">
        <f>SUMIF(AA80:AA103,"=46747901",U80:U103)</f>
        <v>1011.8178699999999</v>
      </c>
      <c r="AI105" s="2">
        <f>SUMIF(AA80:AA103,"=46747901",V80:V103)</f>
        <v>0</v>
      </c>
      <c r="AJ105" s="2">
        <f>ROUND(SUMIF(AA80:AA103,"=46747901",W80:W103),2)</f>
        <v>0</v>
      </c>
      <c r="AK105" s="2">
        <f>ROUND(SUMIF(AA80:AA103,"=46747901",X80:X103),2)</f>
        <v>238836.55</v>
      </c>
      <c r="AL105" s="2">
        <f>ROUND(SUMIF(AA80:AA103,"=46747901",Y80:Y103),2)</f>
        <v>112487.02</v>
      </c>
      <c r="AM105" s="2"/>
      <c r="AN105" s="2"/>
      <c r="AO105" s="2">
        <f t="shared" ref="AO105:BD105" si="105">ROUND(BX105,2)</f>
        <v>0</v>
      </c>
      <c r="AP105" s="2">
        <f t="shared" si="105"/>
        <v>0</v>
      </c>
      <c r="AQ105" s="2">
        <f t="shared" si="105"/>
        <v>0</v>
      </c>
      <c r="AR105" s="2">
        <f t="shared" si="105"/>
        <v>1748627.58</v>
      </c>
      <c r="AS105" s="2">
        <f t="shared" si="105"/>
        <v>1517324.24</v>
      </c>
      <c r="AT105" s="2">
        <f t="shared" si="105"/>
        <v>0</v>
      </c>
      <c r="AU105" s="2">
        <f t="shared" si="105"/>
        <v>231303.34</v>
      </c>
      <c r="AV105" s="2">
        <f t="shared" si="105"/>
        <v>756121.3</v>
      </c>
      <c r="AW105" s="2">
        <f t="shared" si="105"/>
        <v>756121.3</v>
      </c>
      <c r="AX105" s="2">
        <f t="shared" si="105"/>
        <v>0</v>
      </c>
      <c r="AY105" s="2">
        <f t="shared" si="105"/>
        <v>756121.3</v>
      </c>
      <c r="AZ105" s="2">
        <f t="shared" si="105"/>
        <v>0</v>
      </c>
      <c r="BA105" s="2">
        <f t="shared" si="105"/>
        <v>0</v>
      </c>
      <c r="BB105" s="2">
        <f t="shared" si="105"/>
        <v>0</v>
      </c>
      <c r="BC105" s="2">
        <f t="shared" si="105"/>
        <v>0</v>
      </c>
      <c r="BD105" s="2">
        <f t="shared" si="105"/>
        <v>0</v>
      </c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>
        <f>ROUND(SUMIF(AA80:AA103,"=46747901",FQ80:FQ103),2)</f>
        <v>0</v>
      </c>
      <c r="BY105" s="2">
        <f>ROUND(SUMIF(AA80:AA103,"=46747901",FR80:FR103),2)</f>
        <v>0</v>
      </c>
      <c r="BZ105" s="2">
        <f>ROUND(SUMIF(AA80:AA103,"=46747901",GL80:GL103),2)</f>
        <v>0</v>
      </c>
      <c r="CA105" s="2">
        <f>ROUND(SUMIF(AA80:AA103,"=46747901",GM80:GM103),2)</f>
        <v>1748627.58</v>
      </c>
      <c r="CB105" s="2">
        <f>ROUND(SUMIF(AA80:AA103,"=46747901",GN80:GN103),2)</f>
        <v>1517324.24</v>
      </c>
      <c r="CC105" s="2">
        <f>ROUND(SUMIF(AA80:AA103,"=46747901",GO80:GO103),2)</f>
        <v>0</v>
      </c>
      <c r="CD105" s="2">
        <f>ROUND(SUMIF(AA80:AA103,"=46747901",GP80:GP103),2)</f>
        <v>231303.34</v>
      </c>
      <c r="CE105" s="2">
        <f>AC105-BX105</f>
        <v>756121.3</v>
      </c>
      <c r="CF105" s="2">
        <f>AC105-BY105</f>
        <v>756121.3</v>
      </c>
      <c r="CG105" s="2">
        <f>BX105-BZ105</f>
        <v>0</v>
      </c>
      <c r="CH105" s="2">
        <f>AC105-BX105-BY105+BZ105</f>
        <v>756121.3</v>
      </c>
      <c r="CI105" s="2">
        <f>BY105-BZ105</f>
        <v>0</v>
      </c>
      <c r="CJ105" s="2">
        <f>ROUND(SUMIF(AA80:AA103,"=46747901",GX80:GX103),2)</f>
        <v>0</v>
      </c>
      <c r="CK105" s="2">
        <f>ROUND(SUMIF(AA80:AA103,"=46747901",GY80:GY103),2)</f>
        <v>0</v>
      </c>
      <c r="CL105" s="2">
        <f>ROUND(SUMIF(AA80:AA103,"=46747901",GZ80:GZ103),2)</f>
        <v>0</v>
      </c>
      <c r="CM105" s="2">
        <f>ROUND(SUMIF(AA80:AA103,"=46747901",HD80:HD103),2)</f>
        <v>0</v>
      </c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>
        <v>0</v>
      </c>
    </row>
    <row r="107" spans="1:245" x14ac:dyDescent="0.2">
      <c r="A107" s="4">
        <v>50</v>
      </c>
      <c r="B107" s="4">
        <v>0</v>
      </c>
      <c r="C107" s="4">
        <v>0</v>
      </c>
      <c r="D107" s="4">
        <v>1</v>
      </c>
      <c r="E107" s="4">
        <v>201</v>
      </c>
      <c r="F107" s="4">
        <f>ROUND(Source!O105,O107)</f>
        <v>1350354.91</v>
      </c>
      <c r="G107" s="4" t="s">
        <v>113</v>
      </c>
      <c r="H107" s="4" t="s">
        <v>114</v>
      </c>
      <c r="I107" s="4"/>
      <c r="J107" s="4"/>
      <c r="K107" s="4">
        <v>201</v>
      </c>
      <c r="L107" s="4">
        <v>1</v>
      </c>
      <c r="M107" s="4">
        <v>3</v>
      </c>
      <c r="N107" s="4" t="s">
        <v>0</v>
      </c>
      <c r="O107" s="4">
        <v>2</v>
      </c>
      <c r="P107" s="4"/>
      <c r="Q107" s="4"/>
      <c r="R107" s="4"/>
      <c r="S107" s="4"/>
      <c r="T107" s="4"/>
      <c r="U107" s="4"/>
      <c r="V107" s="4"/>
      <c r="W107" s="4"/>
    </row>
    <row r="108" spans="1:245" x14ac:dyDescent="0.2">
      <c r="A108" s="4">
        <v>50</v>
      </c>
      <c r="B108" s="4">
        <v>0</v>
      </c>
      <c r="C108" s="4">
        <v>0</v>
      </c>
      <c r="D108" s="4">
        <v>1</v>
      </c>
      <c r="E108" s="4">
        <v>202</v>
      </c>
      <c r="F108" s="4">
        <f>ROUND(Source!P105,O108)</f>
        <v>756121.3</v>
      </c>
      <c r="G108" s="4" t="s">
        <v>115</v>
      </c>
      <c r="H108" s="4" t="s">
        <v>116</v>
      </c>
      <c r="I108" s="4"/>
      <c r="J108" s="4"/>
      <c r="K108" s="4">
        <v>202</v>
      </c>
      <c r="L108" s="4">
        <v>2</v>
      </c>
      <c r="M108" s="4">
        <v>3</v>
      </c>
      <c r="N108" s="4" t="s">
        <v>0</v>
      </c>
      <c r="O108" s="4">
        <v>2</v>
      </c>
      <c r="P108" s="4"/>
      <c r="Q108" s="4"/>
      <c r="R108" s="4"/>
      <c r="S108" s="4"/>
      <c r="T108" s="4"/>
      <c r="U108" s="4"/>
      <c r="V108" s="4"/>
      <c r="W108" s="4"/>
    </row>
    <row r="109" spans="1:245" x14ac:dyDescent="0.2">
      <c r="A109" s="4">
        <v>50</v>
      </c>
      <c r="B109" s="4">
        <v>0</v>
      </c>
      <c r="C109" s="4">
        <v>0</v>
      </c>
      <c r="D109" s="4">
        <v>1</v>
      </c>
      <c r="E109" s="4">
        <v>222</v>
      </c>
      <c r="F109" s="4">
        <f>ROUND(Source!AO105,O109)</f>
        <v>0</v>
      </c>
      <c r="G109" s="4" t="s">
        <v>117</v>
      </c>
      <c r="H109" s="4" t="s">
        <v>118</v>
      </c>
      <c r="I109" s="4"/>
      <c r="J109" s="4"/>
      <c r="K109" s="4">
        <v>222</v>
      </c>
      <c r="L109" s="4">
        <v>3</v>
      </c>
      <c r="M109" s="4">
        <v>3</v>
      </c>
      <c r="N109" s="4" t="s">
        <v>0</v>
      </c>
      <c r="O109" s="4">
        <v>2</v>
      </c>
      <c r="P109" s="4"/>
      <c r="Q109" s="4"/>
      <c r="R109" s="4"/>
      <c r="S109" s="4"/>
      <c r="T109" s="4"/>
      <c r="U109" s="4"/>
      <c r="V109" s="4"/>
      <c r="W109" s="4"/>
    </row>
    <row r="110" spans="1:245" x14ac:dyDescent="0.2">
      <c r="A110" s="4">
        <v>50</v>
      </c>
      <c r="B110" s="4">
        <v>0</v>
      </c>
      <c r="C110" s="4">
        <v>0</v>
      </c>
      <c r="D110" s="4">
        <v>1</v>
      </c>
      <c r="E110" s="4">
        <v>225</v>
      </c>
      <c r="F110" s="4">
        <f>ROUND(Source!AV105,O110)</f>
        <v>756121.3</v>
      </c>
      <c r="G110" s="4" t="s">
        <v>119</v>
      </c>
      <c r="H110" s="4" t="s">
        <v>120</v>
      </c>
      <c r="I110" s="4"/>
      <c r="J110" s="4"/>
      <c r="K110" s="4">
        <v>225</v>
      </c>
      <c r="L110" s="4">
        <v>4</v>
      </c>
      <c r="M110" s="4">
        <v>3</v>
      </c>
      <c r="N110" s="4" t="s">
        <v>0</v>
      </c>
      <c r="O110" s="4">
        <v>2</v>
      </c>
      <c r="P110" s="4"/>
      <c r="Q110" s="4"/>
      <c r="R110" s="4"/>
      <c r="S110" s="4"/>
      <c r="T110" s="4"/>
      <c r="U110" s="4"/>
      <c r="V110" s="4"/>
      <c r="W110" s="4"/>
    </row>
    <row r="111" spans="1:245" x14ac:dyDescent="0.2">
      <c r="A111" s="4">
        <v>50</v>
      </c>
      <c r="B111" s="4">
        <v>0</v>
      </c>
      <c r="C111" s="4">
        <v>0</v>
      </c>
      <c r="D111" s="4">
        <v>1</v>
      </c>
      <c r="E111" s="4">
        <v>226</v>
      </c>
      <c r="F111" s="4">
        <f>ROUND(Source!AW105,O111)</f>
        <v>756121.3</v>
      </c>
      <c r="G111" s="4" t="s">
        <v>121</v>
      </c>
      <c r="H111" s="4" t="s">
        <v>122</v>
      </c>
      <c r="I111" s="4"/>
      <c r="J111" s="4"/>
      <c r="K111" s="4">
        <v>226</v>
      </c>
      <c r="L111" s="4">
        <v>5</v>
      </c>
      <c r="M111" s="4">
        <v>3</v>
      </c>
      <c r="N111" s="4" t="s">
        <v>0</v>
      </c>
      <c r="O111" s="4">
        <v>2</v>
      </c>
      <c r="P111" s="4"/>
      <c r="Q111" s="4"/>
      <c r="R111" s="4"/>
      <c r="S111" s="4"/>
      <c r="T111" s="4"/>
      <c r="U111" s="4"/>
      <c r="V111" s="4"/>
      <c r="W111" s="4"/>
    </row>
    <row r="112" spans="1:245" x14ac:dyDescent="0.2">
      <c r="A112" s="4">
        <v>50</v>
      </c>
      <c r="B112" s="4">
        <v>0</v>
      </c>
      <c r="C112" s="4">
        <v>0</v>
      </c>
      <c r="D112" s="4">
        <v>1</v>
      </c>
      <c r="E112" s="4">
        <v>227</v>
      </c>
      <c r="F112" s="4">
        <f>ROUND(Source!AX105,O112)</f>
        <v>0</v>
      </c>
      <c r="G112" s="4" t="s">
        <v>123</v>
      </c>
      <c r="H112" s="4" t="s">
        <v>124</v>
      </c>
      <c r="I112" s="4"/>
      <c r="J112" s="4"/>
      <c r="K112" s="4">
        <v>227</v>
      </c>
      <c r="L112" s="4">
        <v>6</v>
      </c>
      <c r="M112" s="4">
        <v>3</v>
      </c>
      <c r="N112" s="4" t="s">
        <v>0</v>
      </c>
      <c r="O112" s="4">
        <v>2</v>
      </c>
      <c r="P112" s="4"/>
      <c r="Q112" s="4"/>
      <c r="R112" s="4"/>
      <c r="S112" s="4"/>
      <c r="T112" s="4"/>
      <c r="U112" s="4"/>
      <c r="V112" s="4"/>
      <c r="W112" s="4"/>
    </row>
    <row r="113" spans="1:23" x14ac:dyDescent="0.2">
      <c r="A113" s="4">
        <v>50</v>
      </c>
      <c r="B113" s="4">
        <v>0</v>
      </c>
      <c r="C113" s="4">
        <v>0</v>
      </c>
      <c r="D113" s="4">
        <v>1</v>
      </c>
      <c r="E113" s="4">
        <v>228</v>
      </c>
      <c r="F113" s="4">
        <f>ROUND(Source!AY105,O113)</f>
        <v>756121.3</v>
      </c>
      <c r="G113" s="4" t="s">
        <v>125</v>
      </c>
      <c r="H113" s="4" t="s">
        <v>126</v>
      </c>
      <c r="I113" s="4"/>
      <c r="J113" s="4"/>
      <c r="K113" s="4">
        <v>228</v>
      </c>
      <c r="L113" s="4">
        <v>7</v>
      </c>
      <c r="M113" s="4">
        <v>3</v>
      </c>
      <c r="N113" s="4" t="s">
        <v>0</v>
      </c>
      <c r="O113" s="4">
        <v>2</v>
      </c>
      <c r="P113" s="4"/>
      <c r="Q113" s="4"/>
      <c r="R113" s="4"/>
      <c r="S113" s="4"/>
      <c r="T113" s="4"/>
      <c r="U113" s="4"/>
      <c r="V113" s="4"/>
      <c r="W113" s="4"/>
    </row>
    <row r="114" spans="1:23" x14ac:dyDescent="0.2">
      <c r="A114" s="4">
        <v>50</v>
      </c>
      <c r="B114" s="4">
        <v>0</v>
      </c>
      <c r="C114" s="4">
        <v>0</v>
      </c>
      <c r="D114" s="4">
        <v>1</v>
      </c>
      <c r="E114" s="4">
        <v>216</v>
      </c>
      <c r="F114" s="4">
        <f>ROUND(Source!AP105,O114)</f>
        <v>0</v>
      </c>
      <c r="G114" s="4" t="s">
        <v>127</v>
      </c>
      <c r="H114" s="4" t="s">
        <v>128</v>
      </c>
      <c r="I114" s="4"/>
      <c r="J114" s="4"/>
      <c r="K114" s="4">
        <v>216</v>
      </c>
      <c r="L114" s="4">
        <v>8</v>
      </c>
      <c r="M114" s="4">
        <v>3</v>
      </c>
      <c r="N114" s="4" t="s">
        <v>0</v>
      </c>
      <c r="O114" s="4">
        <v>2</v>
      </c>
      <c r="P114" s="4"/>
      <c r="Q114" s="4"/>
      <c r="R114" s="4"/>
      <c r="S114" s="4"/>
      <c r="T114" s="4"/>
      <c r="U114" s="4"/>
      <c r="V114" s="4"/>
      <c r="W114" s="4"/>
    </row>
    <row r="115" spans="1:23" x14ac:dyDescent="0.2">
      <c r="A115" s="4">
        <v>50</v>
      </c>
      <c r="B115" s="4">
        <v>0</v>
      </c>
      <c r="C115" s="4">
        <v>0</v>
      </c>
      <c r="D115" s="4">
        <v>1</v>
      </c>
      <c r="E115" s="4">
        <v>223</v>
      </c>
      <c r="F115" s="4">
        <f>ROUND(Source!AQ105,O115)</f>
        <v>0</v>
      </c>
      <c r="G115" s="4" t="s">
        <v>129</v>
      </c>
      <c r="H115" s="4" t="s">
        <v>130</v>
      </c>
      <c r="I115" s="4"/>
      <c r="J115" s="4"/>
      <c r="K115" s="4">
        <v>223</v>
      </c>
      <c r="L115" s="4">
        <v>9</v>
      </c>
      <c r="M115" s="4">
        <v>3</v>
      </c>
      <c r="N115" s="4" t="s">
        <v>0</v>
      </c>
      <c r="O115" s="4">
        <v>2</v>
      </c>
      <c r="P115" s="4"/>
      <c r="Q115" s="4"/>
      <c r="R115" s="4"/>
      <c r="S115" s="4"/>
      <c r="T115" s="4"/>
      <c r="U115" s="4"/>
      <c r="V115" s="4"/>
      <c r="W115" s="4"/>
    </row>
    <row r="116" spans="1:23" x14ac:dyDescent="0.2">
      <c r="A116" s="4">
        <v>50</v>
      </c>
      <c r="B116" s="4">
        <v>0</v>
      </c>
      <c r="C116" s="4">
        <v>0</v>
      </c>
      <c r="D116" s="4">
        <v>1</v>
      </c>
      <c r="E116" s="4">
        <v>229</v>
      </c>
      <c r="F116" s="4">
        <f>ROUND(Source!AZ105,O116)</f>
        <v>0</v>
      </c>
      <c r="G116" s="4" t="s">
        <v>131</v>
      </c>
      <c r="H116" s="4" t="s">
        <v>132</v>
      </c>
      <c r="I116" s="4"/>
      <c r="J116" s="4"/>
      <c r="K116" s="4">
        <v>229</v>
      </c>
      <c r="L116" s="4">
        <v>10</v>
      </c>
      <c r="M116" s="4">
        <v>3</v>
      </c>
      <c r="N116" s="4" t="s">
        <v>0</v>
      </c>
      <c r="O116" s="4">
        <v>2</v>
      </c>
      <c r="P116" s="4"/>
      <c r="Q116" s="4"/>
      <c r="R116" s="4"/>
      <c r="S116" s="4"/>
      <c r="T116" s="4"/>
      <c r="U116" s="4"/>
      <c r="V116" s="4"/>
      <c r="W116" s="4"/>
    </row>
    <row r="117" spans="1:23" x14ac:dyDescent="0.2">
      <c r="A117" s="4">
        <v>50</v>
      </c>
      <c r="B117" s="4">
        <v>0</v>
      </c>
      <c r="C117" s="4">
        <v>0</v>
      </c>
      <c r="D117" s="4">
        <v>1</v>
      </c>
      <c r="E117" s="4">
        <v>203</v>
      </c>
      <c r="F117" s="4">
        <f>ROUND(Source!Q105,O117)</f>
        <v>320079.09000000003</v>
      </c>
      <c r="G117" s="4" t="s">
        <v>133</v>
      </c>
      <c r="H117" s="4" t="s">
        <v>134</v>
      </c>
      <c r="I117" s="4"/>
      <c r="J117" s="4"/>
      <c r="K117" s="4">
        <v>203</v>
      </c>
      <c r="L117" s="4">
        <v>11</v>
      </c>
      <c r="M117" s="4">
        <v>3</v>
      </c>
      <c r="N117" s="4" t="s">
        <v>0</v>
      </c>
      <c r="O117" s="4">
        <v>2</v>
      </c>
      <c r="P117" s="4"/>
      <c r="Q117" s="4"/>
      <c r="R117" s="4"/>
      <c r="S117" s="4"/>
      <c r="T117" s="4"/>
      <c r="U117" s="4"/>
      <c r="V117" s="4"/>
      <c r="W117" s="4"/>
    </row>
    <row r="118" spans="1:23" x14ac:dyDescent="0.2">
      <c r="A118" s="4">
        <v>50</v>
      </c>
      <c r="B118" s="4">
        <v>0</v>
      </c>
      <c r="C118" s="4">
        <v>0</v>
      </c>
      <c r="D118" s="4">
        <v>1</v>
      </c>
      <c r="E118" s="4">
        <v>231</v>
      </c>
      <c r="F118" s="4">
        <f>ROUND(Source!BB105,O118)</f>
        <v>0</v>
      </c>
      <c r="G118" s="4" t="s">
        <v>135</v>
      </c>
      <c r="H118" s="4" t="s">
        <v>136</v>
      </c>
      <c r="I118" s="4"/>
      <c r="J118" s="4"/>
      <c r="K118" s="4">
        <v>231</v>
      </c>
      <c r="L118" s="4">
        <v>12</v>
      </c>
      <c r="M118" s="4">
        <v>3</v>
      </c>
      <c r="N118" s="4" t="s">
        <v>0</v>
      </c>
      <c r="O118" s="4">
        <v>2</v>
      </c>
      <c r="P118" s="4"/>
      <c r="Q118" s="4"/>
      <c r="R118" s="4"/>
      <c r="S118" s="4"/>
      <c r="T118" s="4"/>
      <c r="U118" s="4"/>
      <c r="V118" s="4"/>
      <c r="W118" s="4"/>
    </row>
    <row r="119" spans="1:23" x14ac:dyDescent="0.2">
      <c r="A119" s="4">
        <v>50</v>
      </c>
      <c r="B119" s="4">
        <v>0</v>
      </c>
      <c r="C119" s="4">
        <v>0</v>
      </c>
      <c r="D119" s="4">
        <v>1</v>
      </c>
      <c r="E119" s="4">
        <v>204</v>
      </c>
      <c r="F119" s="4">
        <f>ROUND(Source!R105,O119)</f>
        <v>29903.89</v>
      </c>
      <c r="G119" s="4" t="s">
        <v>137</v>
      </c>
      <c r="H119" s="4" t="s">
        <v>138</v>
      </c>
      <c r="I119" s="4"/>
      <c r="J119" s="4"/>
      <c r="K119" s="4">
        <v>204</v>
      </c>
      <c r="L119" s="4">
        <v>13</v>
      </c>
      <c r="M119" s="4">
        <v>3</v>
      </c>
      <c r="N119" s="4" t="s">
        <v>0</v>
      </c>
      <c r="O119" s="4">
        <v>2</v>
      </c>
      <c r="P119" s="4"/>
      <c r="Q119" s="4"/>
      <c r="R119" s="4"/>
      <c r="S119" s="4"/>
      <c r="T119" s="4"/>
      <c r="U119" s="4"/>
      <c r="V119" s="4"/>
      <c r="W119" s="4"/>
    </row>
    <row r="120" spans="1:23" x14ac:dyDescent="0.2">
      <c r="A120" s="4">
        <v>50</v>
      </c>
      <c r="B120" s="4">
        <v>0</v>
      </c>
      <c r="C120" s="4">
        <v>0</v>
      </c>
      <c r="D120" s="4">
        <v>1</v>
      </c>
      <c r="E120" s="4">
        <v>205</v>
      </c>
      <c r="F120" s="4">
        <f>ROUND(Source!S105,O120)</f>
        <v>274154.52</v>
      </c>
      <c r="G120" s="4" t="s">
        <v>139</v>
      </c>
      <c r="H120" s="4" t="s">
        <v>140</v>
      </c>
      <c r="I120" s="4"/>
      <c r="J120" s="4"/>
      <c r="K120" s="4">
        <v>205</v>
      </c>
      <c r="L120" s="4">
        <v>14</v>
      </c>
      <c r="M120" s="4">
        <v>3</v>
      </c>
      <c r="N120" s="4" t="s">
        <v>0</v>
      </c>
      <c r="O120" s="4">
        <v>2</v>
      </c>
      <c r="P120" s="4"/>
      <c r="Q120" s="4"/>
      <c r="R120" s="4"/>
      <c r="S120" s="4"/>
      <c r="T120" s="4"/>
      <c r="U120" s="4"/>
      <c r="V120" s="4"/>
      <c r="W120" s="4"/>
    </row>
    <row r="121" spans="1:23" x14ac:dyDescent="0.2">
      <c r="A121" s="4">
        <v>50</v>
      </c>
      <c r="B121" s="4">
        <v>0</v>
      </c>
      <c r="C121" s="4">
        <v>0</v>
      </c>
      <c r="D121" s="4">
        <v>1</v>
      </c>
      <c r="E121" s="4">
        <v>232</v>
      </c>
      <c r="F121" s="4">
        <f>ROUND(Source!BC105,O121)</f>
        <v>0</v>
      </c>
      <c r="G121" s="4" t="s">
        <v>141</v>
      </c>
      <c r="H121" s="4" t="s">
        <v>142</v>
      </c>
      <c r="I121" s="4"/>
      <c r="J121" s="4"/>
      <c r="K121" s="4">
        <v>232</v>
      </c>
      <c r="L121" s="4">
        <v>15</v>
      </c>
      <c r="M121" s="4">
        <v>3</v>
      </c>
      <c r="N121" s="4" t="s">
        <v>0</v>
      </c>
      <c r="O121" s="4">
        <v>2</v>
      </c>
      <c r="P121" s="4"/>
      <c r="Q121" s="4"/>
      <c r="R121" s="4"/>
      <c r="S121" s="4"/>
      <c r="T121" s="4"/>
      <c r="U121" s="4"/>
      <c r="V121" s="4"/>
      <c r="W121" s="4"/>
    </row>
    <row r="122" spans="1:23" x14ac:dyDescent="0.2">
      <c r="A122" s="4">
        <v>50</v>
      </c>
      <c r="B122" s="4">
        <v>0</v>
      </c>
      <c r="C122" s="4">
        <v>0</v>
      </c>
      <c r="D122" s="4">
        <v>1</v>
      </c>
      <c r="E122" s="4">
        <v>214</v>
      </c>
      <c r="F122" s="4">
        <f>ROUND(Source!AS105,O122)</f>
        <v>1517324.24</v>
      </c>
      <c r="G122" s="4" t="s">
        <v>143</v>
      </c>
      <c r="H122" s="4" t="s">
        <v>144</v>
      </c>
      <c r="I122" s="4"/>
      <c r="J122" s="4"/>
      <c r="K122" s="4">
        <v>214</v>
      </c>
      <c r="L122" s="4">
        <v>16</v>
      </c>
      <c r="M122" s="4">
        <v>3</v>
      </c>
      <c r="N122" s="4" t="s">
        <v>0</v>
      </c>
      <c r="O122" s="4">
        <v>2</v>
      </c>
      <c r="P122" s="4"/>
      <c r="Q122" s="4"/>
      <c r="R122" s="4"/>
      <c r="S122" s="4"/>
      <c r="T122" s="4"/>
      <c r="U122" s="4"/>
      <c r="V122" s="4"/>
      <c r="W122" s="4"/>
    </row>
    <row r="123" spans="1:23" x14ac:dyDescent="0.2">
      <c r="A123" s="4">
        <v>50</v>
      </c>
      <c r="B123" s="4">
        <v>0</v>
      </c>
      <c r="C123" s="4">
        <v>0</v>
      </c>
      <c r="D123" s="4">
        <v>1</v>
      </c>
      <c r="E123" s="4">
        <v>215</v>
      </c>
      <c r="F123" s="4">
        <f>ROUND(Source!AT105,O123)</f>
        <v>0</v>
      </c>
      <c r="G123" s="4" t="s">
        <v>145</v>
      </c>
      <c r="H123" s="4" t="s">
        <v>146</v>
      </c>
      <c r="I123" s="4"/>
      <c r="J123" s="4"/>
      <c r="K123" s="4">
        <v>215</v>
      </c>
      <c r="L123" s="4">
        <v>17</v>
      </c>
      <c r="M123" s="4">
        <v>3</v>
      </c>
      <c r="N123" s="4" t="s">
        <v>0</v>
      </c>
      <c r="O123" s="4">
        <v>2</v>
      </c>
      <c r="P123" s="4"/>
      <c r="Q123" s="4"/>
      <c r="R123" s="4"/>
      <c r="S123" s="4"/>
      <c r="T123" s="4"/>
      <c r="U123" s="4"/>
      <c r="V123" s="4"/>
      <c r="W123" s="4"/>
    </row>
    <row r="124" spans="1:23" x14ac:dyDescent="0.2">
      <c r="A124" s="4">
        <v>50</v>
      </c>
      <c r="B124" s="4">
        <v>0</v>
      </c>
      <c r="C124" s="4">
        <v>0</v>
      </c>
      <c r="D124" s="4">
        <v>1</v>
      </c>
      <c r="E124" s="4">
        <v>217</v>
      </c>
      <c r="F124" s="4">
        <f>ROUND(Source!AU105,O124)</f>
        <v>231303.34</v>
      </c>
      <c r="G124" s="4" t="s">
        <v>147</v>
      </c>
      <c r="H124" s="4" t="s">
        <v>148</v>
      </c>
      <c r="I124" s="4"/>
      <c r="J124" s="4"/>
      <c r="K124" s="4">
        <v>217</v>
      </c>
      <c r="L124" s="4">
        <v>18</v>
      </c>
      <c r="M124" s="4">
        <v>3</v>
      </c>
      <c r="N124" s="4" t="s">
        <v>0</v>
      </c>
      <c r="O124" s="4">
        <v>2</v>
      </c>
      <c r="P124" s="4"/>
      <c r="Q124" s="4"/>
      <c r="R124" s="4"/>
      <c r="S124" s="4"/>
      <c r="T124" s="4"/>
      <c r="U124" s="4"/>
      <c r="V124" s="4"/>
      <c r="W124" s="4"/>
    </row>
    <row r="125" spans="1:23" x14ac:dyDescent="0.2">
      <c r="A125" s="4">
        <v>50</v>
      </c>
      <c r="B125" s="4">
        <v>0</v>
      </c>
      <c r="C125" s="4">
        <v>0</v>
      </c>
      <c r="D125" s="4">
        <v>1</v>
      </c>
      <c r="E125" s="4">
        <v>230</v>
      </c>
      <c r="F125" s="4">
        <f>ROUND(Source!BA105,O125)</f>
        <v>0</v>
      </c>
      <c r="G125" s="4" t="s">
        <v>149</v>
      </c>
      <c r="H125" s="4" t="s">
        <v>150</v>
      </c>
      <c r="I125" s="4"/>
      <c r="J125" s="4"/>
      <c r="K125" s="4">
        <v>230</v>
      </c>
      <c r="L125" s="4">
        <v>19</v>
      </c>
      <c r="M125" s="4">
        <v>3</v>
      </c>
      <c r="N125" s="4" t="s">
        <v>0</v>
      </c>
      <c r="O125" s="4">
        <v>2</v>
      </c>
      <c r="P125" s="4"/>
      <c r="Q125" s="4"/>
      <c r="R125" s="4"/>
      <c r="S125" s="4"/>
      <c r="T125" s="4"/>
      <c r="U125" s="4"/>
      <c r="V125" s="4"/>
      <c r="W125" s="4"/>
    </row>
    <row r="126" spans="1:23" x14ac:dyDescent="0.2">
      <c r="A126" s="4">
        <v>50</v>
      </c>
      <c r="B126" s="4">
        <v>0</v>
      </c>
      <c r="C126" s="4">
        <v>0</v>
      </c>
      <c r="D126" s="4">
        <v>1</v>
      </c>
      <c r="E126" s="4">
        <v>206</v>
      </c>
      <c r="F126" s="4">
        <f>ROUND(Source!T105,O126)</f>
        <v>0</v>
      </c>
      <c r="G126" s="4" t="s">
        <v>151</v>
      </c>
      <c r="H126" s="4" t="s">
        <v>152</v>
      </c>
      <c r="I126" s="4"/>
      <c r="J126" s="4"/>
      <c r="K126" s="4">
        <v>206</v>
      </c>
      <c r="L126" s="4">
        <v>20</v>
      </c>
      <c r="M126" s="4">
        <v>3</v>
      </c>
      <c r="N126" s="4" t="s">
        <v>0</v>
      </c>
      <c r="O126" s="4">
        <v>2</v>
      </c>
      <c r="P126" s="4"/>
      <c r="Q126" s="4"/>
      <c r="R126" s="4"/>
      <c r="S126" s="4"/>
      <c r="T126" s="4"/>
      <c r="U126" s="4"/>
      <c r="V126" s="4"/>
      <c r="W126" s="4"/>
    </row>
    <row r="127" spans="1:23" x14ac:dyDescent="0.2">
      <c r="A127" s="4">
        <v>50</v>
      </c>
      <c r="B127" s="4">
        <v>0</v>
      </c>
      <c r="C127" s="4">
        <v>0</v>
      </c>
      <c r="D127" s="4">
        <v>1</v>
      </c>
      <c r="E127" s="4">
        <v>207</v>
      </c>
      <c r="F127" s="4">
        <f>Source!U105</f>
        <v>1011.8178699999999</v>
      </c>
      <c r="G127" s="4" t="s">
        <v>153</v>
      </c>
      <c r="H127" s="4" t="s">
        <v>154</v>
      </c>
      <c r="I127" s="4"/>
      <c r="J127" s="4"/>
      <c r="K127" s="4">
        <v>207</v>
      </c>
      <c r="L127" s="4">
        <v>21</v>
      </c>
      <c r="M127" s="4">
        <v>3</v>
      </c>
      <c r="N127" s="4" t="s">
        <v>0</v>
      </c>
      <c r="O127" s="4">
        <v>-1</v>
      </c>
      <c r="P127" s="4"/>
      <c r="Q127" s="4"/>
      <c r="R127" s="4"/>
      <c r="S127" s="4"/>
      <c r="T127" s="4"/>
      <c r="U127" s="4"/>
      <c r="V127" s="4"/>
      <c r="W127" s="4"/>
    </row>
    <row r="128" spans="1:23" x14ac:dyDescent="0.2">
      <c r="A128" s="4">
        <v>50</v>
      </c>
      <c r="B128" s="4">
        <v>0</v>
      </c>
      <c r="C128" s="4">
        <v>0</v>
      </c>
      <c r="D128" s="4">
        <v>1</v>
      </c>
      <c r="E128" s="4">
        <v>208</v>
      </c>
      <c r="F128" s="4">
        <f>Source!V105</f>
        <v>0</v>
      </c>
      <c r="G128" s="4" t="s">
        <v>155</v>
      </c>
      <c r="H128" s="4" t="s">
        <v>156</v>
      </c>
      <c r="I128" s="4"/>
      <c r="J128" s="4"/>
      <c r="K128" s="4">
        <v>208</v>
      </c>
      <c r="L128" s="4">
        <v>22</v>
      </c>
      <c r="M128" s="4">
        <v>3</v>
      </c>
      <c r="N128" s="4" t="s">
        <v>0</v>
      </c>
      <c r="O128" s="4">
        <v>-1</v>
      </c>
      <c r="P128" s="4"/>
      <c r="Q128" s="4"/>
      <c r="R128" s="4"/>
      <c r="S128" s="4"/>
      <c r="T128" s="4"/>
      <c r="U128" s="4"/>
      <c r="V128" s="4"/>
      <c r="W128" s="4"/>
    </row>
    <row r="129" spans="1:245" x14ac:dyDescent="0.2">
      <c r="A129" s="4">
        <v>50</v>
      </c>
      <c r="B129" s="4">
        <v>0</v>
      </c>
      <c r="C129" s="4">
        <v>0</v>
      </c>
      <c r="D129" s="4">
        <v>1</v>
      </c>
      <c r="E129" s="4">
        <v>209</v>
      </c>
      <c r="F129" s="4">
        <f>ROUND(Source!W105,O129)</f>
        <v>0</v>
      </c>
      <c r="G129" s="4" t="s">
        <v>157</v>
      </c>
      <c r="H129" s="4" t="s">
        <v>158</v>
      </c>
      <c r="I129" s="4"/>
      <c r="J129" s="4"/>
      <c r="K129" s="4">
        <v>209</v>
      </c>
      <c r="L129" s="4">
        <v>23</v>
      </c>
      <c r="M129" s="4">
        <v>3</v>
      </c>
      <c r="N129" s="4" t="s">
        <v>0</v>
      </c>
      <c r="O129" s="4">
        <v>2</v>
      </c>
      <c r="P129" s="4"/>
      <c r="Q129" s="4"/>
      <c r="R129" s="4"/>
      <c r="S129" s="4"/>
      <c r="T129" s="4"/>
      <c r="U129" s="4"/>
      <c r="V129" s="4"/>
      <c r="W129" s="4"/>
    </row>
    <row r="130" spans="1:245" x14ac:dyDescent="0.2">
      <c r="A130" s="4">
        <v>50</v>
      </c>
      <c r="B130" s="4">
        <v>0</v>
      </c>
      <c r="C130" s="4">
        <v>0</v>
      </c>
      <c r="D130" s="4">
        <v>1</v>
      </c>
      <c r="E130" s="4">
        <v>233</v>
      </c>
      <c r="F130" s="4">
        <f>ROUND(Source!BD105,O130)</f>
        <v>0</v>
      </c>
      <c r="G130" s="4" t="s">
        <v>159</v>
      </c>
      <c r="H130" s="4" t="s">
        <v>160</v>
      </c>
      <c r="I130" s="4"/>
      <c r="J130" s="4"/>
      <c r="K130" s="4">
        <v>233</v>
      </c>
      <c r="L130" s="4">
        <v>24</v>
      </c>
      <c r="M130" s="4">
        <v>3</v>
      </c>
      <c r="N130" s="4" t="s">
        <v>0</v>
      </c>
      <c r="O130" s="4">
        <v>2</v>
      </c>
      <c r="P130" s="4"/>
      <c r="Q130" s="4"/>
      <c r="R130" s="4"/>
      <c r="S130" s="4"/>
      <c r="T130" s="4"/>
      <c r="U130" s="4"/>
      <c r="V130" s="4"/>
      <c r="W130" s="4"/>
    </row>
    <row r="131" spans="1:245" x14ac:dyDescent="0.2">
      <c r="A131" s="4">
        <v>50</v>
      </c>
      <c r="B131" s="4">
        <v>0</v>
      </c>
      <c r="C131" s="4">
        <v>0</v>
      </c>
      <c r="D131" s="4">
        <v>1</v>
      </c>
      <c r="E131" s="4">
        <v>210</v>
      </c>
      <c r="F131" s="4">
        <f>ROUND(Source!X105,O131)</f>
        <v>238836.55</v>
      </c>
      <c r="G131" s="4" t="s">
        <v>161</v>
      </c>
      <c r="H131" s="4" t="s">
        <v>162</v>
      </c>
      <c r="I131" s="4"/>
      <c r="J131" s="4"/>
      <c r="K131" s="4">
        <v>210</v>
      </c>
      <c r="L131" s="4">
        <v>25</v>
      </c>
      <c r="M131" s="4">
        <v>3</v>
      </c>
      <c r="N131" s="4" t="s">
        <v>0</v>
      </c>
      <c r="O131" s="4">
        <v>2</v>
      </c>
      <c r="P131" s="4"/>
      <c r="Q131" s="4"/>
      <c r="R131" s="4"/>
      <c r="S131" s="4"/>
      <c r="T131" s="4"/>
      <c r="U131" s="4"/>
      <c r="V131" s="4"/>
      <c r="W131" s="4"/>
    </row>
    <row r="132" spans="1:245" x14ac:dyDescent="0.2">
      <c r="A132" s="4">
        <v>50</v>
      </c>
      <c r="B132" s="4">
        <v>0</v>
      </c>
      <c r="C132" s="4">
        <v>0</v>
      </c>
      <c r="D132" s="4">
        <v>1</v>
      </c>
      <c r="E132" s="4">
        <v>211</v>
      </c>
      <c r="F132" s="4">
        <f>ROUND(Source!Y105,O132)</f>
        <v>112487.02</v>
      </c>
      <c r="G132" s="4" t="s">
        <v>163</v>
      </c>
      <c r="H132" s="4" t="s">
        <v>164</v>
      </c>
      <c r="I132" s="4"/>
      <c r="J132" s="4"/>
      <c r="K132" s="4">
        <v>211</v>
      </c>
      <c r="L132" s="4">
        <v>26</v>
      </c>
      <c r="M132" s="4">
        <v>3</v>
      </c>
      <c r="N132" s="4" t="s">
        <v>0</v>
      </c>
      <c r="O132" s="4">
        <v>2</v>
      </c>
      <c r="P132" s="4"/>
      <c r="Q132" s="4"/>
      <c r="R132" s="4"/>
      <c r="S132" s="4"/>
      <c r="T132" s="4"/>
      <c r="U132" s="4"/>
      <c r="V132" s="4"/>
      <c r="W132" s="4"/>
    </row>
    <row r="133" spans="1:245" x14ac:dyDescent="0.2">
      <c r="A133" s="4">
        <v>50</v>
      </c>
      <c r="B133" s="4">
        <v>0</v>
      </c>
      <c r="C133" s="4">
        <v>0</v>
      </c>
      <c r="D133" s="4">
        <v>1</v>
      </c>
      <c r="E133" s="4">
        <v>224</v>
      </c>
      <c r="F133" s="4">
        <f>ROUND(Source!AR105,O133)</f>
        <v>1748627.58</v>
      </c>
      <c r="G133" s="4" t="s">
        <v>165</v>
      </c>
      <c r="H133" s="4" t="s">
        <v>166</v>
      </c>
      <c r="I133" s="4"/>
      <c r="J133" s="4"/>
      <c r="K133" s="4">
        <v>224</v>
      </c>
      <c r="L133" s="4">
        <v>27</v>
      </c>
      <c r="M133" s="4">
        <v>3</v>
      </c>
      <c r="N133" s="4" t="s">
        <v>0</v>
      </c>
      <c r="O133" s="4">
        <v>2</v>
      </c>
      <c r="P133" s="4"/>
      <c r="Q133" s="4"/>
      <c r="R133" s="4"/>
      <c r="S133" s="4"/>
      <c r="T133" s="4"/>
      <c r="U133" s="4"/>
      <c r="V133" s="4"/>
      <c r="W133" s="4"/>
    </row>
    <row r="135" spans="1:245" x14ac:dyDescent="0.2">
      <c r="A135" s="1">
        <v>4</v>
      </c>
      <c r="B135" s="1">
        <v>1</v>
      </c>
      <c r="C135" s="1"/>
      <c r="D135" s="1">
        <f>ROW(A158)</f>
        <v>158</v>
      </c>
      <c r="E135" s="1"/>
      <c r="F135" s="1" t="s">
        <v>10</v>
      </c>
      <c r="G135" s="1" t="s">
        <v>225</v>
      </c>
      <c r="H135" s="1" t="s">
        <v>0</v>
      </c>
      <c r="I135" s="1">
        <v>0</v>
      </c>
      <c r="J135" s="1"/>
      <c r="K135" s="1">
        <v>-1</v>
      </c>
      <c r="L135" s="1"/>
      <c r="M135" s="1"/>
      <c r="N135" s="1"/>
      <c r="O135" s="1"/>
      <c r="P135" s="1"/>
      <c r="Q135" s="1"/>
      <c r="R135" s="1"/>
      <c r="S135" s="1"/>
      <c r="T135" s="1"/>
      <c r="U135" s="1" t="s">
        <v>0</v>
      </c>
      <c r="V135" s="1">
        <v>0</v>
      </c>
      <c r="W135" s="1"/>
      <c r="X135" s="1"/>
      <c r="Y135" s="1"/>
      <c r="Z135" s="1"/>
      <c r="AA135" s="1"/>
      <c r="AB135" s="1" t="s">
        <v>0</v>
      </c>
      <c r="AC135" s="1" t="s">
        <v>0</v>
      </c>
      <c r="AD135" s="1" t="s">
        <v>0</v>
      </c>
      <c r="AE135" s="1" t="s">
        <v>0</v>
      </c>
      <c r="AF135" s="1" t="s">
        <v>0</v>
      </c>
      <c r="AG135" s="1" t="s">
        <v>0</v>
      </c>
      <c r="AH135" s="1"/>
      <c r="AI135" s="1"/>
      <c r="AJ135" s="1"/>
      <c r="AK135" s="1"/>
      <c r="AL135" s="1"/>
      <c r="AM135" s="1"/>
      <c r="AN135" s="1"/>
      <c r="AO135" s="1"/>
      <c r="AP135" s="1" t="s">
        <v>0</v>
      </c>
      <c r="AQ135" s="1" t="s">
        <v>0</v>
      </c>
      <c r="AR135" s="1" t="s">
        <v>0</v>
      </c>
      <c r="AS135" s="1"/>
      <c r="AT135" s="1"/>
      <c r="AU135" s="1"/>
      <c r="AV135" s="1"/>
      <c r="AW135" s="1"/>
      <c r="AX135" s="1"/>
      <c r="AY135" s="1"/>
      <c r="AZ135" s="1" t="s">
        <v>0</v>
      </c>
      <c r="BA135" s="1"/>
      <c r="BB135" s="1" t="s">
        <v>0</v>
      </c>
      <c r="BC135" s="1" t="s">
        <v>0</v>
      </c>
      <c r="BD135" s="1" t="s">
        <v>0</v>
      </c>
      <c r="BE135" s="1" t="s">
        <v>0</v>
      </c>
      <c r="BF135" s="1" t="s">
        <v>0</v>
      </c>
      <c r="BG135" s="1" t="s">
        <v>0</v>
      </c>
      <c r="BH135" s="1" t="s">
        <v>0</v>
      </c>
      <c r="BI135" s="1" t="s">
        <v>0</v>
      </c>
      <c r="BJ135" s="1" t="s">
        <v>0</v>
      </c>
      <c r="BK135" s="1" t="s">
        <v>0</v>
      </c>
      <c r="BL135" s="1" t="s">
        <v>0</v>
      </c>
      <c r="BM135" s="1" t="s">
        <v>0</v>
      </c>
      <c r="BN135" s="1" t="s">
        <v>0</v>
      </c>
      <c r="BO135" s="1" t="s">
        <v>0</v>
      </c>
      <c r="BP135" s="1" t="s">
        <v>0</v>
      </c>
      <c r="BQ135" s="1"/>
      <c r="BR135" s="1"/>
      <c r="BS135" s="1"/>
      <c r="BT135" s="1"/>
      <c r="BU135" s="1"/>
      <c r="BV135" s="1"/>
      <c r="BW135" s="1"/>
      <c r="BX135" s="1">
        <v>0</v>
      </c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>
        <v>0</v>
      </c>
    </row>
    <row r="137" spans="1:245" x14ac:dyDescent="0.2">
      <c r="A137" s="2">
        <v>52</v>
      </c>
      <c r="B137" s="2">
        <f t="shared" ref="B137:G137" si="106">B158</f>
        <v>1</v>
      </c>
      <c r="C137" s="2">
        <f t="shared" si="106"/>
        <v>4</v>
      </c>
      <c r="D137" s="2">
        <f t="shared" si="106"/>
        <v>135</v>
      </c>
      <c r="E137" s="2">
        <f t="shared" si="106"/>
        <v>0</v>
      </c>
      <c r="F137" s="2" t="str">
        <f t="shared" si="106"/>
        <v>Новый раздел</v>
      </c>
      <c r="G137" s="2" t="str">
        <f t="shared" si="106"/>
        <v>дорожки (707м2)</v>
      </c>
      <c r="H137" s="2"/>
      <c r="I137" s="2"/>
      <c r="J137" s="2"/>
      <c r="K137" s="2"/>
      <c r="L137" s="2"/>
      <c r="M137" s="2"/>
      <c r="N137" s="2"/>
      <c r="O137" s="2">
        <f t="shared" ref="O137:AT137" si="107">O158</f>
        <v>2553667.2999999998</v>
      </c>
      <c r="P137" s="2">
        <f t="shared" si="107"/>
        <v>1516336.75</v>
      </c>
      <c r="Q137" s="2">
        <f t="shared" si="107"/>
        <v>599715.97</v>
      </c>
      <c r="R137" s="2">
        <f t="shared" si="107"/>
        <v>57644.2</v>
      </c>
      <c r="S137" s="2">
        <f t="shared" si="107"/>
        <v>437614.58</v>
      </c>
      <c r="T137" s="2">
        <f t="shared" si="107"/>
        <v>0</v>
      </c>
      <c r="U137" s="2">
        <f t="shared" si="107"/>
        <v>1600.2266534999999</v>
      </c>
      <c r="V137" s="2">
        <f t="shared" si="107"/>
        <v>0</v>
      </c>
      <c r="W137" s="2">
        <f t="shared" si="107"/>
        <v>0</v>
      </c>
      <c r="X137" s="2">
        <f t="shared" si="107"/>
        <v>427869.16</v>
      </c>
      <c r="Y137" s="2">
        <f t="shared" si="107"/>
        <v>179684.54</v>
      </c>
      <c r="Z137" s="2">
        <f t="shared" si="107"/>
        <v>0</v>
      </c>
      <c r="AA137" s="2">
        <f t="shared" si="107"/>
        <v>0</v>
      </c>
      <c r="AB137" s="2">
        <f t="shared" si="107"/>
        <v>2553667.2999999998</v>
      </c>
      <c r="AC137" s="2">
        <f t="shared" si="107"/>
        <v>1516336.75</v>
      </c>
      <c r="AD137" s="2">
        <f t="shared" si="107"/>
        <v>599715.97</v>
      </c>
      <c r="AE137" s="2">
        <f t="shared" si="107"/>
        <v>57644.2</v>
      </c>
      <c r="AF137" s="2">
        <f t="shared" si="107"/>
        <v>437614.58</v>
      </c>
      <c r="AG137" s="2">
        <f t="shared" si="107"/>
        <v>0</v>
      </c>
      <c r="AH137" s="2">
        <f t="shared" si="107"/>
        <v>1600.2266534999999</v>
      </c>
      <c r="AI137" s="2">
        <f t="shared" si="107"/>
        <v>0</v>
      </c>
      <c r="AJ137" s="2">
        <f t="shared" si="107"/>
        <v>0</v>
      </c>
      <c r="AK137" s="2">
        <f t="shared" si="107"/>
        <v>427869.16</v>
      </c>
      <c r="AL137" s="2">
        <f t="shared" si="107"/>
        <v>179684.54</v>
      </c>
      <c r="AM137" s="2">
        <f t="shared" si="107"/>
        <v>0</v>
      </c>
      <c r="AN137" s="2">
        <f t="shared" si="107"/>
        <v>0</v>
      </c>
      <c r="AO137" s="2">
        <f t="shared" si="107"/>
        <v>0</v>
      </c>
      <c r="AP137" s="2">
        <f t="shared" si="107"/>
        <v>0</v>
      </c>
      <c r="AQ137" s="2">
        <f t="shared" si="107"/>
        <v>0</v>
      </c>
      <c r="AR137" s="2">
        <f t="shared" si="107"/>
        <v>3251722.39</v>
      </c>
      <c r="AS137" s="2">
        <f t="shared" si="107"/>
        <v>2805219.11</v>
      </c>
      <c r="AT137" s="2">
        <f t="shared" si="107"/>
        <v>0</v>
      </c>
      <c r="AU137" s="2">
        <f t="shared" ref="AU137:BZ137" si="108">AU158</f>
        <v>446503.28</v>
      </c>
      <c r="AV137" s="2">
        <f t="shared" si="108"/>
        <v>1516336.75</v>
      </c>
      <c r="AW137" s="2">
        <f t="shared" si="108"/>
        <v>1516336.75</v>
      </c>
      <c r="AX137" s="2">
        <f t="shared" si="108"/>
        <v>0</v>
      </c>
      <c r="AY137" s="2">
        <f t="shared" si="108"/>
        <v>1516336.75</v>
      </c>
      <c r="AZ137" s="2">
        <f t="shared" si="108"/>
        <v>0</v>
      </c>
      <c r="BA137" s="2">
        <f t="shared" si="108"/>
        <v>0</v>
      </c>
      <c r="BB137" s="2">
        <f t="shared" si="108"/>
        <v>0</v>
      </c>
      <c r="BC137" s="2">
        <f t="shared" si="108"/>
        <v>0</v>
      </c>
      <c r="BD137" s="2">
        <f t="shared" si="108"/>
        <v>0</v>
      </c>
      <c r="BE137" s="2">
        <f t="shared" si="108"/>
        <v>0</v>
      </c>
      <c r="BF137" s="2">
        <f t="shared" si="108"/>
        <v>0</v>
      </c>
      <c r="BG137" s="2">
        <f t="shared" si="108"/>
        <v>0</v>
      </c>
      <c r="BH137" s="2">
        <f t="shared" si="108"/>
        <v>0</v>
      </c>
      <c r="BI137" s="2">
        <f t="shared" si="108"/>
        <v>0</v>
      </c>
      <c r="BJ137" s="2">
        <f t="shared" si="108"/>
        <v>0</v>
      </c>
      <c r="BK137" s="2">
        <f t="shared" si="108"/>
        <v>0</v>
      </c>
      <c r="BL137" s="2">
        <f t="shared" si="108"/>
        <v>0</v>
      </c>
      <c r="BM137" s="2">
        <f t="shared" si="108"/>
        <v>0</v>
      </c>
      <c r="BN137" s="2">
        <f t="shared" si="108"/>
        <v>0</v>
      </c>
      <c r="BO137" s="2">
        <f t="shared" si="108"/>
        <v>0</v>
      </c>
      <c r="BP137" s="2">
        <f t="shared" si="108"/>
        <v>0</v>
      </c>
      <c r="BQ137" s="2">
        <f t="shared" si="108"/>
        <v>0</v>
      </c>
      <c r="BR137" s="2">
        <f t="shared" si="108"/>
        <v>0</v>
      </c>
      <c r="BS137" s="2">
        <f t="shared" si="108"/>
        <v>0</v>
      </c>
      <c r="BT137" s="2">
        <f t="shared" si="108"/>
        <v>0</v>
      </c>
      <c r="BU137" s="2">
        <f t="shared" si="108"/>
        <v>0</v>
      </c>
      <c r="BV137" s="2">
        <f t="shared" si="108"/>
        <v>0</v>
      </c>
      <c r="BW137" s="2">
        <f t="shared" si="108"/>
        <v>0</v>
      </c>
      <c r="BX137" s="2">
        <f t="shared" si="108"/>
        <v>0</v>
      </c>
      <c r="BY137" s="2">
        <f t="shared" si="108"/>
        <v>0</v>
      </c>
      <c r="BZ137" s="2">
        <f t="shared" si="108"/>
        <v>0</v>
      </c>
      <c r="CA137" s="2">
        <f t="shared" ref="CA137:DF137" si="109">CA158</f>
        <v>3251722.39</v>
      </c>
      <c r="CB137" s="2">
        <f t="shared" si="109"/>
        <v>2805219.11</v>
      </c>
      <c r="CC137" s="2">
        <f t="shared" si="109"/>
        <v>0</v>
      </c>
      <c r="CD137" s="2">
        <f t="shared" si="109"/>
        <v>446503.28</v>
      </c>
      <c r="CE137" s="2">
        <f t="shared" si="109"/>
        <v>1516336.75</v>
      </c>
      <c r="CF137" s="2">
        <f t="shared" si="109"/>
        <v>1516336.75</v>
      </c>
      <c r="CG137" s="2">
        <f t="shared" si="109"/>
        <v>0</v>
      </c>
      <c r="CH137" s="2">
        <f t="shared" si="109"/>
        <v>1516336.75</v>
      </c>
      <c r="CI137" s="2">
        <f t="shared" si="109"/>
        <v>0</v>
      </c>
      <c r="CJ137" s="2">
        <f t="shared" si="109"/>
        <v>0</v>
      </c>
      <c r="CK137" s="2">
        <f t="shared" si="109"/>
        <v>0</v>
      </c>
      <c r="CL137" s="2">
        <f t="shared" si="109"/>
        <v>0</v>
      </c>
      <c r="CM137" s="2">
        <f t="shared" si="109"/>
        <v>0</v>
      </c>
      <c r="CN137" s="2">
        <f t="shared" si="109"/>
        <v>0</v>
      </c>
      <c r="CO137" s="2">
        <f t="shared" si="109"/>
        <v>0</v>
      </c>
      <c r="CP137" s="2">
        <f t="shared" si="109"/>
        <v>0</v>
      </c>
      <c r="CQ137" s="2">
        <f t="shared" si="109"/>
        <v>0</v>
      </c>
      <c r="CR137" s="2">
        <f t="shared" si="109"/>
        <v>0</v>
      </c>
      <c r="CS137" s="2">
        <f t="shared" si="109"/>
        <v>0</v>
      </c>
      <c r="CT137" s="2">
        <f t="shared" si="109"/>
        <v>0</v>
      </c>
      <c r="CU137" s="2">
        <f t="shared" si="109"/>
        <v>0</v>
      </c>
      <c r="CV137" s="2">
        <f t="shared" si="109"/>
        <v>0</v>
      </c>
      <c r="CW137" s="2">
        <f t="shared" si="109"/>
        <v>0</v>
      </c>
      <c r="CX137" s="2">
        <f t="shared" si="109"/>
        <v>0</v>
      </c>
      <c r="CY137" s="2">
        <f t="shared" si="109"/>
        <v>0</v>
      </c>
      <c r="CZ137" s="2">
        <f t="shared" si="109"/>
        <v>0</v>
      </c>
      <c r="DA137" s="2">
        <f t="shared" si="109"/>
        <v>0</v>
      </c>
      <c r="DB137" s="2">
        <f t="shared" si="109"/>
        <v>0</v>
      </c>
      <c r="DC137" s="2">
        <f t="shared" si="109"/>
        <v>0</v>
      </c>
      <c r="DD137" s="2">
        <f t="shared" si="109"/>
        <v>0</v>
      </c>
      <c r="DE137" s="2">
        <f t="shared" si="109"/>
        <v>0</v>
      </c>
      <c r="DF137" s="2">
        <f t="shared" si="109"/>
        <v>0</v>
      </c>
      <c r="DG137" s="3">
        <f t="shared" ref="DG137:EL137" si="110">DG158</f>
        <v>0</v>
      </c>
      <c r="DH137" s="3">
        <f t="shared" si="110"/>
        <v>0</v>
      </c>
      <c r="DI137" s="3">
        <f t="shared" si="110"/>
        <v>0</v>
      </c>
      <c r="DJ137" s="3">
        <f t="shared" si="110"/>
        <v>0</v>
      </c>
      <c r="DK137" s="3">
        <f t="shared" si="110"/>
        <v>0</v>
      </c>
      <c r="DL137" s="3">
        <f t="shared" si="110"/>
        <v>0</v>
      </c>
      <c r="DM137" s="3">
        <f t="shared" si="110"/>
        <v>0</v>
      </c>
      <c r="DN137" s="3">
        <f t="shared" si="110"/>
        <v>0</v>
      </c>
      <c r="DO137" s="3">
        <f t="shared" si="110"/>
        <v>0</v>
      </c>
      <c r="DP137" s="3">
        <f t="shared" si="110"/>
        <v>0</v>
      </c>
      <c r="DQ137" s="3">
        <f t="shared" si="110"/>
        <v>0</v>
      </c>
      <c r="DR137" s="3">
        <f t="shared" si="110"/>
        <v>0</v>
      </c>
      <c r="DS137" s="3">
        <f t="shared" si="110"/>
        <v>0</v>
      </c>
      <c r="DT137" s="3">
        <f t="shared" si="110"/>
        <v>0</v>
      </c>
      <c r="DU137" s="3">
        <f t="shared" si="110"/>
        <v>0</v>
      </c>
      <c r="DV137" s="3">
        <f t="shared" si="110"/>
        <v>0</v>
      </c>
      <c r="DW137" s="3">
        <f t="shared" si="110"/>
        <v>0</v>
      </c>
      <c r="DX137" s="3">
        <f t="shared" si="110"/>
        <v>0</v>
      </c>
      <c r="DY137" s="3">
        <f t="shared" si="110"/>
        <v>0</v>
      </c>
      <c r="DZ137" s="3">
        <f t="shared" si="110"/>
        <v>0</v>
      </c>
      <c r="EA137" s="3">
        <f t="shared" si="110"/>
        <v>0</v>
      </c>
      <c r="EB137" s="3">
        <f t="shared" si="110"/>
        <v>0</v>
      </c>
      <c r="EC137" s="3">
        <f t="shared" si="110"/>
        <v>0</v>
      </c>
      <c r="ED137" s="3">
        <f t="shared" si="110"/>
        <v>0</v>
      </c>
      <c r="EE137" s="3">
        <f t="shared" si="110"/>
        <v>0</v>
      </c>
      <c r="EF137" s="3">
        <f t="shared" si="110"/>
        <v>0</v>
      </c>
      <c r="EG137" s="3">
        <f t="shared" si="110"/>
        <v>0</v>
      </c>
      <c r="EH137" s="3">
        <f t="shared" si="110"/>
        <v>0</v>
      </c>
      <c r="EI137" s="3">
        <f t="shared" si="110"/>
        <v>0</v>
      </c>
      <c r="EJ137" s="3">
        <f t="shared" si="110"/>
        <v>0</v>
      </c>
      <c r="EK137" s="3">
        <f t="shared" si="110"/>
        <v>0</v>
      </c>
      <c r="EL137" s="3">
        <f t="shared" si="110"/>
        <v>0</v>
      </c>
      <c r="EM137" s="3">
        <f t="shared" ref="EM137:FR137" si="111">EM158</f>
        <v>0</v>
      </c>
      <c r="EN137" s="3">
        <f t="shared" si="111"/>
        <v>0</v>
      </c>
      <c r="EO137" s="3">
        <f t="shared" si="111"/>
        <v>0</v>
      </c>
      <c r="EP137" s="3">
        <f t="shared" si="111"/>
        <v>0</v>
      </c>
      <c r="EQ137" s="3">
        <f t="shared" si="111"/>
        <v>0</v>
      </c>
      <c r="ER137" s="3">
        <f t="shared" si="111"/>
        <v>0</v>
      </c>
      <c r="ES137" s="3">
        <f t="shared" si="111"/>
        <v>0</v>
      </c>
      <c r="ET137" s="3">
        <f t="shared" si="111"/>
        <v>0</v>
      </c>
      <c r="EU137" s="3">
        <f t="shared" si="111"/>
        <v>0</v>
      </c>
      <c r="EV137" s="3">
        <f t="shared" si="111"/>
        <v>0</v>
      </c>
      <c r="EW137" s="3">
        <f t="shared" si="111"/>
        <v>0</v>
      </c>
      <c r="EX137" s="3">
        <f t="shared" si="111"/>
        <v>0</v>
      </c>
      <c r="EY137" s="3">
        <f t="shared" si="111"/>
        <v>0</v>
      </c>
      <c r="EZ137" s="3">
        <f t="shared" si="111"/>
        <v>0</v>
      </c>
      <c r="FA137" s="3">
        <f t="shared" si="111"/>
        <v>0</v>
      </c>
      <c r="FB137" s="3">
        <f t="shared" si="111"/>
        <v>0</v>
      </c>
      <c r="FC137" s="3">
        <f t="shared" si="111"/>
        <v>0</v>
      </c>
      <c r="FD137" s="3">
        <f t="shared" si="111"/>
        <v>0</v>
      </c>
      <c r="FE137" s="3">
        <f t="shared" si="111"/>
        <v>0</v>
      </c>
      <c r="FF137" s="3">
        <f t="shared" si="111"/>
        <v>0</v>
      </c>
      <c r="FG137" s="3">
        <f t="shared" si="111"/>
        <v>0</v>
      </c>
      <c r="FH137" s="3">
        <f t="shared" si="111"/>
        <v>0</v>
      </c>
      <c r="FI137" s="3">
        <f t="shared" si="111"/>
        <v>0</v>
      </c>
      <c r="FJ137" s="3">
        <f t="shared" si="111"/>
        <v>0</v>
      </c>
      <c r="FK137" s="3">
        <f t="shared" si="111"/>
        <v>0</v>
      </c>
      <c r="FL137" s="3">
        <f t="shared" si="111"/>
        <v>0</v>
      </c>
      <c r="FM137" s="3">
        <f t="shared" si="111"/>
        <v>0</v>
      </c>
      <c r="FN137" s="3">
        <f t="shared" si="111"/>
        <v>0</v>
      </c>
      <c r="FO137" s="3">
        <f t="shared" si="111"/>
        <v>0</v>
      </c>
      <c r="FP137" s="3">
        <f t="shared" si="111"/>
        <v>0</v>
      </c>
      <c r="FQ137" s="3">
        <f t="shared" si="111"/>
        <v>0</v>
      </c>
      <c r="FR137" s="3">
        <f t="shared" si="111"/>
        <v>0</v>
      </c>
      <c r="FS137" s="3">
        <f t="shared" ref="FS137:GX137" si="112">FS158</f>
        <v>0</v>
      </c>
      <c r="FT137" s="3">
        <f t="shared" si="112"/>
        <v>0</v>
      </c>
      <c r="FU137" s="3">
        <f t="shared" si="112"/>
        <v>0</v>
      </c>
      <c r="FV137" s="3">
        <f t="shared" si="112"/>
        <v>0</v>
      </c>
      <c r="FW137" s="3">
        <f t="shared" si="112"/>
        <v>0</v>
      </c>
      <c r="FX137" s="3">
        <f t="shared" si="112"/>
        <v>0</v>
      </c>
      <c r="FY137" s="3">
        <f t="shared" si="112"/>
        <v>0</v>
      </c>
      <c r="FZ137" s="3">
        <f t="shared" si="112"/>
        <v>0</v>
      </c>
      <c r="GA137" s="3">
        <f t="shared" si="112"/>
        <v>0</v>
      </c>
      <c r="GB137" s="3">
        <f t="shared" si="112"/>
        <v>0</v>
      </c>
      <c r="GC137" s="3">
        <f t="shared" si="112"/>
        <v>0</v>
      </c>
      <c r="GD137" s="3">
        <f t="shared" si="112"/>
        <v>0</v>
      </c>
      <c r="GE137" s="3">
        <f t="shared" si="112"/>
        <v>0</v>
      </c>
      <c r="GF137" s="3">
        <f t="shared" si="112"/>
        <v>0</v>
      </c>
      <c r="GG137" s="3">
        <f t="shared" si="112"/>
        <v>0</v>
      </c>
      <c r="GH137" s="3">
        <f t="shared" si="112"/>
        <v>0</v>
      </c>
      <c r="GI137" s="3">
        <f t="shared" si="112"/>
        <v>0</v>
      </c>
      <c r="GJ137" s="3">
        <f t="shared" si="112"/>
        <v>0</v>
      </c>
      <c r="GK137" s="3">
        <f t="shared" si="112"/>
        <v>0</v>
      </c>
      <c r="GL137" s="3">
        <f t="shared" si="112"/>
        <v>0</v>
      </c>
      <c r="GM137" s="3">
        <f t="shared" si="112"/>
        <v>0</v>
      </c>
      <c r="GN137" s="3">
        <f t="shared" si="112"/>
        <v>0</v>
      </c>
      <c r="GO137" s="3">
        <f t="shared" si="112"/>
        <v>0</v>
      </c>
      <c r="GP137" s="3">
        <f t="shared" si="112"/>
        <v>0</v>
      </c>
      <c r="GQ137" s="3">
        <f t="shared" si="112"/>
        <v>0</v>
      </c>
      <c r="GR137" s="3">
        <f t="shared" si="112"/>
        <v>0</v>
      </c>
      <c r="GS137" s="3">
        <f t="shared" si="112"/>
        <v>0</v>
      </c>
      <c r="GT137" s="3">
        <f t="shared" si="112"/>
        <v>0</v>
      </c>
      <c r="GU137" s="3">
        <f t="shared" si="112"/>
        <v>0</v>
      </c>
      <c r="GV137" s="3">
        <f t="shared" si="112"/>
        <v>0</v>
      </c>
      <c r="GW137" s="3">
        <f t="shared" si="112"/>
        <v>0</v>
      </c>
      <c r="GX137" s="3">
        <f t="shared" si="112"/>
        <v>0</v>
      </c>
    </row>
    <row r="139" spans="1:245" x14ac:dyDescent="0.2">
      <c r="A139">
        <v>17</v>
      </c>
      <c r="B139">
        <v>1</v>
      </c>
      <c r="C139">
        <f>ROW(SmtRes!A122)</f>
        <v>122</v>
      </c>
      <c r="D139">
        <f>ROW(EtalonRes!A124)</f>
        <v>124</v>
      </c>
      <c r="E139" t="s">
        <v>226</v>
      </c>
      <c r="F139" t="s">
        <v>13</v>
      </c>
      <c r="G139" t="s">
        <v>14</v>
      </c>
      <c r="H139" t="s">
        <v>15</v>
      </c>
      <c r="I139">
        <v>3.39</v>
      </c>
      <c r="J139">
        <v>0</v>
      </c>
      <c r="O139">
        <f t="shared" ref="O139:O156" si="113">ROUND(CP139,2)</f>
        <v>30531.14</v>
      </c>
      <c r="P139">
        <f t="shared" ref="P139:P156" si="114">ROUND((ROUND((AC139*AW139*I139),2)*BC139),2)</f>
        <v>0</v>
      </c>
      <c r="Q139">
        <f>(ROUND((ROUND((((ET139*1.25))*AV139*I139),2)*BB139),2)+ROUND((ROUND(((AE139-((EU139*1.25)))*AV139*I139),2)*BS139),2))</f>
        <v>27613.8</v>
      </c>
      <c r="R139">
        <f t="shared" ref="R139:R156" si="115">ROUND((ROUND((AE139*AV139*I139),2)*BS139),2)</f>
        <v>19594.150000000001</v>
      </c>
      <c r="S139">
        <f t="shared" ref="S139:S156" si="116">ROUND((ROUND((AF139*AV139*I139),2)*BA139),2)</f>
        <v>2917.34</v>
      </c>
      <c r="T139">
        <f t="shared" ref="T139:T156" si="117">ROUND(CU139*I139,2)</f>
        <v>0</v>
      </c>
      <c r="U139">
        <f t="shared" ref="U139:U156" si="118">CV139*I139</f>
        <v>11.500575000000001</v>
      </c>
      <c r="V139">
        <f t="shared" ref="V139:V156" si="119">CW139*I139</f>
        <v>0</v>
      </c>
      <c r="W139">
        <f t="shared" ref="W139:W156" si="120">ROUND(CX139*I139,2)</f>
        <v>0</v>
      </c>
      <c r="X139">
        <f t="shared" ref="X139:X156" si="121">ROUND(CY139,2)</f>
        <v>2683.95</v>
      </c>
      <c r="Y139">
        <f t="shared" ref="Y139:Y156" si="122">ROUND(CZ139,2)</f>
        <v>1458.67</v>
      </c>
      <c r="AA139">
        <v>46747901</v>
      </c>
      <c r="AB139">
        <f t="shared" ref="AB139:AB156" si="123">ROUND((AC139+AD139+AF139),6)</f>
        <v>841.17250000000001</v>
      </c>
      <c r="AC139">
        <f t="shared" ref="AC139:AC156" si="124">ROUND((ES139),6)</f>
        <v>0</v>
      </c>
      <c r="AD139">
        <f>ROUND(((((ET139*1.25))-((EU139*1.25)))+AE139),6)</f>
        <v>806.5</v>
      </c>
      <c r="AE139">
        <f>ROUND(((EU139*1.25)),6)</f>
        <v>232.875</v>
      </c>
      <c r="AF139">
        <f>ROUND(((EV139*1.15)),6)</f>
        <v>34.672499999999999</v>
      </c>
      <c r="AG139">
        <f t="shared" ref="AG139:AG156" si="125">ROUND((AP139),6)</f>
        <v>0</v>
      </c>
      <c r="AH139">
        <f>((EW139*1.15))</f>
        <v>3.3925000000000001</v>
      </c>
      <c r="AI139">
        <f>((EX139*1.25))</f>
        <v>0</v>
      </c>
      <c r="AJ139">
        <f t="shared" ref="AJ139:AJ156" si="126">(AS139)</f>
        <v>0</v>
      </c>
      <c r="AK139">
        <v>675.35</v>
      </c>
      <c r="AL139">
        <v>0</v>
      </c>
      <c r="AM139">
        <v>645.20000000000005</v>
      </c>
      <c r="AN139">
        <v>186.3</v>
      </c>
      <c r="AO139">
        <v>30.15</v>
      </c>
      <c r="AP139">
        <v>0</v>
      </c>
      <c r="AQ139">
        <v>2.95</v>
      </c>
      <c r="AR139">
        <v>0</v>
      </c>
      <c r="AS139">
        <v>0</v>
      </c>
      <c r="AT139">
        <v>92</v>
      </c>
      <c r="AU139">
        <v>50</v>
      </c>
      <c r="AV139">
        <v>1</v>
      </c>
      <c r="AW139">
        <v>1</v>
      </c>
      <c r="AZ139">
        <v>1</v>
      </c>
      <c r="BA139">
        <v>24.82</v>
      </c>
      <c r="BB139">
        <v>10.1</v>
      </c>
      <c r="BC139">
        <v>1</v>
      </c>
      <c r="BD139" t="s">
        <v>0</v>
      </c>
      <c r="BE139" t="s">
        <v>0</v>
      </c>
      <c r="BF139" t="s">
        <v>0</v>
      </c>
      <c r="BG139" t="s">
        <v>0</v>
      </c>
      <c r="BH139">
        <v>0</v>
      </c>
      <c r="BI139">
        <v>1</v>
      </c>
      <c r="BJ139" t="s">
        <v>16</v>
      </c>
      <c r="BM139">
        <v>2</v>
      </c>
      <c r="BN139">
        <v>0</v>
      </c>
      <c r="BO139" t="s">
        <v>13</v>
      </c>
      <c r="BP139">
        <v>1</v>
      </c>
      <c r="BQ139">
        <v>30</v>
      </c>
      <c r="BR139">
        <v>0</v>
      </c>
      <c r="BS139">
        <v>24.82</v>
      </c>
      <c r="BT139">
        <v>1</v>
      </c>
      <c r="BU139">
        <v>1</v>
      </c>
      <c r="BV139">
        <v>1</v>
      </c>
      <c r="BW139">
        <v>1</v>
      </c>
      <c r="BX139">
        <v>1</v>
      </c>
      <c r="BY139" t="s">
        <v>0</v>
      </c>
      <c r="BZ139">
        <v>92</v>
      </c>
      <c r="CA139">
        <v>50</v>
      </c>
      <c r="CE139">
        <v>30</v>
      </c>
      <c r="CF139">
        <v>0</v>
      </c>
      <c r="CG139">
        <v>0</v>
      </c>
      <c r="CM139">
        <v>0</v>
      </c>
      <c r="CN139" t="s">
        <v>0</v>
      </c>
      <c r="CO139">
        <v>0</v>
      </c>
      <c r="CP139">
        <f t="shared" ref="CP139:CP156" si="127">(P139+Q139+S139)</f>
        <v>30531.14</v>
      </c>
      <c r="CQ139">
        <f t="shared" ref="CQ139:CQ156" si="128">ROUND((ROUND((AC139*AW139*1),2)*BC139),2)</f>
        <v>0</v>
      </c>
      <c r="CR139">
        <f>(ROUND((ROUND((((ET139*1.25))*AV139*1),2)*BB139),2)+ROUND((ROUND(((AE139-((EU139*1.25)))*AV139*1),2)*BS139),2))</f>
        <v>8145.65</v>
      </c>
      <c r="CS139">
        <f t="shared" ref="CS139:CS156" si="129">ROUND((ROUND((AE139*AV139*1),2)*BS139),2)</f>
        <v>5780.08</v>
      </c>
      <c r="CT139">
        <f t="shared" ref="CT139:CT156" si="130">ROUND((ROUND((AF139*AV139*1),2)*BA139),2)</f>
        <v>860.51</v>
      </c>
      <c r="CU139">
        <f t="shared" ref="CU139:CU156" si="131">AG139</f>
        <v>0</v>
      </c>
      <c r="CV139">
        <f t="shared" ref="CV139:CV156" si="132">(AH139*AV139)</f>
        <v>3.3925000000000001</v>
      </c>
      <c r="CW139">
        <f t="shared" ref="CW139:CW156" si="133">AI139</f>
        <v>0</v>
      </c>
      <c r="CX139">
        <f t="shared" ref="CX139:CX156" si="134">AJ139</f>
        <v>0</v>
      </c>
      <c r="CY139">
        <f t="shared" ref="CY139:CY156" si="135">S139*(BZ139/100)</f>
        <v>2683.9528</v>
      </c>
      <c r="CZ139">
        <f t="shared" ref="CZ139:CZ156" si="136">S139*(CA139/100)</f>
        <v>1458.67</v>
      </c>
      <c r="DC139" t="s">
        <v>0</v>
      </c>
      <c r="DD139" t="s">
        <v>0</v>
      </c>
      <c r="DE139" t="s">
        <v>17</v>
      </c>
      <c r="DF139" t="s">
        <v>17</v>
      </c>
      <c r="DG139" t="s">
        <v>18</v>
      </c>
      <c r="DH139" t="s">
        <v>0</v>
      </c>
      <c r="DI139" t="s">
        <v>18</v>
      </c>
      <c r="DJ139" t="s">
        <v>17</v>
      </c>
      <c r="DK139" t="s">
        <v>0</v>
      </c>
      <c r="DL139" t="s">
        <v>0</v>
      </c>
      <c r="DM139" t="s">
        <v>0</v>
      </c>
      <c r="DN139">
        <v>98</v>
      </c>
      <c r="DO139">
        <v>77</v>
      </c>
      <c r="DP139">
        <v>1.1919999999999999</v>
      </c>
      <c r="DQ139">
        <v>1</v>
      </c>
      <c r="DU139">
        <v>1013</v>
      </c>
      <c r="DV139" t="s">
        <v>15</v>
      </c>
      <c r="DW139" t="s">
        <v>15</v>
      </c>
      <c r="DX139">
        <v>1</v>
      </c>
      <c r="EE139">
        <v>45802981</v>
      </c>
      <c r="EF139">
        <v>30</v>
      </c>
      <c r="EG139" t="s">
        <v>19</v>
      </c>
      <c r="EH139">
        <v>0</v>
      </c>
      <c r="EI139" t="s">
        <v>0</v>
      </c>
      <c r="EJ139">
        <v>1</v>
      </c>
      <c r="EK139">
        <v>2</v>
      </c>
      <c r="EL139" t="s">
        <v>20</v>
      </c>
      <c r="EM139" t="s">
        <v>21</v>
      </c>
      <c r="EO139" t="s">
        <v>0</v>
      </c>
      <c r="EQ139">
        <v>0</v>
      </c>
      <c r="ER139">
        <v>675.35</v>
      </c>
      <c r="ES139">
        <v>0</v>
      </c>
      <c r="ET139">
        <v>645.20000000000005</v>
      </c>
      <c r="EU139">
        <v>186.3</v>
      </c>
      <c r="EV139">
        <v>30.15</v>
      </c>
      <c r="EW139">
        <v>2.95</v>
      </c>
      <c r="EX139">
        <v>0</v>
      </c>
      <c r="EY139">
        <v>0</v>
      </c>
      <c r="FQ139">
        <v>0</v>
      </c>
      <c r="FR139">
        <f t="shared" ref="FR139:FR156" si="137">ROUND(IF(AND(BH139=3,BI139=3),P139,0),2)</f>
        <v>0</v>
      </c>
      <c r="FS139">
        <v>0</v>
      </c>
      <c r="FX139">
        <v>98</v>
      </c>
      <c r="FY139">
        <v>77</v>
      </c>
      <c r="GA139" t="s">
        <v>0</v>
      </c>
      <c r="GD139">
        <v>0</v>
      </c>
      <c r="GF139">
        <v>1920991722</v>
      </c>
      <c r="GG139">
        <v>2</v>
      </c>
      <c r="GH139">
        <v>1</v>
      </c>
      <c r="GI139">
        <v>3</v>
      </c>
      <c r="GJ139">
        <v>0</v>
      </c>
      <c r="GK139">
        <f>ROUND(R139*(R12)/100,2)</f>
        <v>30762.82</v>
      </c>
      <c r="GL139">
        <f t="shared" ref="GL139:GL156" si="138">ROUND(IF(AND(BH139=3,BI139=3,FS139&lt;&gt;0),P139,0),2)</f>
        <v>0</v>
      </c>
      <c r="GM139">
        <f t="shared" ref="GM139:GM156" si="139">ROUND(O139+X139+Y139+GK139,2)+GX139</f>
        <v>65436.58</v>
      </c>
      <c r="GN139">
        <f t="shared" ref="GN139:GN156" si="140">IF(OR(BI139=0,BI139=1),ROUND(O139+X139+Y139+GK139,2),0)</f>
        <v>65436.58</v>
      </c>
      <c r="GO139">
        <f t="shared" ref="GO139:GO156" si="141">IF(BI139=2,ROUND(O139+X139+Y139+GK139,2),0)</f>
        <v>0</v>
      </c>
      <c r="GP139">
        <f t="shared" ref="GP139:GP156" si="142">IF(BI139=4,ROUND(O139+X139+Y139+GK139,2)+GX139,0)</f>
        <v>0</v>
      </c>
      <c r="GR139">
        <v>0</v>
      </c>
      <c r="GS139">
        <v>3</v>
      </c>
      <c r="GT139">
        <v>0</v>
      </c>
      <c r="GU139" t="s">
        <v>0</v>
      </c>
      <c r="GV139">
        <f t="shared" ref="GV139:GV156" si="143">ROUND((GT139),6)</f>
        <v>0</v>
      </c>
      <c r="GW139">
        <v>1</v>
      </c>
      <c r="GX139">
        <f t="shared" ref="GX139:GX156" si="144">ROUND(HC139*I139,2)</f>
        <v>0</v>
      </c>
      <c r="HA139">
        <v>0</v>
      </c>
      <c r="HB139">
        <v>0</v>
      </c>
      <c r="HC139">
        <f t="shared" ref="HC139:HC156" si="145">GV139*GW139</f>
        <v>0</v>
      </c>
      <c r="IK139">
        <v>0</v>
      </c>
    </row>
    <row r="140" spans="1:245" x14ac:dyDescent="0.2">
      <c r="A140">
        <v>17</v>
      </c>
      <c r="B140">
        <v>1</v>
      </c>
      <c r="C140">
        <f>ROW(SmtRes!A123)</f>
        <v>123</v>
      </c>
      <c r="D140">
        <f>ROW(EtalonRes!A125)</f>
        <v>125</v>
      </c>
      <c r="E140" t="s">
        <v>227</v>
      </c>
      <c r="F140" t="s">
        <v>23</v>
      </c>
      <c r="G140" t="s">
        <v>24</v>
      </c>
      <c r="H140" t="s">
        <v>15</v>
      </c>
      <c r="I140">
        <v>0.14000000000000001</v>
      </c>
      <c r="J140">
        <v>0</v>
      </c>
      <c r="O140">
        <f t="shared" si="113"/>
        <v>8162.31</v>
      </c>
      <c r="P140">
        <f t="shared" si="114"/>
        <v>0</v>
      </c>
      <c r="Q140">
        <f>(ROUND((ROUND((((ET140*1.25))*AV140*I140),2)*BB140),2)+ROUND((ROUND(((AE140-((EU140*1.25)))*AV140*I140),2)*BS140),2))</f>
        <v>0</v>
      </c>
      <c r="R140">
        <f t="shared" si="115"/>
        <v>0</v>
      </c>
      <c r="S140">
        <f t="shared" si="116"/>
        <v>8162.31</v>
      </c>
      <c r="T140">
        <f t="shared" si="117"/>
        <v>0</v>
      </c>
      <c r="U140">
        <f t="shared" si="118"/>
        <v>31.024699999999999</v>
      </c>
      <c r="V140">
        <f t="shared" si="119"/>
        <v>0</v>
      </c>
      <c r="W140">
        <f t="shared" si="120"/>
        <v>0</v>
      </c>
      <c r="X140">
        <f t="shared" si="121"/>
        <v>5958.49</v>
      </c>
      <c r="Y140">
        <f t="shared" si="122"/>
        <v>3346.55</v>
      </c>
      <c r="AA140">
        <v>46747901</v>
      </c>
      <c r="AB140">
        <f t="shared" si="123"/>
        <v>2349.0129999999999</v>
      </c>
      <c r="AC140">
        <f t="shared" si="124"/>
        <v>0</v>
      </c>
      <c r="AD140">
        <f>ROUND(((((ET140*1.25))-((EU140*1.25)))+AE140),6)</f>
        <v>0</v>
      </c>
      <c r="AE140">
        <f>ROUND(((EU140*1.25)),6)</f>
        <v>0</v>
      </c>
      <c r="AF140">
        <f>ROUND(((EV140*1.15)),6)</f>
        <v>2349.0129999999999</v>
      </c>
      <c r="AG140">
        <f t="shared" si="125"/>
        <v>0</v>
      </c>
      <c r="AH140">
        <f>((EW140*1.15))</f>
        <v>221.60499999999996</v>
      </c>
      <c r="AI140">
        <f>((EX140*1.25))</f>
        <v>0</v>
      </c>
      <c r="AJ140">
        <f t="shared" si="126"/>
        <v>0</v>
      </c>
      <c r="AK140">
        <v>2042.62</v>
      </c>
      <c r="AL140">
        <v>0</v>
      </c>
      <c r="AM140">
        <v>0</v>
      </c>
      <c r="AN140">
        <v>0</v>
      </c>
      <c r="AO140">
        <v>2042.62</v>
      </c>
      <c r="AP140">
        <v>0</v>
      </c>
      <c r="AQ140">
        <v>192.7</v>
      </c>
      <c r="AR140">
        <v>0</v>
      </c>
      <c r="AS140">
        <v>0</v>
      </c>
      <c r="AT140">
        <v>73</v>
      </c>
      <c r="AU140">
        <v>41</v>
      </c>
      <c r="AV140">
        <v>1</v>
      </c>
      <c r="AW140">
        <v>1</v>
      </c>
      <c r="AZ140">
        <v>1</v>
      </c>
      <c r="BA140">
        <v>24.82</v>
      </c>
      <c r="BB140">
        <v>1</v>
      </c>
      <c r="BC140">
        <v>1</v>
      </c>
      <c r="BD140" t="s">
        <v>0</v>
      </c>
      <c r="BE140" t="s">
        <v>0</v>
      </c>
      <c r="BF140" t="s">
        <v>0</v>
      </c>
      <c r="BG140" t="s">
        <v>0</v>
      </c>
      <c r="BH140">
        <v>0</v>
      </c>
      <c r="BI140">
        <v>1</v>
      </c>
      <c r="BJ140" t="s">
        <v>25</v>
      </c>
      <c r="BM140">
        <v>16</v>
      </c>
      <c r="BN140">
        <v>0</v>
      </c>
      <c r="BO140" t="s">
        <v>23</v>
      </c>
      <c r="BP140">
        <v>1</v>
      </c>
      <c r="BQ140">
        <v>30</v>
      </c>
      <c r="BR140">
        <v>0</v>
      </c>
      <c r="BS140">
        <v>24.82</v>
      </c>
      <c r="BT140">
        <v>1</v>
      </c>
      <c r="BU140">
        <v>1</v>
      </c>
      <c r="BV140">
        <v>1</v>
      </c>
      <c r="BW140">
        <v>1</v>
      </c>
      <c r="BX140">
        <v>1</v>
      </c>
      <c r="BY140" t="s">
        <v>0</v>
      </c>
      <c r="BZ140">
        <v>73</v>
      </c>
      <c r="CA140">
        <v>41</v>
      </c>
      <c r="CE140">
        <v>30</v>
      </c>
      <c r="CF140">
        <v>0</v>
      </c>
      <c r="CG140">
        <v>0</v>
      </c>
      <c r="CM140">
        <v>0</v>
      </c>
      <c r="CN140" t="s">
        <v>0</v>
      </c>
      <c r="CO140">
        <v>0</v>
      </c>
      <c r="CP140">
        <f t="shared" si="127"/>
        <v>8162.31</v>
      </c>
      <c r="CQ140">
        <f t="shared" si="128"/>
        <v>0</v>
      </c>
      <c r="CR140">
        <f>(ROUND((ROUND((((ET140*1.25))*AV140*1),2)*BB140),2)+ROUND((ROUND(((AE140-((EU140*1.25)))*AV140*1),2)*BS140),2))</f>
        <v>0</v>
      </c>
      <c r="CS140">
        <f t="shared" si="129"/>
        <v>0</v>
      </c>
      <c r="CT140">
        <f t="shared" si="130"/>
        <v>58302.43</v>
      </c>
      <c r="CU140">
        <f t="shared" si="131"/>
        <v>0</v>
      </c>
      <c r="CV140">
        <f t="shared" si="132"/>
        <v>221.60499999999996</v>
      </c>
      <c r="CW140">
        <f t="shared" si="133"/>
        <v>0</v>
      </c>
      <c r="CX140">
        <f t="shared" si="134"/>
        <v>0</v>
      </c>
      <c r="CY140">
        <f t="shared" si="135"/>
        <v>5958.4863000000005</v>
      </c>
      <c r="CZ140">
        <f t="shared" si="136"/>
        <v>3346.5470999999998</v>
      </c>
      <c r="DC140" t="s">
        <v>0</v>
      </c>
      <c r="DD140" t="s">
        <v>0</v>
      </c>
      <c r="DE140" t="s">
        <v>17</v>
      </c>
      <c r="DF140" t="s">
        <v>17</v>
      </c>
      <c r="DG140" t="s">
        <v>18</v>
      </c>
      <c r="DH140" t="s">
        <v>0</v>
      </c>
      <c r="DI140" t="s">
        <v>18</v>
      </c>
      <c r="DJ140" t="s">
        <v>17</v>
      </c>
      <c r="DK140" t="s">
        <v>0</v>
      </c>
      <c r="DL140" t="s">
        <v>0</v>
      </c>
      <c r="DM140" t="s">
        <v>0</v>
      </c>
      <c r="DN140">
        <v>91</v>
      </c>
      <c r="DO140">
        <v>67</v>
      </c>
      <c r="DP140">
        <v>1.248</v>
      </c>
      <c r="DQ140">
        <v>1</v>
      </c>
      <c r="DU140">
        <v>1013</v>
      </c>
      <c r="DV140" t="s">
        <v>15</v>
      </c>
      <c r="DW140" t="s">
        <v>15</v>
      </c>
      <c r="DX140">
        <v>1</v>
      </c>
      <c r="EE140">
        <v>45802995</v>
      </c>
      <c r="EF140">
        <v>30</v>
      </c>
      <c r="EG140" t="s">
        <v>19</v>
      </c>
      <c r="EH140">
        <v>0</v>
      </c>
      <c r="EI140" t="s">
        <v>0</v>
      </c>
      <c r="EJ140">
        <v>1</v>
      </c>
      <c r="EK140">
        <v>16</v>
      </c>
      <c r="EL140" t="s">
        <v>26</v>
      </c>
      <c r="EM140" t="s">
        <v>27</v>
      </c>
      <c r="EO140" t="s">
        <v>0</v>
      </c>
      <c r="EQ140">
        <v>0</v>
      </c>
      <c r="ER140">
        <v>2042.62</v>
      </c>
      <c r="ES140">
        <v>0</v>
      </c>
      <c r="ET140">
        <v>0</v>
      </c>
      <c r="EU140">
        <v>0</v>
      </c>
      <c r="EV140">
        <v>2042.62</v>
      </c>
      <c r="EW140">
        <v>192.7</v>
      </c>
      <c r="EX140">
        <v>0</v>
      </c>
      <c r="EY140">
        <v>0</v>
      </c>
      <c r="FQ140">
        <v>0</v>
      </c>
      <c r="FR140">
        <f t="shared" si="137"/>
        <v>0</v>
      </c>
      <c r="FS140">
        <v>0</v>
      </c>
      <c r="FX140">
        <v>91</v>
      </c>
      <c r="FY140">
        <v>67</v>
      </c>
      <c r="GA140" t="s">
        <v>0</v>
      </c>
      <c r="GD140">
        <v>0</v>
      </c>
      <c r="GF140">
        <v>-1632341149</v>
      </c>
      <c r="GG140">
        <v>2</v>
      </c>
      <c r="GH140">
        <v>1</v>
      </c>
      <c r="GI140">
        <v>3</v>
      </c>
      <c r="GJ140">
        <v>0</v>
      </c>
      <c r="GK140">
        <f>ROUND(R140*(R12)/100,2)</f>
        <v>0</v>
      </c>
      <c r="GL140">
        <f t="shared" si="138"/>
        <v>0</v>
      </c>
      <c r="GM140">
        <f t="shared" si="139"/>
        <v>17467.349999999999</v>
      </c>
      <c r="GN140">
        <f t="shared" si="140"/>
        <v>17467.349999999999</v>
      </c>
      <c r="GO140">
        <f t="shared" si="141"/>
        <v>0</v>
      </c>
      <c r="GP140">
        <f t="shared" si="142"/>
        <v>0</v>
      </c>
      <c r="GR140">
        <v>0</v>
      </c>
      <c r="GS140">
        <v>3</v>
      </c>
      <c r="GT140">
        <v>0</v>
      </c>
      <c r="GU140" t="s">
        <v>0</v>
      </c>
      <c r="GV140">
        <f t="shared" si="143"/>
        <v>0</v>
      </c>
      <c r="GW140">
        <v>1</v>
      </c>
      <c r="GX140">
        <f t="shared" si="144"/>
        <v>0</v>
      </c>
      <c r="HA140">
        <v>0</v>
      </c>
      <c r="HB140">
        <v>0</v>
      </c>
      <c r="HC140">
        <f t="shared" si="145"/>
        <v>0</v>
      </c>
      <c r="IK140">
        <v>0</v>
      </c>
    </row>
    <row r="141" spans="1:245" x14ac:dyDescent="0.2">
      <c r="A141">
        <v>17</v>
      </c>
      <c r="B141">
        <v>1</v>
      </c>
      <c r="C141">
        <f>ROW(SmtRes!A124)</f>
        <v>124</v>
      </c>
      <c r="D141">
        <f>ROW(EtalonRes!A126)</f>
        <v>126</v>
      </c>
      <c r="E141" t="s">
        <v>228</v>
      </c>
      <c r="F141" t="s">
        <v>29</v>
      </c>
      <c r="G141" t="s">
        <v>30</v>
      </c>
      <c r="H141" t="s">
        <v>15</v>
      </c>
      <c r="I141">
        <v>0.14000000000000001</v>
      </c>
      <c r="J141">
        <v>0</v>
      </c>
      <c r="O141">
        <f t="shared" si="113"/>
        <v>2762.96</v>
      </c>
      <c r="P141">
        <f t="shared" si="114"/>
        <v>0</v>
      </c>
      <c r="Q141">
        <f>(ROUND((ROUND(((ET141)*AV141*I141),2)*BB141),2)+ROUND((ROUND(((AE141-(EU141))*AV141*I141),2)*BS141),2))</f>
        <v>0</v>
      </c>
      <c r="R141">
        <f t="shared" si="115"/>
        <v>0</v>
      </c>
      <c r="S141">
        <f t="shared" si="116"/>
        <v>2762.96</v>
      </c>
      <c r="T141">
        <f t="shared" si="117"/>
        <v>0</v>
      </c>
      <c r="U141">
        <f t="shared" si="118"/>
        <v>11.620000000000001</v>
      </c>
      <c r="V141">
        <f t="shared" si="119"/>
        <v>0</v>
      </c>
      <c r="W141">
        <f t="shared" si="120"/>
        <v>0</v>
      </c>
      <c r="X141">
        <f t="shared" si="121"/>
        <v>2016.96</v>
      </c>
      <c r="Y141">
        <f t="shared" si="122"/>
        <v>1132.81</v>
      </c>
      <c r="AA141">
        <v>46747901</v>
      </c>
      <c r="AB141">
        <f t="shared" si="123"/>
        <v>795.14</v>
      </c>
      <c r="AC141">
        <f t="shared" si="124"/>
        <v>0</v>
      </c>
      <c r="AD141">
        <f>ROUND((((ET141)-(EU141))+AE141),6)</f>
        <v>0</v>
      </c>
      <c r="AE141">
        <f t="shared" ref="AE141:AF143" si="146">ROUND((EU141),6)</f>
        <v>0</v>
      </c>
      <c r="AF141">
        <f t="shared" si="146"/>
        <v>795.14</v>
      </c>
      <c r="AG141">
        <f t="shared" si="125"/>
        <v>0</v>
      </c>
      <c r="AH141">
        <f t="shared" ref="AH141:AI143" si="147">(EW141)</f>
        <v>83</v>
      </c>
      <c r="AI141">
        <f t="shared" si="147"/>
        <v>0</v>
      </c>
      <c r="AJ141">
        <f t="shared" si="126"/>
        <v>0</v>
      </c>
      <c r="AK141">
        <v>795.14</v>
      </c>
      <c r="AL141">
        <v>0</v>
      </c>
      <c r="AM141">
        <v>0</v>
      </c>
      <c r="AN141">
        <v>0</v>
      </c>
      <c r="AO141">
        <v>795.14</v>
      </c>
      <c r="AP141">
        <v>0</v>
      </c>
      <c r="AQ141">
        <v>83</v>
      </c>
      <c r="AR141">
        <v>0</v>
      </c>
      <c r="AS141">
        <v>0</v>
      </c>
      <c r="AT141">
        <v>73</v>
      </c>
      <c r="AU141">
        <v>41</v>
      </c>
      <c r="AV141">
        <v>1</v>
      </c>
      <c r="AW141">
        <v>1</v>
      </c>
      <c r="AZ141">
        <v>1</v>
      </c>
      <c r="BA141">
        <v>24.82</v>
      </c>
      <c r="BB141">
        <v>1</v>
      </c>
      <c r="BC141">
        <v>1</v>
      </c>
      <c r="BD141" t="s">
        <v>0</v>
      </c>
      <c r="BE141" t="s">
        <v>0</v>
      </c>
      <c r="BF141" t="s">
        <v>0</v>
      </c>
      <c r="BG141" t="s">
        <v>0</v>
      </c>
      <c r="BH141">
        <v>0</v>
      </c>
      <c r="BI141">
        <v>1</v>
      </c>
      <c r="BJ141" t="s">
        <v>31</v>
      </c>
      <c r="BM141">
        <v>393</v>
      </c>
      <c r="BN141">
        <v>0</v>
      </c>
      <c r="BO141" t="s">
        <v>29</v>
      </c>
      <c r="BP141">
        <v>1</v>
      </c>
      <c r="BQ141">
        <v>60</v>
      </c>
      <c r="BR141">
        <v>0</v>
      </c>
      <c r="BS141">
        <v>24.82</v>
      </c>
      <c r="BT141">
        <v>1</v>
      </c>
      <c r="BU141">
        <v>1</v>
      </c>
      <c r="BV141">
        <v>1</v>
      </c>
      <c r="BW141">
        <v>1</v>
      </c>
      <c r="BX141">
        <v>1</v>
      </c>
      <c r="BY141" t="s">
        <v>0</v>
      </c>
      <c r="BZ141">
        <v>73</v>
      </c>
      <c r="CA141">
        <v>41</v>
      </c>
      <c r="CE141">
        <v>30</v>
      </c>
      <c r="CF141">
        <v>0</v>
      </c>
      <c r="CG141">
        <v>0</v>
      </c>
      <c r="CM141">
        <v>0</v>
      </c>
      <c r="CN141" t="s">
        <v>0</v>
      </c>
      <c r="CO141">
        <v>0</v>
      </c>
      <c r="CP141">
        <f t="shared" si="127"/>
        <v>2762.96</v>
      </c>
      <c r="CQ141">
        <f t="shared" si="128"/>
        <v>0</v>
      </c>
      <c r="CR141">
        <f>(ROUND((ROUND(((ET141)*AV141*1),2)*BB141),2)+ROUND((ROUND(((AE141-(EU141))*AV141*1),2)*BS141),2))</f>
        <v>0</v>
      </c>
      <c r="CS141">
        <f t="shared" si="129"/>
        <v>0</v>
      </c>
      <c r="CT141">
        <f t="shared" si="130"/>
        <v>19735.37</v>
      </c>
      <c r="CU141">
        <f t="shared" si="131"/>
        <v>0</v>
      </c>
      <c r="CV141">
        <f t="shared" si="132"/>
        <v>83</v>
      </c>
      <c r="CW141">
        <f t="shared" si="133"/>
        <v>0</v>
      </c>
      <c r="CX141">
        <f t="shared" si="134"/>
        <v>0</v>
      </c>
      <c r="CY141">
        <f t="shared" si="135"/>
        <v>2016.9608000000001</v>
      </c>
      <c r="CZ141">
        <f t="shared" si="136"/>
        <v>1132.8136</v>
      </c>
      <c r="DC141" t="s">
        <v>0</v>
      </c>
      <c r="DD141" t="s">
        <v>0</v>
      </c>
      <c r="DE141" t="s">
        <v>0</v>
      </c>
      <c r="DF141" t="s">
        <v>0</v>
      </c>
      <c r="DG141" t="s">
        <v>0</v>
      </c>
      <c r="DH141" t="s">
        <v>0</v>
      </c>
      <c r="DI141" t="s">
        <v>0</v>
      </c>
      <c r="DJ141" t="s">
        <v>0</v>
      </c>
      <c r="DK141" t="s">
        <v>0</v>
      </c>
      <c r="DL141" t="s">
        <v>0</v>
      </c>
      <c r="DM141" t="s">
        <v>0</v>
      </c>
      <c r="DN141">
        <v>91</v>
      </c>
      <c r="DO141">
        <v>67</v>
      </c>
      <c r="DP141">
        <v>1.248</v>
      </c>
      <c r="DQ141">
        <v>1</v>
      </c>
      <c r="DU141">
        <v>1013</v>
      </c>
      <c r="DV141" t="s">
        <v>15</v>
      </c>
      <c r="DW141" t="s">
        <v>15</v>
      </c>
      <c r="DX141">
        <v>1</v>
      </c>
      <c r="EE141">
        <v>45801371</v>
      </c>
      <c r="EF141">
        <v>60</v>
      </c>
      <c r="EG141" t="s">
        <v>32</v>
      </c>
      <c r="EH141">
        <v>0</v>
      </c>
      <c r="EI141" t="s">
        <v>0</v>
      </c>
      <c r="EJ141">
        <v>1</v>
      </c>
      <c r="EK141">
        <v>393</v>
      </c>
      <c r="EL141" t="s">
        <v>33</v>
      </c>
      <c r="EM141" t="s">
        <v>34</v>
      </c>
      <c r="EO141" t="s">
        <v>0</v>
      </c>
      <c r="EQ141">
        <v>0</v>
      </c>
      <c r="ER141">
        <v>795.14</v>
      </c>
      <c r="ES141">
        <v>0</v>
      </c>
      <c r="ET141">
        <v>0</v>
      </c>
      <c r="EU141">
        <v>0</v>
      </c>
      <c r="EV141">
        <v>795.14</v>
      </c>
      <c r="EW141">
        <v>83</v>
      </c>
      <c r="EX141">
        <v>0</v>
      </c>
      <c r="EY141">
        <v>0</v>
      </c>
      <c r="FQ141">
        <v>0</v>
      </c>
      <c r="FR141">
        <f t="shared" si="137"/>
        <v>0</v>
      </c>
      <c r="FS141">
        <v>0</v>
      </c>
      <c r="FX141">
        <v>91</v>
      </c>
      <c r="FY141">
        <v>67</v>
      </c>
      <c r="GA141" t="s">
        <v>0</v>
      </c>
      <c r="GD141">
        <v>0</v>
      </c>
      <c r="GF141">
        <v>2144161260</v>
      </c>
      <c r="GG141">
        <v>2</v>
      </c>
      <c r="GH141">
        <v>1</v>
      </c>
      <c r="GI141">
        <v>3</v>
      </c>
      <c r="GJ141">
        <v>0</v>
      </c>
      <c r="GK141">
        <f>ROUND(R141*(R12)/100,2)</f>
        <v>0</v>
      </c>
      <c r="GL141">
        <f t="shared" si="138"/>
        <v>0</v>
      </c>
      <c r="GM141">
        <f t="shared" si="139"/>
        <v>5912.73</v>
      </c>
      <c r="GN141">
        <f t="shared" si="140"/>
        <v>5912.73</v>
      </c>
      <c r="GO141">
        <f t="shared" si="141"/>
        <v>0</v>
      </c>
      <c r="GP141">
        <f t="shared" si="142"/>
        <v>0</v>
      </c>
      <c r="GR141">
        <v>0</v>
      </c>
      <c r="GS141">
        <v>3</v>
      </c>
      <c r="GT141">
        <v>0</v>
      </c>
      <c r="GU141" t="s">
        <v>0</v>
      </c>
      <c r="GV141">
        <f t="shared" si="143"/>
        <v>0</v>
      </c>
      <c r="GW141">
        <v>1</v>
      </c>
      <c r="GX141">
        <f t="shared" si="144"/>
        <v>0</v>
      </c>
      <c r="HA141">
        <v>0</v>
      </c>
      <c r="HB141">
        <v>0</v>
      </c>
      <c r="HC141">
        <f t="shared" si="145"/>
        <v>0</v>
      </c>
      <c r="IK141">
        <v>0</v>
      </c>
    </row>
    <row r="142" spans="1:245" x14ac:dyDescent="0.2">
      <c r="A142">
        <v>17</v>
      </c>
      <c r="B142">
        <v>1</v>
      </c>
      <c r="C142">
        <f>ROW(SmtRes!A125)</f>
        <v>125</v>
      </c>
      <c r="D142">
        <f>ROW(EtalonRes!A127)</f>
        <v>127</v>
      </c>
      <c r="E142" t="s">
        <v>229</v>
      </c>
      <c r="F142" t="s">
        <v>36</v>
      </c>
      <c r="G142" t="s">
        <v>37</v>
      </c>
      <c r="H142" t="s">
        <v>38</v>
      </c>
      <c r="I142">
        <v>610</v>
      </c>
      <c r="J142">
        <v>0</v>
      </c>
      <c r="O142">
        <f t="shared" si="113"/>
        <v>387812.56</v>
      </c>
      <c r="P142">
        <f t="shared" si="114"/>
        <v>0</v>
      </c>
      <c r="Q142">
        <f>(ROUND((ROUND(((ET142)*AV142*I142),2)*BB142),2)+ROUND((ROUND(((AE142-(EU142))*AV142*I142),2)*BS142),2))</f>
        <v>387812.56</v>
      </c>
      <c r="R142">
        <f t="shared" si="115"/>
        <v>0</v>
      </c>
      <c r="S142">
        <f t="shared" si="116"/>
        <v>0</v>
      </c>
      <c r="T142">
        <f t="shared" si="117"/>
        <v>0</v>
      </c>
      <c r="U142">
        <f t="shared" si="118"/>
        <v>0</v>
      </c>
      <c r="V142">
        <f t="shared" si="119"/>
        <v>0</v>
      </c>
      <c r="W142">
        <f t="shared" si="120"/>
        <v>0</v>
      </c>
      <c r="X142">
        <f t="shared" si="121"/>
        <v>0</v>
      </c>
      <c r="Y142">
        <f t="shared" si="122"/>
        <v>0</v>
      </c>
      <c r="AA142">
        <v>46747901</v>
      </c>
      <c r="AB142">
        <f t="shared" si="123"/>
        <v>53.47</v>
      </c>
      <c r="AC142">
        <f t="shared" si="124"/>
        <v>0</v>
      </c>
      <c r="AD142">
        <f>ROUND((((ET142)-(EU142))+AE142),6)</f>
        <v>53.47</v>
      </c>
      <c r="AE142">
        <f t="shared" si="146"/>
        <v>0</v>
      </c>
      <c r="AF142">
        <f t="shared" si="146"/>
        <v>0</v>
      </c>
      <c r="AG142">
        <f t="shared" si="125"/>
        <v>0</v>
      </c>
      <c r="AH142">
        <f t="shared" si="147"/>
        <v>0</v>
      </c>
      <c r="AI142">
        <f t="shared" si="147"/>
        <v>0</v>
      </c>
      <c r="AJ142">
        <f t="shared" si="126"/>
        <v>0</v>
      </c>
      <c r="AK142">
        <v>53.47</v>
      </c>
      <c r="AL142">
        <v>0</v>
      </c>
      <c r="AM142">
        <v>53.47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93</v>
      </c>
      <c r="AU142">
        <v>64</v>
      </c>
      <c r="AV142">
        <v>1</v>
      </c>
      <c r="AW142">
        <v>1</v>
      </c>
      <c r="AZ142">
        <v>1</v>
      </c>
      <c r="BA142">
        <v>1</v>
      </c>
      <c r="BB142">
        <v>11.89</v>
      </c>
      <c r="BC142">
        <v>1</v>
      </c>
      <c r="BD142" t="s">
        <v>0</v>
      </c>
      <c r="BE142" t="s">
        <v>0</v>
      </c>
      <c r="BF142" t="s">
        <v>0</v>
      </c>
      <c r="BG142" t="s">
        <v>0</v>
      </c>
      <c r="BH142">
        <v>0</v>
      </c>
      <c r="BI142">
        <v>4</v>
      </c>
      <c r="BJ142" t="s">
        <v>39</v>
      </c>
      <c r="BM142">
        <v>1111</v>
      </c>
      <c r="BN142">
        <v>0</v>
      </c>
      <c r="BO142" t="s">
        <v>36</v>
      </c>
      <c r="BP142">
        <v>1</v>
      </c>
      <c r="BQ142">
        <v>150</v>
      </c>
      <c r="BR142">
        <v>0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 t="s">
        <v>0</v>
      </c>
      <c r="BZ142">
        <v>93</v>
      </c>
      <c r="CA142">
        <v>64</v>
      </c>
      <c r="CE142">
        <v>30</v>
      </c>
      <c r="CF142">
        <v>0</v>
      </c>
      <c r="CG142">
        <v>0</v>
      </c>
      <c r="CM142">
        <v>0</v>
      </c>
      <c r="CN142" t="s">
        <v>0</v>
      </c>
      <c r="CO142">
        <v>0</v>
      </c>
      <c r="CP142">
        <f t="shared" si="127"/>
        <v>387812.56</v>
      </c>
      <c r="CQ142">
        <f t="shared" si="128"/>
        <v>0</v>
      </c>
      <c r="CR142">
        <f>(ROUND((ROUND(((ET142)*AV142*1),2)*BB142),2)+ROUND((ROUND(((AE142-(EU142))*AV142*1),2)*BS142),2))</f>
        <v>635.76</v>
      </c>
      <c r="CS142">
        <f t="shared" si="129"/>
        <v>0</v>
      </c>
      <c r="CT142">
        <f t="shared" si="130"/>
        <v>0</v>
      </c>
      <c r="CU142">
        <f t="shared" si="131"/>
        <v>0</v>
      </c>
      <c r="CV142">
        <f t="shared" si="132"/>
        <v>0</v>
      </c>
      <c r="CW142">
        <f t="shared" si="133"/>
        <v>0</v>
      </c>
      <c r="CX142">
        <f t="shared" si="134"/>
        <v>0</v>
      </c>
      <c r="CY142">
        <f t="shared" si="135"/>
        <v>0</v>
      </c>
      <c r="CZ142">
        <f t="shared" si="136"/>
        <v>0</v>
      </c>
      <c r="DC142" t="s">
        <v>0</v>
      </c>
      <c r="DD142" t="s">
        <v>0</v>
      </c>
      <c r="DE142" t="s">
        <v>0</v>
      </c>
      <c r="DF142" t="s">
        <v>0</v>
      </c>
      <c r="DG142" t="s">
        <v>0</v>
      </c>
      <c r="DH142" t="s">
        <v>0</v>
      </c>
      <c r="DI142" t="s">
        <v>0</v>
      </c>
      <c r="DJ142" t="s">
        <v>0</v>
      </c>
      <c r="DK142" t="s">
        <v>0</v>
      </c>
      <c r="DL142" t="s">
        <v>0</v>
      </c>
      <c r="DM142" t="s">
        <v>0</v>
      </c>
      <c r="DN142">
        <v>0</v>
      </c>
      <c r="DO142">
        <v>0</v>
      </c>
      <c r="DP142">
        <v>1</v>
      </c>
      <c r="DQ142">
        <v>1</v>
      </c>
      <c r="DU142">
        <v>1009</v>
      </c>
      <c r="DV142" t="s">
        <v>38</v>
      </c>
      <c r="DW142" t="s">
        <v>38</v>
      </c>
      <c r="DX142">
        <v>1000</v>
      </c>
      <c r="EE142">
        <v>45802089</v>
      </c>
      <c r="EF142">
        <v>150</v>
      </c>
      <c r="EG142" t="s">
        <v>40</v>
      </c>
      <c r="EH142">
        <v>0</v>
      </c>
      <c r="EI142" t="s">
        <v>0</v>
      </c>
      <c r="EJ142">
        <v>4</v>
      </c>
      <c r="EK142">
        <v>1111</v>
      </c>
      <c r="EL142" t="s">
        <v>41</v>
      </c>
      <c r="EM142" t="s">
        <v>42</v>
      </c>
      <c r="EO142" t="s">
        <v>0</v>
      </c>
      <c r="EQ142">
        <v>0</v>
      </c>
      <c r="ER142">
        <v>53.47</v>
      </c>
      <c r="ES142">
        <v>0</v>
      </c>
      <c r="ET142">
        <v>53.47</v>
      </c>
      <c r="EU142">
        <v>0</v>
      </c>
      <c r="EV142">
        <v>0</v>
      </c>
      <c r="EW142">
        <v>0</v>
      </c>
      <c r="EX142">
        <v>0</v>
      </c>
      <c r="EY142">
        <v>0</v>
      </c>
      <c r="FQ142">
        <v>0</v>
      </c>
      <c r="FR142">
        <f t="shared" si="137"/>
        <v>0</v>
      </c>
      <c r="FS142">
        <v>0</v>
      </c>
      <c r="FX142">
        <v>0</v>
      </c>
      <c r="FY142">
        <v>0</v>
      </c>
      <c r="GA142" t="s">
        <v>0</v>
      </c>
      <c r="GD142">
        <v>0</v>
      </c>
      <c r="GF142">
        <v>-1620122329</v>
      </c>
      <c r="GG142">
        <v>2</v>
      </c>
      <c r="GH142">
        <v>1</v>
      </c>
      <c r="GI142">
        <v>2</v>
      </c>
      <c r="GJ142">
        <v>0</v>
      </c>
      <c r="GK142">
        <f>ROUND(R142*(R12)/100,2)</f>
        <v>0</v>
      </c>
      <c r="GL142">
        <f t="shared" si="138"/>
        <v>0</v>
      </c>
      <c r="GM142">
        <f t="shared" si="139"/>
        <v>387812.56</v>
      </c>
      <c r="GN142">
        <f t="shared" si="140"/>
        <v>0</v>
      </c>
      <c r="GO142">
        <f t="shared" si="141"/>
        <v>0</v>
      </c>
      <c r="GP142">
        <f t="shared" si="142"/>
        <v>387812.56</v>
      </c>
      <c r="GR142">
        <v>0</v>
      </c>
      <c r="GS142">
        <v>3</v>
      </c>
      <c r="GT142">
        <v>0</v>
      </c>
      <c r="GU142" t="s">
        <v>0</v>
      </c>
      <c r="GV142">
        <f t="shared" si="143"/>
        <v>0</v>
      </c>
      <c r="GW142">
        <v>1</v>
      </c>
      <c r="GX142">
        <f t="shared" si="144"/>
        <v>0</v>
      </c>
      <c r="HA142">
        <v>0</v>
      </c>
      <c r="HB142">
        <v>0</v>
      </c>
      <c r="HC142">
        <f t="shared" si="145"/>
        <v>0</v>
      </c>
      <c r="IK142">
        <v>0</v>
      </c>
    </row>
    <row r="143" spans="1:245" x14ac:dyDescent="0.2">
      <c r="A143">
        <v>17</v>
      </c>
      <c r="B143">
        <v>1</v>
      </c>
      <c r="C143">
        <f>ROW(SmtRes!A126)</f>
        <v>126</v>
      </c>
      <c r="D143">
        <f>ROW(EtalonRes!A128)</f>
        <v>128</v>
      </c>
      <c r="E143" t="s">
        <v>230</v>
      </c>
      <c r="F143" t="s">
        <v>44</v>
      </c>
      <c r="G143" t="s">
        <v>45</v>
      </c>
      <c r="H143" t="s">
        <v>46</v>
      </c>
      <c r="I143">
        <v>610</v>
      </c>
      <c r="J143">
        <v>0</v>
      </c>
      <c r="O143">
        <f t="shared" si="113"/>
        <v>58690.720000000001</v>
      </c>
      <c r="P143">
        <f t="shared" si="114"/>
        <v>0</v>
      </c>
      <c r="Q143">
        <f>(ROUND((ROUND(((ET143)*AV143*I143),2)*BB143),2)+ROUND((ROUND(((AE143-(EU143))*AV143*I143),2)*BS143),2))</f>
        <v>58690.720000000001</v>
      </c>
      <c r="R143">
        <f t="shared" si="115"/>
        <v>0</v>
      </c>
      <c r="S143">
        <f t="shared" si="116"/>
        <v>0</v>
      </c>
      <c r="T143">
        <f t="shared" si="117"/>
        <v>0</v>
      </c>
      <c r="U143">
        <f t="shared" si="118"/>
        <v>0</v>
      </c>
      <c r="V143">
        <f t="shared" si="119"/>
        <v>0</v>
      </c>
      <c r="W143">
        <f t="shared" si="120"/>
        <v>0</v>
      </c>
      <c r="X143">
        <f t="shared" si="121"/>
        <v>0</v>
      </c>
      <c r="Y143">
        <f t="shared" si="122"/>
        <v>0</v>
      </c>
      <c r="AA143">
        <v>46747901</v>
      </c>
      <c r="AB143">
        <f t="shared" si="123"/>
        <v>12.61</v>
      </c>
      <c r="AC143">
        <f t="shared" si="124"/>
        <v>0</v>
      </c>
      <c r="AD143">
        <f>ROUND((((ET143)-(EU143))+AE143),6)</f>
        <v>12.61</v>
      </c>
      <c r="AE143">
        <f t="shared" si="146"/>
        <v>0</v>
      </c>
      <c r="AF143">
        <f t="shared" si="146"/>
        <v>0</v>
      </c>
      <c r="AG143">
        <f t="shared" si="125"/>
        <v>0</v>
      </c>
      <c r="AH143">
        <f t="shared" si="147"/>
        <v>0</v>
      </c>
      <c r="AI143">
        <f t="shared" si="147"/>
        <v>0</v>
      </c>
      <c r="AJ143">
        <f t="shared" si="126"/>
        <v>0</v>
      </c>
      <c r="AK143">
        <v>12.61</v>
      </c>
      <c r="AL143">
        <v>0</v>
      </c>
      <c r="AM143">
        <v>12.61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93</v>
      </c>
      <c r="AU143">
        <v>64</v>
      </c>
      <c r="AV143">
        <v>1</v>
      </c>
      <c r="AW143">
        <v>1</v>
      </c>
      <c r="AZ143">
        <v>1</v>
      </c>
      <c r="BA143">
        <v>1</v>
      </c>
      <c r="BB143">
        <v>7.63</v>
      </c>
      <c r="BC143">
        <v>1</v>
      </c>
      <c r="BD143" t="s">
        <v>0</v>
      </c>
      <c r="BE143" t="s">
        <v>0</v>
      </c>
      <c r="BF143" t="s">
        <v>0</v>
      </c>
      <c r="BG143" t="s">
        <v>0</v>
      </c>
      <c r="BH143">
        <v>0</v>
      </c>
      <c r="BI143">
        <v>4</v>
      </c>
      <c r="BJ143" t="s">
        <v>47</v>
      </c>
      <c r="BM143">
        <v>1113</v>
      </c>
      <c r="BN143">
        <v>0</v>
      </c>
      <c r="BO143" t="s">
        <v>44</v>
      </c>
      <c r="BP143">
        <v>1</v>
      </c>
      <c r="BQ143">
        <v>150</v>
      </c>
      <c r="BR143">
        <v>0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 t="s">
        <v>0</v>
      </c>
      <c r="BZ143">
        <v>93</v>
      </c>
      <c r="CA143">
        <v>64</v>
      </c>
      <c r="CE143">
        <v>30</v>
      </c>
      <c r="CF143">
        <v>0</v>
      </c>
      <c r="CG143">
        <v>0</v>
      </c>
      <c r="CM143">
        <v>0</v>
      </c>
      <c r="CN143" t="s">
        <v>0</v>
      </c>
      <c r="CO143">
        <v>0</v>
      </c>
      <c r="CP143">
        <f t="shared" si="127"/>
        <v>58690.720000000001</v>
      </c>
      <c r="CQ143">
        <f t="shared" si="128"/>
        <v>0</v>
      </c>
      <c r="CR143">
        <f>(ROUND((ROUND(((ET143)*AV143*1),2)*BB143),2)+ROUND((ROUND(((AE143-(EU143))*AV143*1),2)*BS143),2))</f>
        <v>96.21</v>
      </c>
      <c r="CS143">
        <f t="shared" si="129"/>
        <v>0</v>
      </c>
      <c r="CT143">
        <f t="shared" si="130"/>
        <v>0</v>
      </c>
      <c r="CU143">
        <f t="shared" si="131"/>
        <v>0</v>
      </c>
      <c r="CV143">
        <f t="shared" si="132"/>
        <v>0</v>
      </c>
      <c r="CW143">
        <f t="shared" si="133"/>
        <v>0</v>
      </c>
      <c r="CX143">
        <f t="shared" si="134"/>
        <v>0</v>
      </c>
      <c r="CY143">
        <f t="shared" si="135"/>
        <v>0</v>
      </c>
      <c r="CZ143">
        <f t="shared" si="136"/>
        <v>0</v>
      </c>
      <c r="DC143" t="s">
        <v>0</v>
      </c>
      <c r="DD143" t="s">
        <v>0</v>
      </c>
      <c r="DE143" t="s">
        <v>0</v>
      </c>
      <c r="DF143" t="s">
        <v>0</v>
      </c>
      <c r="DG143" t="s">
        <v>0</v>
      </c>
      <c r="DH143" t="s">
        <v>0</v>
      </c>
      <c r="DI143" t="s">
        <v>0</v>
      </c>
      <c r="DJ143" t="s">
        <v>0</v>
      </c>
      <c r="DK143" t="s">
        <v>0</v>
      </c>
      <c r="DL143" t="s">
        <v>0</v>
      </c>
      <c r="DM143" t="s">
        <v>0</v>
      </c>
      <c r="DN143">
        <v>0</v>
      </c>
      <c r="DO143">
        <v>0</v>
      </c>
      <c r="DP143">
        <v>1</v>
      </c>
      <c r="DQ143">
        <v>1</v>
      </c>
      <c r="DU143">
        <v>1013</v>
      </c>
      <c r="DV143" t="s">
        <v>46</v>
      </c>
      <c r="DW143" t="s">
        <v>46</v>
      </c>
      <c r="DX143">
        <v>1</v>
      </c>
      <c r="EE143">
        <v>45802091</v>
      </c>
      <c r="EF143">
        <v>150</v>
      </c>
      <c r="EG143" t="s">
        <v>40</v>
      </c>
      <c r="EH143">
        <v>0</v>
      </c>
      <c r="EI143" t="s">
        <v>0</v>
      </c>
      <c r="EJ143">
        <v>4</v>
      </c>
      <c r="EK143">
        <v>1113</v>
      </c>
      <c r="EL143" t="s">
        <v>48</v>
      </c>
      <c r="EM143" t="s">
        <v>49</v>
      </c>
      <c r="EO143" t="s">
        <v>0</v>
      </c>
      <c r="EQ143">
        <v>0</v>
      </c>
      <c r="ER143">
        <v>12.61</v>
      </c>
      <c r="ES143">
        <v>0</v>
      </c>
      <c r="ET143">
        <v>12.61</v>
      </c>
      <c r="EU143">
        <v>0</v>
      </c>
      <c r="EV143">
        <v>0</v>
      </c>
      <c r="EW143">
        <v>0</v>
      </c>
      <c r="EX143">
        <v>0</v>
      </c>
      <c r="EY143">
        <v>0</v>
      </c>
      <c r="FQ143">
        <v>0</v>
      </c>
      <c r="FR143">
        <f t="shared" si="137"/>
        <v>0</v>
      </c>
      <c r="FS143">
        <v>0</v>
      </c>
      <c r="FX143">
        <v>0</v>
      </c>
      <c r="FY143">
        <v>0</v>
      </c>
      <c r="GA143" t="s">
        <v>0</v>
      </c>
      <c r="GD143">
        <v>0</v>
      </c>
      <c r="GF143">
        <v>-1630031867</v>
      </c>
      <c r="GG143">
        <v>2</v>
      </c>
      <c r="GH143">
        <v>1</v>
      </c>
      <c r="GI143">
        <v>2</v>
      </c>
      <c r="GJ143">
        <v>0</v>
      </c>
      <c r="GK143">
        <f>ROUND(R143*(R12)/100,2)</f>
        <v>0</v>
      </c>
      <c r="GL143">
        <f t="shared" si="138"/>
        <v>0</v>
      </c>
      <c r="GM143">
        <f t="shared" si="139"/>
        <v>58690.720000000001</v>
      </c>
      <c r="GN143">
        <f t="shared" si="140"/>
        <v>0</v>
      </c>
      <c r="GO143">
        <f t="shared" si="141"/>
        <v>0</v>
      </c>
      <c r="GP143">
        <f t="shared" si="142"/>
        <v>58690.720000000001</v>
      </c>
      <c r="GR143">
        <v>0</v>
      </c>
      <c r="GS143">
        <v>3</v>
      </c>
      <c r="GT143">
        <v>0</v>
      </c>
      <c r="GU143" t="s">
        <v>0</v>
      </c>
      <c r="GV143">
        <f t="shared" si="143"/>
        <v>0</v>
      </c>
      <c r="GW143">
        <v>1</v>
      </c>
      <c r="GX143">
        <f t="shared" si="144"/>
        <v>0</v>
      </c>
      <c r="HA143">
        <v>0</v>
      </c>
      <c r="HB143">
        <v>0</v>
      </c>
      <c r="HC143">
        <f t="shared" si="145"/>
        <v>0</v>
      </c>
      <c r="IK143">
        <v>0</v>
      </c>
    </row>
    <row r="144" spans="1:245" x14ac:dyDescent="0.2">
      <c r="A144">
        <v>17</v>
      </c>
      <c r="B144">
        <v>1</v>
      </c>
      <c r="C144">
        <f>ROW(SmtRes!A131)</f>
        <v>131</v>
      </c>
      <c r="D144">
        <f>ROW(EtalonRes!A133)</f>
        <v>133</v>
      </c>
      <c r="E144" t="s">
        <v>231</v>
      </c>
      <c r="F144" t="s">
        <v>51</v>
      </c>
      <c r="G144" t="s">
        <v>52</v>
      </c>
      <c r="H144" t="s">
        <v>53</v>
      </c>
      <c r="I144">
        <v>0.88370000000000004</v>
      </c>
      <c r="J144">
        <v>0</v>
      </c>
      <c r="O144">
        <f t="shared" si="113"/>
        <v>12312.13</v>
      </c>
      <c r="P144">
        <f t="shared" si="114"/>
        <v>2.5</v>
      </c>
      <c r="Q144">
        <f>(ROUND((ROUND((((ET144*1.25))*AV144*I144),2)*BB144),2)+ROUND((ROUND(((AE144-((EU144*1.25)))*AV144*I144),2)*BS144),2))</f>
        <v>5113.07</v>
      </c>
      <c r="R144">
        <f t="shared" si="115"/>
        <v>2317.1999999999998</v>
      </c>
      <c r="S144">
        <f t="shared" si="116"/>
        <v>7196.56</v>
      </c>
      <c r="T144">
        <f t="shared" si="117"/>
        <v>0</v>
      </c>
      <c r="U144">
        <f t="shared" si="118"/>
        <v>28.150263499999998</v>
      </c>
      <c r="V144">
        <f t="shared" si="119"/>
        <v>0</v>
      </c>
      <c r="W144">
        <f t="shared" si="120"/>
        <v>0</v>
      </c>
      <c r="X144">
        <f t="shared" si="121"/>
        <v>8060.15</v>
      </c>
      <c r="Y144">
        <f t="shared" si="122"/>
        <v>2950.59</v>
      </c>
      <c r="AA144">
        <v>46747901</v>
      </c>
      <c r="AB144">
        <f t="shared" si="123"/>
        <v>1005.3215</v>
      </c>
      <c r="AC144">
        <f t="shared" si="124"/>
        <v>0.49</v>
      </c>
      <c r="AD144">
        <f>ROUND(((((ET144*1.25))-((EU144*1.25)))+AE144),6)</f>
        <v>676.72500000000002</v>
      </c>
      <c r="AE144">
        <f>ROUND(((EU144*1.25)),6)</f>
        <v>105.65</v>
      </c>
      <c r="AF144">
        <f>ROUND(((EV144*1.15)),6)</f>
        <v>328.10649999999998</v>
      </c>
      <c r="AG144">
        <f t="shared" si="125"/>
        <v>0</v>
      </c>
      <c r="AH144">
        <f>((EW144*1.15))</f>
        <v>31.854999999999997</v>
      </c>
      <c r="AI144">
        <f>((EX144*1.25))</f>
        <v>0</v>
      </c>
      <c r="AJ144">
        <f t="shared" si="126"/>
        <v>0</v>
      </c>
      <c r="AK144">
        <v>827.18</v>
      </c>
      <c r="AL144">
        <v>0.49</v>
      </c>
      <c r="AM144">
        <v>541.38</v>
      </c>
      <c r="AN144">
        <v>84.52</v>
      </c>
      <c r="AO144">
        <v>285.31</v>
      </c>
      <c r="AP144">
        <v>0</v>
      </c>
      <c r="AQ144">
        <v>27.7</v>
      </c>
      <c r="AR144">
        <v>0</v>
      </c>
      <c r="AS144">
        <v>0</v>
      </c>
      <c r="AT144">
        <v>112</v>
      </c>
      <c r="AU144">
        <v>41</v>
      </c>
      <c r="AV144">
        <v>1</v>
      </c>
      <c r="AW144">
        <v>1</v>
      </c>
      <c r="AZ144">
        <v>1</v>
      </c>
      <c r="BA144">
        <v>24.82</v>
      </c>
      <c r="BB144">
        <v>8.5500000000000007</v>
      </c>
      <c r="BC144">
        <v>5.82</v>
      </c>
      <c r="BD144" t="s">
        <v>0</v>
      </c>
      <c r="BE144" t="s">
        <v>0</v>
      </c>
      <c r="BF144" t="s">
        <v>0</v>
      </c>
      <c r="BG144" t="s">
        <v>0</v>
      </c>
      <c r="BH144">
        <v>0</v>
      </c>
      <c r="BI144">
        <v>1</v>
      </c>
      <c r="BJ144" t="s">
        <v>54</v>
      </c>
      <c r="BM144">
        <v>166</v>
      </c>
      <c r="BN144">
        <v>0</v>
      </c>
      <c r="BO144" t="s">
        <v>51</v>
      </c>
      <c r="BP144">
        <v>1</v>
      </c>
      <c r="BQ144">
        <v>30</v>
      </c>
      <c r="BR144">
        <v>0</v>
      </c>
      <c r="BS144">
        <v>24.82</v>
      </c>
      <c r="BT144">
        <v>1</v>
      </c>
      <c r="BU144">
        <v>1</v>
      </c>
      <c r="BV144">
        <v>1</v>
      </c>
      <c r="BW144">
        <v>1</v>
      </c>
      <c r="BX144">
        <v>1</v>
      </c>
      <c r="BY144" t="s">
        <v>0</v>
      </c>
      <c r="BZ144">
        <v>112</v>
      </c>
      <c r="CA144">
        <v>41</v>
      </c>
      <c r="CE144">
        <v>30</v>
      </c>
      <c r="CF144">
        <v>0</v>
      </c>
      <c r="CG144">
        <v>0</v>
      </c>
      <c r="CM144">
        <v>0</v>
      </c>
      <c r="CN144" t="s">
        <v>0</v>
      </c>
      <c r="CO144">
        <v>0</v>
      </c>
      <c r="CP144">
        <f t="shared" si="127"/>
        <v>12312.130000000001</v>
      </c>
      <c r="CQ144">
        <f t="shared" si="128"/>
        <v>2.85</v>
      </c>
      <c r="CR144">
        <f>(ROUND((ROUND((((ET144*1.25))*AV144*1),2)*BB144),2)+ROUND((ROUND(((AE144-((EU144*1.25)))*AV144*1),2)*BS144),2))</f>
        <v>5786.04</v>
      </c>
      <c r="CS144">
        <f t="shared" si="129"/>
        <v>2622.23</v>
      </c>
      <c r="CT144">
        <f t="shared" si="130"/>
        <v>8143.69</v>
      </c>
      <c r="CU144">
        <f t="shared" si="131"/>
        <v>0</v>
      </c>
      <c r="CV144">
        <f t="shared" si="132"/>
        <v>31.854999999999997</v>
      </c>
      <c r="CW144">
        <f t="shared" si="133"/>
        <v>0</v>
      </c>
      <c r="CX144">
        <f t="shared" si="134"/>
        <v>0</v>
      </c>
      <c r="CY144">
        <f t="shared" si="135"/>
        <v>8060.1472000000012</v>
      </c>
      <c r="CZ144">
        <f t="shared" si="136"/>
        <v>2950.5895999999998</v>
      </c>
      <c r="DC144" t="s">
        <v>0</v>
      </c>
      <c r="DD144" t="s">
        <v>0</v>
      </c>
      <c r="DE144" t="s">
        <v>17</v>
      </c>
      <c r="DF144" t="s">
        <v>17</v>
      </c>
      <c r="DG144" t="s">
        <v>18</v>
      </c>
      <c r="DH144" t="s">
        <v>0</v>
      </c>
      <c r="DI144" t="s">
        <v>18</v>
      </c>
      <c r="DJ144" t="s">
        <v>17</v>
      </c>
      <c r="DK144" t="s">
        <v>0</v>
      </c>
      <c r="DL144" t="s">
        <v>0</v>
      </c>
      <c r="DM144" t="s">
        <v>0</v>
      </c>
      <c r="DN144">
        <v>140</v>
      </c>
      <c r="DO144">
        <v>79</v>
      </c>
      <c r="DP144">
        <v>1.0469999999999999</v>
      </c>
      <c r="DQ144">
        <v>1.002</v>
      </c>
      <c r="DU144">
        <v>1005</v>
      </c>
      <c r="DV144" t="s">
        <v>53</v>
      </c>
      <c r="DW144" t="s">
        <v>53</v>
      </c>
      <c r="DX144">
        <v>1000</v>
      </c>
      <c r="EE144">
        <v>45801144</v>
      </c>
      <c r="EF144">
        <v>30</v>
      </c>
      <c r="EG144" t="s">
        <v>19</v>
      </c>
      <c r="EH144">
        <v>0</v>
      </c>
      <c r="EI144" t="s">
        <v>0</v>
      </c>
      <c r="EJ144">
        <v>1</v>
      </c>
      <c r="EK144">
        <v>166</v>
      </c>
      <c r="EL144" t="s">
        <v>55</v>
      </c>
      <c r="EM144" t="s">
        <v>56</v>
      </c>
      <c r="EO144" t="s">
        <v>0</v>
      </c>
      <c r="EQ144">
        <v>0</v>
      </c>
      <c r="ER144">
        <v>827.18</v>
      </c>
      <c r="ES144">
        <v>0.49</v>
      </c>
      <c r="ET144">
        <v>541.38</v>
      </c>
      <c r="EU144">
        <v>84.52</v>
      </c>
      <c r="EV144">
        <v>285.31</v>
      </c>
      <c r="EW144">
        <v>27.7</v>
      </c>
      <c r="EX144">
        <v>0</v>
      </c>
      <c r="EY144">
        <v>0</v>
      </c>
      <c r="FQ144">
        <v>0</v>
      </c>
      <c r="FR144">
        <f t="shared" si="137"/>
        <v>0</v>
      </c>
      <c r="FS144">
        <v>0</v>
      </c>
      <c r="FX144">
        <v>140</v>
      </c>
      <c r="FY144">
        <v>79</v>
      </c>
      <c r="GA144" t="s">
        <v>0</v>
      </c>
      <c r="GD144">
        <v>0</v>
      </c>
      <c r="GF144">
        <v>1585316033</v>
      </c>
      <c r="GG144">
        <v>2</v>
      </c>
      <c r="GH144">
        <v>1</v>
      </c>
      <c r="GI144">
        <v>3</v>
      </c>
      <c r="GJ144">
        <v>0</v>
      </c>
      <c r="GK144">
        <f>ROUND(R144*(R12)/100,2)</f>
        <v>3638</v>
      </c>
      <c r="GL144">
        <f t="shared" si="138"/>
        <v>0</v>
      </c>
      <c r="GM144">
        <f t="shared" si="139"/>
        <v>26960.87</v>
      </c>
      <c r="GN144">
        <f t="shared" si="140"/>
        <v>26960.87</v>
      </c>
      <c r="GO144">
        <f t="shared" si="141"/>
        <v>0</v>
      </c>
      <c r="GP144">
        <f t="shared" si="142"/>
        <v>0</v>
      </c>
      <c r="GR144">
        <v>0</v>
      </c>
      <c r="GS144">
        <v>3</v>
      </c>
      <c r="GT144">
        <v>0</v>
      </c>
      <c r="GU144" t="s">
        <v>0</v>
      </c>
      <c r="GV144">
        <f t="shared" si="143"/>
        <v>0</v>
      </c>
      <c r="GW144">
        <v>1</v>
      </c>
      <c r="GX144">
        <f t="shared" si="144"/>
        <v>0</v>
      </c>
      <c r="HA144">
        <v>0</v>
      </c>
      <c r="HB144">
        <v>0</v>
      </c>
      <c r="HC144">
        <f t="shared" si="145"/>
        <v>0</v>
      </c>
      <c r="IK144">
        <v>0</v>
      </c>
    </row>
    <row r="145" spans="1:245" x14ac:dyDescent="0.2">
      <c r="A145">
        <v>18</v>
      </c>
      <c r="B145">
        <v>1</v>
      </c>
      <c r="C145">
        <v>130</v>
      </c>
      <c r="E145" t="s">
        <v>232</v>
      </c>
      <c r="F145" t="s">
        <v>58</v>
      </c>
      <c r="G145" t="s">
        <v>59</v>
      </c>
      <c r="H145" t="s">
        <v>60</v>
      </c>
      <c r="I145">
        <f>I144*J145</f>
        <v>901.37400000000002</v>
      </c>
      <c r="J145">
        <v>1020</v>
      </c>
      <c r="O145">
        <f t="shared" si="113"/>
        <v>46272.93</v>
      </c>
      <c r="P145">
        <f t="shared" si="114"/>
        <v>46272.93</v>
      </c>
      <c r="Q145">
        <f>(ROUND((ROUND(((ET145)*AV145*I145),2)*BB145),2)+ROUND((ROUND(((AE145-(EU145))*AV145*I145),2)*BS145),2))</f>
        <v>0</v>
      </c>
      <c r="R145">
        <f t="shared" si="115"/>
        <v>0</v>
      </c>
      <c r="S145">
        <f t="shared" si="116"/>
        <v>0</v>
      </c>
      <c r="T145">
        <f t="shared" si="117"/>
        <v>0</v>
      </c>
      <c r="U145">
        <f t="shared" si="118"/>
        <v>0</v>
      </c>
      <c r="V145">
        <f t="shared" si="119"/>
        <v>0</v>
      </c>
      <c r="W145">
        <f t="shared" si="120"/>
        <v>0</v>
      </c>
      <c r="X145">
        <f t="shared" si="121"/>
        <v>0</v>
      </c>
      <c r="Y145">
        <f t="shared" si="122"/>
        <v>0</v>
      </c>
      <c r="AA145">
        <v>46747901</v>
      </c>
      <c r="AB145">
        <f t="shared" si="123"/>
        <v>16.559999999999999</v>
      </c>
      <c r="AC145">
        <f t="shared" si="124"/>
        <v>16.559999999999999</v>
      </c>
      <c r="AD145">
        <f>ROUND((((ET145)-(EU145))+AE145),6)</f>
        <v>0</v>
      </c>
      <c r="AE145">
        <f>ROUND((EU145),6)</f>
        <v>0</v>
      </c>
      <c r="AF145">
        <f>ROUND((EV145),6)</f>
        <v>0</v>
      </c>
      <c r="AG145">
        <f t="shared" si="125"/>
        <v>0</v>
      </c>
      <c r="AH145">
        <f>(EW145)</f>
        <v>0</v>
      </c>
      <c r="AI145">
        <f>(EX145)</f>
        <v>0</v>
      </c>
      <c r="AJ145">
        <f t="shared" si="126"/>
        <v>0</v>
      </c>
      <c r="AK145">
        <v>16.559999999999999</v>
      </c>
      <c r="AL145">
        <v>16.559999999999999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1</v>
      </c>
      <c r="AW145">
        <v>1</v>
      </c>
      <c r="AZ145">
        <v>1</v>
      </c>
      <c r="BA145">
        <v>1</v>
      </c>
      <c r="BB145">
        <v>1</v>
      </c>
      <c r="BC145">
        <v>3.1</v>
      </c>
      <c r="BD145" t="s">
        <v>0</v>
      </c>
      <c r="BE145" t="s">
        <v>0</v>
      </c>
      <c r="BF145" t="s">
        <v>0</v>
      </c>
      <c r="BG145" t="s">
        <v>0</v>
      </c>
      <c r="BH145">
        <v>3</v>
      </c>
      <c r="BI145">
        <v>1</v>
      </c>
      <c r="BJ145" t="s">
        <v>61</v>
      </c>
      <c r="BM145">
        <v>166</v>
      </c>
      <c r="BN145">
        <v>0</v>
      </c>
      <c r="BO145" t="s">
        <v>58</v>
      </c>
      <c r="BP145">
        <v>1</v>
      </c>
      <c r="BQ145">
        <v>30</v>
      </c>
      <c r="BR145">
        <v>0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 t="s">
        <v>0</v>
      </c>
      <c r="BZ145">
        <v>0</v>
      </c>
      <c r="CA145">
        <v>0</v>
      </c>
      <c r="CE145">
        <v>30</v>
      </c>
      <c r="CF145">
        <v>0</v>
      </c>
      <c r="CG145">
        <v>0</v>
      </c>
      <c r="CM145">
        <v>0</v>
      </c>
      <c r="CN145" t="s">
        <v>0</v>
      </c>
      <c r="CO145">
        <v>0</v>
      </c>
      <c r="CP145">
        <f t="shared" si="127"/>
        <v>46272.93</v>
      </c>
      <c r="CQ145">
        <f t="shared" si="128"/>
        <v>51.34</v>
      </c>
      <c r="CR145">
        <f>(ROUND((ROUND(((ET145)*AV145*1),2)*BB145),2)+ROUND((ROUND(((AE145-(EU145))*AV145*1),2)*BS145),2))</f>
        <v>0</v>
      </c>
      <c r="CS145">
        <f t="shared" si="129"/>
        <v>0</v>
      </c>
      <c r="CT145">
        <f t="shared" si="130"/>
        <v>0</v>
      </c>
      <c r="CU145">
        <f t="shared" si="131"/>
        <v>0</v>
      </c>
      <c r="CV145">
        <f t="shared" si="132"/>
        <v>0</v>
      </c>
      <c r="CW145">
        <f t="shared" si="133"/>
        <v>0</v>
      </c>
      <c r="CX145">
        <f t="shared" si="134"/>
        <v>0</v>
      </c>
      <c r="CY145">
        <f t="shared" si="135"/>
        <v>0</v>
      </c>
      <c r="CZ145">
        <f t="shared" si="136"/>
        <v>0</v>
      </c>
      <c r="DC145" t="s">
        <v>0</v>
      </c>
      <c r="DD145" t="s">
        <v>0</v>
      </c>
      <c r="DE145" t="s">
        <v>0</v>
      </c>
      <c r="DF145" t="s">
        <v>0</v>
      </c>
      <c r="DG145" t="s">
        <v>0</v>
      </c>
      <c r="DH145" t="s">
        <v>0</v>
      </c>
      <c r="DI145" t="s">
        <v>0</v>
      </c>
      <c r="DJ145" t="s">
        <v>0</v>
      </c>
      <c r="DK145" t="s">
        <v>0</v>
      </c>
      <c r="DL145" t="s">
        <v>0</v>
      </c>
      <c r="DM145" t="s">
        <v>0</v>
      </c>
      <c r="DN145">
        <v>140</v>
      </c>
      <c r="DO145">
        <v>79</v>
      </c>
      <c r="DP145">
        <v>1.0469999999999999</v>
      </c>
      <c r="DQ145">
        <v>1.002</v>
      </c>
      <c r="DU145">
        <v>1005</v>
      </c>
      <c r="DV145" t="s">
        <v>60</v>
      </c>
      <c r="DW145" t="s">
        <v>60</v>
      </c>
      <c r="DX145">
        <v>1</v>
      </c>
      <c r="EE145">
        <v>45801144</v>
      </c>
      <c r="EF145">
        <v>30</v>
      </c>
      <c r="EG145" t="s">
        <v>19</v>
      </c>
      <c r="EH145">
        <v>0</v>
      </c>
      <c r="EI145" t="s">
        <v>0</v>
      </c>
      <c r="EJ145">
        <v>1</v>
      </c>
      <c r="EK145">
        <v>166</v>
      </c>
      <c r="EL145" t="s">
        <v>55</v>
      </c>
      <c r="EM145" t="s">
        <v>56</v>
      </c>
      <c r="EO145" t="s">
        <v>0</v>
      </c>
      <c r="EQ145">
        <v>0</v>
      </c>
      <c r="ER145">
        <v>16.559999999999999</v>
      </c>
      <c r="ES145">
        <v>16.559999999999999</v>
      </c>
      <c r="ET145">
        <v>0</v>
      </c>
      <c r="EU145">
        <v>0</v>
      </c>
      <c r="EV145">
        <v>0</v>
      </c>
      <c r="EW145">
        <v>0</v>
      </c>
      <c r="EX145">
        <v>0</v>
      </c>
      <c r="FQ145">
        <v>0</v>
      </c>
      <c r="FR145">
        <f t="shared" si="137"/>
        <v>0</v>
      </c>
      <c r="FS145">
        <v>0</v>
      </c>
      <c r="FX145">
        <v>140</v>
      </c>
      <c r="FY145">
        <v>79</v>
      </c>
      <c r="GA145" t="s">
        <v>0</v>
      </c>
      <c r="GD145">
        <v>0</v>
      </c>
      <c r="GF145">
        <v>-650690830</v>
      </c>
      <c r="GG145">
        <v>2</v>
      </c>
      <c r="GH145">
        <v>1</v>
      </c>
      <c r="GI145">
        <v>2</v>
      </c>
      <c r="GJ145">
        <v>0</v>
      </c>
      <c r="GK145">
        <f>ROUND(R145*(R12)/100,2)</f>
        <v>0</v>
      </c>
      <c r="GL145">
        <f t="shared" si="138"/>
        <v>0</v>
      </c>
      <c r="GM145">
        <f t="shared" si="139"/>
        <v>46272.93</v>
      </c>
      <c r="GN145">
        <f t="shared" si="140"/>
        <v>46272.93</v>
      </c>
      <c r="GO145">
        <f t="shared" si="141"/>
        <v>0</v>
      </c>
      <c r="GP145">
        <f t="shared" si="142"/>
        <v>0</v>
      </c>
      <c r="GR145">
        <v>0</v>
      </c>
      <c r="GS145">
        <v>3</v>
      </c>
      <c r="GT145">
        <v>0</v>
      </c>
      <c r="GU145" t="s">
        <v>0</v>
      </c>
      <c r="GV145">
        <f t="shared" si="143"/>
        <v>0</v>
      </c>
      <c r="GW145">
        <v>1</v>
      </c>
      <c r="GX145">
        <f t="shared" si="144"/>
        <v>0</v>
      </c>
      <c r="HA145">
        <v>0</v>
      </c>
      <c r="HB145">
        <v>0</v>
      </c>
      <c r="HC145">
        <f t="shared" si="145"/>
        <v>0</v>
      </c>
      <c r="IK145">
        <v>0</v>
      </c>
    </row>
    <row r="146" spans="1:245" x14ac:dyDescent="0.2">
      <c r="A146">
        <v>17</v>
      </c>
      <c r="B146">
        <v>1</v>
      </c>
      <c r="C146">
        <f>ROW(SmtRes!A139)</f>
        <v>139</v>
      </c>
      <c r="D146">
        <f>ROW(EtalonRes!A141)</f>
        <v>141</v>
      </c>
      <c r="E146" t="s">
        <v>233</v>
      </c>
      <c r="F146" t="s">
        <v>63</v>
      </c>
      <c r="G146" t="s">
        <v>64</v>
      </c>
      <c r="H146" t="s">
        <v>65</v>
      </c>
      <c r="I146">
        <v>2.121</v>
      </c>
      <c r="J146">
        <v>0</v>
      </c>
      <c r="O146">
        <f t="shared" si="113"/>
        <v>28452.46</v>
      </c>
      <c r="P146">
        <f t="shared" si="114"/>
        <v>374.15</v>
      </c>
      <c r="Q146">
        <f>(ROUND((ROUND((((ET146*1.25))*AV146*I146),2)*BB146),2)+ROUND((ROUND(((AE146-((EU146*1.25)))*AV146*I146),2)*BS146),2))</f>
        <v>18907.07</v>
      </c>
      <c r="R146">
        <f t="shared" si="115"/>
        <v>6974.67</v>
      </c>
      <c r="S146">
        <f t="shared" si="116"/>
        <v>9171.24</v>
      </c>
      <c r="T146">
        <f t="shared" si="117"/>
        <v>0</v>
      </c>
      <c r="U146">
        <f t="shared" si="118"/>
        <v>35.123759999999997</v>
      </c>
      <c r="V146">
        <f t="shared" si="119"/>
        <v>0</v>
      </c>
      <c r="W146">
        <f t="shared" si="120"/>
        <v>0</v>
      </c>
      <c r="X146">
        <f t="shared" si="121"/>
        <v>10271.790000000001</v>
      </c>
      <c r="Y146">
        <f t="shared" si="122"/>
        <v>3760.21</v>
      </c>
      <c r="AA146">
        <v>46747901</v>
      </c>
      <c r="AB146">
        <f t="shared" si="123"/>
        <v>1141.0385000000001</v>
      </c>
      <c r="AC146">
        <f t="shared" si="124"/>
        <v>35.35</v>
      </c>
      <c r="AD146">
        <f>ROUND(((((ET146*1.25))-((EU146*1.25)))+AE146),6)</f>
        <v>931.47500000000002</v>
      </c>
      <c r="AE146">
        <f>ROUND(((EU146*1.25)),6)</f>
        <v>132.48750000000001</v>
      </c>
      <c r="AF146">
        <f>ROUND(((EV146*1.15)),6)</f>
        <v>174.21350000000001</v>
      </c>
      <c r="AG146">
        <f t="shared" si="125"/>
        <v>0</v>
      </c>
      <c r="AH146">
        <f>((EW146*1.15))</f>
        <v>16.559999999999999</v>
      </c>
      <c r="AI146">
        <f>((EX146*1.25))</f>
        <v>0</v>
      </c>
      <c r="AJ146">
        <f t="shared" si="126"/>
        <v>0</v>
      </c>
      <c r="AK146">
        <v>932.02</v>
      </c>
      <c r="AL146">
        <v>35.35</v>
      </c>
      <c r="AM146">
        <v>745.18</v>
      </c>
      <c r="AN146">
        <v>105.99</v>
      </c>
      <c r="AO146">
        <v>151.49</v>
      </c>
      <c r="AP146">
        <v>0</v>
      </c>
      <c r="AQ146">
        <v>14.4</v>
      </c>
      <c r="AR146">
        <v>0</v>
      </c>
      <c r="AS146">
        <v>0</v>
      </c>
      <c r="AT146">
        <v>112</v>
      </c>
      <c r="AU146">
        <v>41</v>
      </c>
      <c r="AV146">
        <v>1</v>
      </c>
      <c r="AW146">
        <v>1</v>
      </c>
      <c r="AZ146">
        <v>1</v>
      </c>
      <c r="BA146">
        <v>24.82</v>
      </c>
      <c r="BB146">
        <v>9.57</v>
      </c>
      <c r="BC146">
        <v>4.99</v>
      </c>
      <c r="BD146" t="s">
        <v>0</v>
      </c>
      <c r="BE146" t="s">
        <v>0</v>
      </c>
      <c r="BF146" t="s">
        <v>0</v>
      </c>
      <c r="BG146" t="s">
        <v>0</v>
      </c>
      <c r="BH146">
        <v>0</v>
      </c>
      <c r="BI146">
        <v>1</v>
      </c>
      <c r="BJ146" t="s">
        <v>66</v>
      </c>
      <c r="BM146">
        <v>146</v>
      </c>
      <c r="BN146">
        <v>0</v>
      </c>
      <c r="BO146" t="s">
        <v>63</v>
      </c>
      <c r="BP146">
        <v>1</v>
      </c>
      <c r="BQ146">
        <v>30</v>
      </c>
      <c r="BR146">
        <v>0</v>
      </c>
      <c r="BS146">
        <v>24.82</v>
      </c>
      <c r="BT146">
        <v>1</v>
      </c>
      <c r="BU146">
        <v>1</v>
      </c>
      <c r="BV146">
        <v>1</v>
      </c>
      <c r="BW146">
        <v>1</v>
      </c>
      <c r="BX146">
        <v>1</v>
      </c>
      <c r="BY146" t="s">
        <v>0</v>
      </c>
      <c r="BZ146">
        <v>112</v>
      </c>
      <c r="CA146">
        <v>41</v>
      </c>
      <c r="CE146">
        <v>30</v>
      </c>
      <c r="CF146">
        <v>0</v>
      </c>
      <c r="CG146">
        <v>0</v>
      </c>
      <c r="CM146">
        <v>0</v>
      </c>
      <c r="CN146" t="s">
        <v>0</v>
      </c>
      <c r="CO146">
        <v>0</v>
      </c>
      <c r="CP146">
        <f t="shared" si="127"/>
        <v>28452.46</v>
      </c>
      <c r="CQ146">
        <f t="shared" si="128"/>
        <v>176.4</v>
      </c>
      <c r="CR146">
        <f>(ROUND((ROUND((((ET146*1.25))*AV146*1),2)*BB146),2)+ROUND((ROUND(((AE146-((EU146*1.25)))*AV146*1),2)*BS146),2))</f>
        <v>8914.26</v>
      </c>
      <c r="CS146">
        <f t="shared" si="129"/>
        <v>3288.4</v>
      </c>
      <c r="CT146">
        <f t="shared" si="130"/>
        <v>4323.8900000000003</v>
      </c>
      <c r="CU146">
        <f t="shared" si="131"/>
        <v>0</v>
      </c>
      <c r="CV146">
        <f t="shared" si="132"/>
        <v>16.559999999999999</v>
      </c>
      <c r="CW146">
        <f t="shared" si="133"/>
        <v>0</v>
      </c>
      <c r="CX146">
        <f t="shared" si="134"/>
        <v>0</v>
      </c>
      <c r="CY146">
        <f t="shared" si="135"/>
        <v>10271.7888</v>
      </c>
      <c r="CZ146">
        <f t="shared" si="136"/>
        <v>3760.2083999999995</v>
      </c>
      <c r="DC146" t="s">
        <v>0</v>
      </c>
      <c r="DD146" t="s">
        <v>0</v>
      </c>
      <c r="DE146" t="s">
        <v>17</v>
      </c>
      <c r="DF146" t="s">
        <v>17</v>
      </c>
      <c r="DG146" t="s">
        <v>18</v>
      </c>
      <c r="DH146" t="s">
        <v>0</v>
      </c>
      <c r="DI146" t="s">
        <v>18</v>
      </c>
      <c r="DJ146" t="s">
        <v>17</v>
      </c>
      <c r="DK146" t="s">
        <v>0</v>
      </c>
      <c r="DL146" t="s">
        <v>0</v>
      </c>
      <c r="DM146" t="s">
        <v>0</v>
      </c>
      <c r="DN146">
        <v>140</v>
      </c>
      <c r="DO146">
        <v>79</v>
      </c>
      <c r="DP146">
        <v>1.0469999999999999</v>
      </c>
      <c r="DQ146">
        <v>1.002</v>
      </c>
      <c r="DU146">
        <v>1013</v>
      </c>
      <c r="DV146" t="s">
        <v>65</v>
      </c>
      <c r="DW146" t="s">
        <v>65</v>
      </c>
      <c r="DX146">
        <v>1</v>
      </c>
      <c r="EE146">
        <v>45801124</v>
      </c>
      <c r="EF146">
        <v>30</v>
      </c>
      <c r="EG146" t="s">
        <v>19</v>
      </c>
      <c r="EH146">
        <v>0</v>
      </c>
      <c r="EI146" t="s">
        <v>0</v>
      </c>
      <c r="EJ146">
        <v>1</v>
      </c>
      <c r="EK146">
        <v>146</v>
      </c>
      <c r="EL146" t="s">
        <v>67</v>
      </c>
      <c r="EM146" t="s">
        <v>68</v>
      </c>
      <c r="EO146" t="s">
        <v>0</v>
      </c>
      <c r="EQ146">
        <v>0</v>
      </c>
      <c r="ER146">
        <v>932.02</v>
      </c>
      <c r="ES146">
        <v>35.35</v>
      </c>
      <c r="ET146">
        <v>745.18</v>
      </c>
      <c r="EU146">
        <v>105.99</v>
      </c>
      <c r="EV146">
        <v>151.49</v>
      </c>
      <c r="EW146">
        <v>14.4</v>
      </c>
      <c r="EX146">
        <v>0</v>
      </c>
      <c r="EY146">
        <v>0</v>
      </c>
      <c r="FQ146">
        <v>0</v>
      </c>
      <c r="FR146">
        <f t="shared" si="137"/>
        <v>0</v>
      </c>
      <c r="FS146">
        <v>0</v>
      </c>
      <c r="FX146">
        <v>140</v>
      </c>
      <c r="FY146">
        <v>79</v>
      </c>
      <c r="GA146" t="s">
        <v>0</v>
      </c>
      <c r="GD146">
        <v>0</v>
      </c>
      <c r="GF146">
        <v>1486975691</v>
      </c>
      <c r="GG146">
        <v>2</v>
      </c>
      <c r="GH146">
        <v>1</v>
      </c>
      <c r="GI146">
        <v>3</v>
      </c>
      <c r="GJ146">
        <v>0</v>
      </c>
      <c r="GK146">
        <f>ROUND(R146*(R12)/100,2)</f>
        <v>10950.23</v>
      </c>
      <c r="GL146">
        <f t="shared" si="138"/>
        <v>0</v>
      </c>
      <c r="GM146">
        <f t="shared" si="139"/>
        <v>53434.69</v>
      </c>
      <c r="GN146">
        <f t="shared" si="140"/>
        <v>53434.69</v>
      </c>
      <c r="GO146">
        <f t="shared" si="141"/>
        <v>0</v>
      </c>
      <c r="GP146">
        <f t="shared" si="142"/>
        <v>0</v>
      </c>
      <c r="GR146">
        <v>0</v>
      </c>
      <c r="GS146">
        <v>3</v>
      </c>
      <c r="GT146">
        <v>0</v>
      </c>
      <c r="GU146" t="s">
        <v>0</v>
      </c>
      <c r="GV146">
        <f t="shared" si="143"/>
        <v>0</v>
      </c>
      <c r="GW146">
        <v>1</v>
      </c>
      <c r="GX146">
        <f t="shared" si="144"/>
        <v>0</v>
      </c>
      <c r="HA146">
        <v>0</v>
      </c>
      <c r="HB146">
        <v>0</v>
      </c>
      <c r="HC146">
        <f t="shared" si="145"/>
        <v>0</v>
      </c>
      <c r="IK146">
        <v>0</v>
      </c>
    </row>
    <row r="147" spans="1:245" x14ac:dyDescent="0.2">
      <c r="A147">
        <v>18</v>
      </c>
      <c r="B147">
        <v>1</v>
      </c>
      <c r="C147">
        <v>139</v>
      </c>
      <c r="E147" t="s">
        <v>234</v>
      </c>
      <c r="F147" t="s">
        <v>70</v>
      </c>
      <c r="G147" t="s">
        <v>71</v>
      </c>
      <c r="H147" t="s">
        <v>72</v>
      </c>
      <c r="I147">
        <f>I146*J147</f>
        <v>233.31</v>
      </c>
      <c r="J147">
        <v>110</v>
      </c>
      <c r="O147">
        <f t="shared" si="113"/>
        <v>128844.86</v>
      </c>
      <c r="P147">
        <f t="shared" si="114"/>
        <v>128844.86</v>
      </c>
      <c r="Q147">
        <f>(ROUND((ROUND(((ET147)*AV147*I147),2)*BB147),2)+ROUND((ROUND(((AE147-(EU147))*AV147*I147),2)*BS147),2))</f>
        <v>0</v>
      </c>
      <c r="R147">
        <f t="shared" si="115"/>
        <v>0</v>
      </c>
      <c r="S147">
        <f t="shared" si="116"/>
        <v>0</v>
      </c>
      <c r="T147">
        <f t="shared" si="117"/>
        <v>0</v>
      </c>
      <c r="U147">
        <f t="shared" si="118"/>
        <v>0</v>
      </c>
      <c r="V147">
        <f t="shared" si="119"/>
        <v>0</v>
      </c>
      <c r="W147">
        <f t="shared" si="120"/>
        <v>0</v>
      </c>
      <c r="X147">
        <f t="shared" si="121"/>
        <v>0</v>
      </c>
      <c r="Y147">
        <f t="shared" si="122"/>
        <v>0</v>
      </c>
      <c r="AA147">
        <v>46747901</v>
      </c>
      <c r="AB147">
        <f t="shared" si="123"/>
        <v>104.99</v>
      </c>
      <c r="AC147">
        <f t="shared" si="124"/>
        <v>104.99</v>
      </c>
      <c r="AD147">
        <f>ROUND((((ET147)-(EU147))+AE147),6)</f>
        <v>0</v>
      </c>
      <c r="AE147">
        <f>ROUND((EU147),6)</f>
        <v>0</v>
      </c>
      <c r="AF147">
        <f>ROUND((EV147),6)</f>
        <v>0</v>
      </c>
      <c r="AG147">
        <f t="shared" si="125"/>
        <v>0</v>
      </c>
      <c r="AH147">
        <f>(EW147)</f>
        <v>0</v>
      </c>
      <c r="AI147">
        <f>(EX147)</f>
        <v>0</v>
      </c>
      <c r="AJ147">
        <f t="shared" si="126"/>
        <v>0</v>
      </c>
      <c r="AK147">
        <v>104.99</v>
      </c>
      <c r="AL147">
        <v>104.99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1</v>
      </c>
      <c r="AW147">
        <v>1</v>
      </c>
      <c r="AZ147">
        <v>1</v>
      </c>
      <c r="BA147">
        <v>1</v>
      </c>
      <c r="BB147">
        <v>1</v>
      </c>
      <c r="BC147">
        <v>5.26</v>
      </c>
      <c r="BD147" t="s">
        <v>0</v>
      </c>
      <c r="BE147" t="s">
        <v>0</v>
      </c>
      <c r="BF147" t="s">
        <v>0</v>
      </c>
      <c r="BG147" t="s">
        <v>0</v>
      </c>
      <c r="BH147">
        <v>3</v>
      </c>
      <c r="BI147">
        <v>1</v>
      </c>
      <c r="BJ147" t="s">
        <v>73</v>
      </c>
      <c r="BM147">
        <v>146</v>
      </c>
      <c r="BN147">
        <v>0</v>
      </c>
      <c r="BO147" t="s">
        <v>70</v>
      </c>
      <c r="BP147">
        <v>1</v>
      </c>
      <c r="BQ147">
        <v>30</v>
      </c>
      <c r="BR147">
        <v>0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1</v>
      </c>
      <c r="BY147" t="s">
        <v>0</v>
      </c>
      <c r="BZ147">
        <v>0</v>
      </c>
      <c r="CA147">
        <v>0</v>
      </c>
      <c r="CE147">
        <v>30</v>
      </c>
      <c r="CF147">
        <v>0</v>
      </c>
      <c r="CG147">
        <v>0</v>
      </c>
      <c r="CM147">
        <v>0</v>
      </c>
      <c r="CN147" t="s">
        <v>0</v>
      </c>
      <c r="CO147">
        <v>0</v>
      </c>
      <c r="CP147">
        <f t="shared" si="127"/>
        <v>128844.86</v>
      </c>
      <c r="CQ147">
        <f t="shared" si="128"/>
        <v>552.25</v>
      </c>
      <c r="CR147">
        <f>(ROUND((ROUND(((ET147)*AV147*1),2)*BB147),2)+ROUND((ROUND(((AE147-(EU147))*AV147*1),2)*BS147),2))</f>
        <v>0</v>
      </c>
      <c r="CS147">
        <f t="shared" si="129"/>
        <v>0</v>
      </c>
      <c r="CT147">
        <f t="shared" si="130"/>
        <v>0</v>
      </c>
      <c r="CU147">
        <f t="shared" si="131"/>
        <v>0</v>
      </c>
      <c r="CV147">
        <f t="shared" si="132"/>
        <v>0</v>
      </c>
      <c r="CW147">
        <f t="shared" si="133"/>
        <v>0</v>
      </c>
      <c r="CX147">
        <f t="shared" si="134"/>
        <v>0</v>
      </c>
      <c r="CY147">
        <f t="shared" si="135"/>
        <v>0</v>
      </c>
      <c r="CZ147">
        <f t="shared" si="136"/>
        <v>0</v>
      </c>
      <c r="DC147" t="s">
        <v>0</v>
      </c>
      <c r="DD147" t="s">
        <v>0</v>
      </c>
      <c r="DE147" t="s">
        <v>0</v>
      </c>
      <c r="DF147" t="s">
        <v>0</v>
      </c>
      <c r="DG147" t="s">
        <v>0</v>
      </c>
      <c r="DH147" t="s">
        <v>0</v>
      </c>
      <c r="DI147" t="s">
        <v>0</v>
      </c>
      <c r="DJ147" t="s">
        <v>0</v>
      </c>
      <c r="DK147" t="s">
        <v>0</v>
      </c>
      <c r="DL147" t="s">
        <v>0</v>
      </c>
      <c r="DM147" t="s">
        <v>0</v>
      </c>
      <c r="DN147">
        <v>140</v>
      </c>
      <c r="DO147">
        <v>79</v>
      </c>
      <c r="DP147">
        <v>1.0469999999999999</v>
      </c>
      <c r="DQ147">
        <v>1.002</v>
      </c>
      <c r="DU147">
        <v>1007</v>
      </c>
      <c r="DV147" t="s">
        <v>72</v>
      </c>
      <c r="DW147" t="s">
        <v>72</v>
      </c>
      <c r="DX147">
        <v>1</v>
      </c>
      <c r="EE147">
        <v>45801124</v>
      </c>
      <c r="EF147">
        <v>30</v>
      </c>
      <c r="EG147" t="s">
        <v>19</v>
      </c>
      <c r="EH147">
        <v>0</v>
      </c>
      <c r="EI147" t="s">
        <v>0</v>
      </c>
      <c r="EJ147">
        <v>1</v>
      </c>
      <c r="EK147">
        <v>146</v>
      </c>
      <c r="EL147" t="s">
        <v>67</v>
      </c>
      <c r="EM147" t="s">
        <v>68</v>
      </c>
      <c r="EO147" t="s">
        <v>0</v>
      </c>
      <c r="EQ147">
        <v>0</v>
      </c>
      <c r="ER147">
        <v>104.99</v>
      </c>
      <c r="ES147">
        <v>104.99</v>
      </c>
      <c r="ET147">
        <v>0</v>
      </c>
      <c r="EU147">
        <v>0</v>
      </c>
      <c r="EV147">
        <v>0</v>
      </c>
      <c r="EW147">
        <v>0</v>
      </c>
      <c r="EX147">
        <v>0</v>
      </c>
      <c r="FQ147">
        <v>0</v>
      </c>
      <c r="FR147">
        <f t="shared" si="137"/>
        <v>0</v>
      </c>
      <c r="FS147">
        <v>0</v>
      </c>
      <c r="FX147">
        <v>140</v>
      </c>
      <c r="FY147">
        <v>79</v>
      </c>
      <c r="GA147" t="s">
        <v>0</v>
      </c>
      <c r="GD147">
        <v>0</v>
      </c>
      <c r="GF147">
        <v>2069056849</v>
      </c>
      <c r="GG147">
        <v>2</v>
      </c>
      <c r="GH147">
        <v>1</v>
      </c>
      <c r="GI147">
        <v>2</v>
      </c>
      <c r="GJ147">
        <v>0</v>
      </c>
      <c r="GK147">
        <f>ROUND(R147*(R12)/100,2)</f>
        <v>0</v>
      </c>
      <c r="GL147">
        <f t="shared" si="138"/>
        <v>0</v>
      </c>
      <c r="GM147">
        <f t="shared" si="139"/>
        <v>128844.86</v>
      </c>
      <c r="GN147">
        <f t="shared" si="140"/>
        <v>128844.86</v>
      </c>
      <c r="GO147">
        <f t="shared" si="141"/>
        <v>0</v>
      </c>
      <c r="GP147">
        <f t="shared" si="142"/>
        <v>0</v>
      </c>
      <c r="GR147">
        <v>0</v>
      </c>
      <c r="GS147">
        <v>3</v>
      </c>
      <c r="GT147">
        <v>0</v>
      </c>
      <c r="GU147" t="s">
        <v>0</v>
      </c>
      <c r="GV147">
        <f t="shared" si="143"/>
        <v>0</v>
      </c>
      <c r="GW147">
        <v>1</v>
      </c>
      <c r="GX147">
        <f t="shared" si="144"/>
        <v>0</v>
      </c>
      <c r="HA147">
        <v>0</v>
      </c>
      <c r="HB147">
        <v>0</v>
      </c>
      <c r="HC147">
        <f t="shared" si="145"/>
        <v>0</v>
      </c>
      <c r="IK147">
        <v>0</v>
      </c>
    </row>
    <row r="148" spans="1:245" x14ac:dyDescent="0.2">
      <c r="A148">
        <v>17</v>
      </c>
      <c r="B148">
        <v>1</v>
      </c>
      <c r="C148">
        <f>ROW(SmtRes!A148)</f>
        <v>148</v>
      </c>
      <c r="D148">
        <f>ROW(EtalonRes!A150)</f>
        <v>150</v>
      </c>
      <c r="E148" t="s">
        <v>235</v>
      </c>
      <c r="F148" t="s">
        <v>75</v>
      </c>
      <c r="G148" t="s">
        <v>76</v>
      </c>
      <c r="H148" t="s">
        <v>65</v>
      </c>
      <c r="I148">
        <v>1.4139999999999999</v>
      </c>
      <c r="J148">
        <v>0</v>
      </c>
      <c r="O148">
        <f t="shared" si="113"/>
        <v>87399.57</v>
      </c>
      <c r="P148">
        <f t="shared" si="114"/>
        <v>349.2</v>
      </c>
      <c r="Q148">
        <f>(ROUND((ROUND((((ET148*1.25))*AV148*I148),2)*BB148),2)+ROUND((ROUND(((AE148-((EU148*1.25)))*AV148*I148),2)*BS148),2))</f>
        <v>77879.38</v>
      </c>
      <c r="R148">
        <f t="shared" si="115"/>
        <v>21104.69</v>
      </c>
      <c r="S148">
        <f t="shared" si="116"/>
        <v>9170.99</v>
      </c>
      <c r="T148">
        <f t="shared" si="117"/>
        <v>0</v>
      </c>
      <c r="U148">
        <f t="shared" si="118"/>
        <v>35.123759999999997</v>
      </c>
      <c r="V148">
        <f t="shared" si="119"/>
        <v>0</v>
      </c>
      <c r="W148">
        <f t="shared" si="120"/>
        <v>0</v>
      </c>
      <c r="X148">
        <f t="shared" si="121"/>
        <v>10271.51</v>
      </c>
      <c r="Y148">
        <f t="shared" si="122"/>
        <v>3760.11</v>
      </c>
      <c r="AA148">
        <v>46747901</v>
      </c>
      <c r="AB148">
        <f t="shared" si="123"/>
        <v>6790.4920000000002</v>
      </c>
      <c r="AC148">
        <f t="shared" si="124"/>
        <v>49.49</v>
      </c>
      <c r="AD148">
        <f>ROUND(((((ET148*1.25))-((EU148*1.25)))+AE148),6)</f>
        <v>6479.6875</v>
      </c>
      <c r="AE148">
        <f>ROUND(((EU148*1.25)),6)</f>
        <v>601.35</v>
      </c>
      <c r="AF148">
        <f>ROUND(((EV148*1.15)),6)</f>
        <v>261.31450000000001</v>
      </c>
      <c r="AG148">
        <f t="shared" si="125"/>
        <v>0</v>
      </c>
      <c r="AH148">
        <f>((EW148*1.15))</f>
        <v>24.84</v>
      </c>
      <c r="AI148">
        <f>((EX148*1.25))</f>
        <v>0</v>
      </c>
      <c r="AJ148">
        <f t="shared" si="126"/>
        <v>0</v>
      </c>
      <c r="AK148">
        <v>5460.47</v>
      </c>
      <c r="AL148">
        <v>49.49</v>
      </c>
      <c r="AM148">
        <v>5183.75</v>
      </c>
      <c r="AN148">
        <v>481.08</v>
      </c>
      <c r="AO148">
        <v>227.23</v>
      </c>
      <c r="AP148">
        <v>0</v>
      </c>
      <c r="AQ148">
        <v>21.6</v>
      </c>
      <c r="AR148">
        <v>0</v>
      </c>
      <c r="AS148">
        <v>0</v>
      </c>
      <c r="AT148">
        <v>112</v>
      </c>
      <c r="AU148">
        <v>41</v>
      </c>
      <c r="AV148">
        <v>1</v>
      </c>
      <c r="AW148">
        <v>1</v>
      </c>
      <c r="AZ148">
        <v>1</v>
      </c>
      <c r="BA148">
        <v>24.82</v>
      </c>
      <c r="BB148">
        <v>8.5</v>
      </c>
      <c r="BC148">
        <v>4.99</v>
      </c>
      <c r="BD148" t="s">
        <v>0</v>
      </c>
      <c r="BE148" t="s">
        <v>0</v>
      </c>
      <c r="BF148" t="s">
        <v>0</v>
      </c>
      <c r="BG148" t="s">
        <v>0</v>
      </c>
      <c r="BH148">
        <v>0</v>
      </c>
      <c r="BI148">
        <v>1</v>
      </c>
      <c r="BJ148" t="s">
        <v>77</v>
      </c>
      <c r="BM148">
        <v>146</v>
      </c>
      <c r="BN148">
        <v>0</v>
      </c>
      <c r="BO148" t="s">
        <v>75</v>
      </c>
      <c r="BP148">
        <v>1</v>
      </c>
      <c r="BQ148">
        <v>30</v>
      </c>
      <c r="BR148">
        <v>0</v>
      </c>
      <c r="BS148">
        <v>24.82</v>
      </c>
      <c r="BT148">
        <v>1</v>
      </c>
      <c r="BU148">
        <v>1</v>
      </c>
      <c r="BV148">
        <v>1</v>
      </c>
      <c r="BW148">
        <v>1</v>
      </c>
      <c r="BX148">
        <v>1</v>
      </c>
      <c r="BY148" t="s">
        <v>0</v>
      </c>
      <c r="BZ148">
        <v>112</v>
      </c>
      <c r="CA148">
        <v>41</v>
      </c>
      <c r="CE148">
        <v>30</v>
      </c>
      <c r="CF148">
        <v>0</v>
      </c>
      <c r="CG148">
        <v>0</v>
      </c>
      <c r="CM148">
        <v>0</v>
      </c>
      <c r="CN148" t="s">
        <v>0</v>
      </c>
      <c r="CO148">
        <v>0</v>
      </c>
      <c r="CP148">
        <f t="shared" si="127"/>
        <v>87399.57</v>
      </c>
      <c r="CQ148">
        <f t="shared" si="128"/>
        <v>246.96</v>
      </c>
      <c r="CR148">
        <f>(ROUND((ROUND((((ET148*1.25))*AV148*1),2)*BB148),2)+ROUND((ROUND(((AE148-((EU148*1.25)))*AV148*1),2)*BS148),2))</f>
        <v>55077.37</v>
      </c>
      <c r="CS148">
        <f t="shared" si="129"/>
        <v>14925.51</v>
      </c>
      <c r="CT148">
        <f t="shared" si="130"/>
        <v>6485.71</v>
      </c>
      <c r="CU148">
        <f t="shared" si="131"/>
        <v>0</v>
      </c>
      <c r="CV148">
        <f t="shared" si="132"/>
        <v>24.84</v>
      </c>
      <c r="CW148">
        <f t="shared" si="133"/>
        <v>0</v>
      </c>
      <c r="CX148">
        <f t="shared" si="134"/>
        <v>0</v>
      </c>
      <c r="CY148">
        <f t="shared" si="135"/>
        <v>10271.508800000001</v>
      </c>
      <c r="CZ148">
        <f t="shared" si="136"/>
        <v>3760.1058999999996</v>
      </c>
      <c r="DC148" t="s">
        <v>0</v>
      </c>
      <c r="DD148" t="s">
        <v>0</v>
      </c>
      <c r="DE148" t="s">
        <v>17</v>
      </c>
      <c r="DF148" t="s">
        <v>17</v>
      </c>
      <c r="DG148" t="s">
        <v>18</v>
      </c>
      <c r="DH148" t="s">
        <v>0</v>
      </c>
      <c r="DI148" t="s">
        <v>18</v>
      </c>
      <c r="DJ148" t="s">
        <v>17</v>
      </c>
      <c r="DK148" t="s">
        <v>0</v>
      </c>
      <c r="DL148" t="s">
        <v>0</v>
      </c>
      <c r="DM148" t="s">
        <v>0</v>
      </c>
      <c r="DN148">
        <v>140</v>
      </c>
      <c r="DO148">
        <v>79</v>
      </c>
      <c r="DP148">
        <v>1.0469999999999999</v>
      </c>
      <c r="DQ148">
        <v>1.002</v>
      </c>
      <c r="DU148">
        <v>1013</v>
      </c>
      <c r="DV148" t="s">
        <v>65</v>
      </c>
      <c r="DW148" t="s">
        <v>65</v>
      </c>
      <c r="DX148">
        <v>1</v>
      </c>
      <c r="EE148">
        <v>45801124</v>
      </c>
      <c r="EF148">
        <v>30</v>
      </c>
      <c r="EG148" t="s">
        <v>19</v>
      </c>
      <c r="EH148">
        <v>0</v>
      </c>
      <c r="EI148" t="s">
        <v>0</v>
      </c>
      <c r="EJ148">
        <v>1</v>
      </c>
      <c r="EK148">
        <v>146</v>
      </c>
      <c r="EL148" t="s">
        <v>67</v>
      </c>
      <c r="EM148" t="s">
        <v>68</v>
      </c>
      <c r="EO148" t="s">
        <v>0</v>
      </c>
      <c r="EQ148">
        <v>0</v>
      </c>
      <c r="ER148">
        <v>5460.47</v>
      </c>
      <c r="ES148">
        <v>49.49</v>
      </c>
      <c r="ET148">
        <v>5183.75</v>
      </c>
      <c r="EU148">
        <v>481.08</v>
      </c>
      <c r="EV148">
        <v>227.23</v>
      </c>
      <c r="EW148">
        <v>21.6</v>
      </c>
      <c r="EX148">
        <v>0</v>
      </c>
      <c r="EY148">
        <v>0</v>
      </c>
      <c r="FQ148">
        <v>0</v>
      </c>
      <c r="FR148">
        <f t="shared" si="137"/>
        <v>0</v>
      </c>
      <c r="FS148">
        <v>0</v>
      </c>
      <c r="FX148">
        <v>140</v>
      </c>
      <c r="FY148">
        <v>79</v>
      </c>
      <c r="GA148" t="s">
        <v>0</v>
      </c>
      <c r="GD148">
        <v>0</v>
      </c>
      <c r="GF148">
        <v>1472964356</v>
      </c>
      <c r="GG148">
        <v>2</v>
      </c>
      <c r="GH148">
        <v>1</v>
      </c>
      <c r="GI148">
        <v>3</v>
      </c>
      <c r="GJ148">
        <v>0</v>
      </c>
      <c r="GK148">
        <f>ROUND(R148*(R12)/100,2)</f>
        <v>33134.36</v>
      </c>
      <c r="GL148">
        <f t="shared" si="138"/>
        <v>0</v>
      </c>
      <c r="GM148">
        <f t="shared" si="139"/>
        <v>134565.54999999999</v>
      </c>
      <c r="GN148">
        <f t="shared" si="140"/>
        <v>134565.54999999999</v>
      </c>
      <c r="GO148">
        <f t="shared" si="141"/>
        <v>0</v>
      </c>
      <c r="GP148">
        <f t="shared" si="142"/>
        <v>0</v>
      </c>
      <c r="GR148">
        <v>0</v>
      </c>
      <c r="GS148">
        <v>3</v>
      </c>
      <c r="GT148">
        <v>0</v>
      </c>
      <c r="GU148" t="s">
        <v>0</v>
      </c>
      <c r="GV148">
        <f t="shared" si="143"/>
        <v>0</v>
      </c>
      <c r="GW148">
        <v>1</v>
      </c>
      <c r="GX148">
        <f t="shared" si="144"/>
        <v>0</v>
      </c>
      <c r="HA148">
        <v>0</v>
      </c>
      <c r="HB148">
        <v>0</v>
      </c>
      <c r="HC148">
        <f t="shared" si="145"/>
        <v>0</v>
      </c>
      <c r="IK148">
        <v>0</v>
      </c>
    </row>
    <row r="149" spans="1:245" x14ac:dyDescent="0.2">
      <c r="A149">
        <v>18</v>
      </c>
      <c r="B149">
        <v>1</v>
      </c>
      <c r="C149">
        <v>148</v>
      </c>
      <c r="E149" t="s">
        <v>236</v>
      </c>
      <c r="F149" t="s">
        <v>79</v>
      </c>
      <c r="G149" t="s">
        <v>80</v>
      </c>
      <c r="H149" t="s">
        <v>72</v>
      </c>
      <c r="I149">
        <f>I148*J149</f>
        <v>178.16399999999999</v>
      </c>
      <c r="J149">
        <v>126</v>
      </c>
      <c r="O149">
        <f t="shared" si="113"/>
        <v>268769.76</v>
      </c>
      <c r="P149">
        <f t="shared" si="114"/>
        <v>268769.76</v>
      </c>
      <c r="Q149">
        <f>(ROUND((ROUND(((ET149)*AV149*I149),2)*BB149),2)+ROUND((ROUND(((AE149-(EU149))*AV149*I149),2)*BS149),2))</f>
        <v>0</v>
      </c>
      <c r="R149">
        <f t="shared" si="115"/>
        <v>0</v>
      </c>
      <c r="S149">
        <f t="shared" si="116"/>
        <v>0</v>
      </c>
      <c r="T149">
        <f t="shared" si="117"/>
        <v>0</v>
      </c>
      <c r="U149">
        <f t="shared" si="118"/>
        <v>0</v>
      </c>
      <c r="V149">
        <f t="shared" si="119"/>
        <v>0</v>
      </c>
      <c r="W149">
        <f t="shared" si="120"/>
        <v>0</v>
      </c>
      <c r="X149">
        <f t="shared" si="121"/>
        <v>0</v>
      </c>
      <c r="Y149">
        <f t="shared" si="122"/>
        <v>0</v>
      </c>
      <c r="AA149">
        <v>46747901</v>
      </c>
      <c r="AB149">
        <f t="shared" si="123"/>
        <v>159.13</v>
      </c>
      <c r="AC149">
        <f t="shared" si="124"/>
        <v>159.13</v>
      </c>
      <c r="AD149">
        <f>ROUND((((ET149)-(EU149))+AE149),6)</f>
        <v>0</v>
      </c>
      <c r="AE149">
        <f>ROUND((EU149),6)</f>
        <v>0</v>
      </c>
      <c r="AF149">
        <f>ROUND((EV149),6)</f>
        <v>0</v>
      </c>
      <c r="AG149">
        <f t="shared" si="125"/>
        <v>0</v>
      </c>
      <c r="AH149">
        <f>(EW149)</f>
        <v>0</v>
      </c>
      <c r="AI149">
        <f>(EX149)</f>
        <v>0</v>
      </c>
      <c r="AJ149">
        <f t="shared" si="126"/>
        <v>0</v>
      </c>
      <c r="AK149">
        <v>159.13</v>
      </c>
      <c r="AL149">
        <v>159.13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1</v>
      </c>
      <c r="AZ149">
        <v>1</v>
      </c>
      <c r="BA149">
        <v>1</v>
      </c>
      <c r="BB149">
        <v>1</v>
      </c>
      <c r="BC149">
        <v>9.48</v>
      </c>
      <c r="BD149" t="s">
        <v>0</v>
      </c>
      <c r="BE149" t="s">
        <v>0</v>
      </c>
      <c r="BF149" t="s">
        <v>0</v>
      </c>
      <c r="BG149" t="s">
        <v>0</v>
      </c>
      <c r="BH149">
        <v>3</v>
      </c>
      <c r="BI149">
        <v>1</v>
      </c>
      <c r="BJ149" t="s">
        <v>81</v>
      </c>
      <c r="BM149">
        <v>146</v>
      </c>
      <c r="BN149">
        <v>0</v>
      </c>
      <c r="BO149" t="s">
        <v>79</v>
      </c>
      <c r="BP149">
        <v>1</v>
      </c>
      <c r="BQ149">
        <v>30</v>
      </c>
      <c r="BR149">
        <v>0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 t="s">
        <v>0</v>
      </c>
      <c r="BZ149">
        <v>0</v>
      </c>
      <c r="CA149">
        <v>0</v>
      </c>
      <c r="CE149">
        <v>30</v>
      </c>
      <c r="CF149">
        <v>0</v>
      </c>
      <c r="CG149">
        <v>0</v>
      </c>
      <c r="CM149">
        <v>0</v>
      </c>
      <c r="CN149" t="s">
        <v>0</v>
      </c>
      <c r="CO149">
        <v>0</v>
      </c>
      <c r="CP149">
        <f t="shared" si="127"/>
        <v>268769.76</v>
      </c>
      <c r="CQ149">
        <f t="shared" si="128"/>
        <v>1508.55</v>
      </c>
      <c r="CR149">
        <f>(ROUND((ROUND(((ET149)*AV149*1),2)*BB149),2)+ROUND((ROUND(((AE149-(EU149))*AV149*1),2)*BS149),2))</f>
        <v>0</v>
      </c>
      <c r="CS149">
        <f t="shared" si="129"/>
        <v>0</v>
      </c>
      <c r="CT149">
        <f t="shared" si="130"/>
        <v>0</v>
      </c>
      <c r="CU149">
        <f t="shared" si="131"/>
        <v>0</v>
      </c>
      <c r="CV149">
        <f t="shared" si="132"/>
        <v>0</v>
      </c>
      <c r="CW149">
        <f t="shared" si="133"/>
        <v>0</v>
      </c>
      <c r="CX149">
        <f t="shared" si="134"/>
        <v>0</v>
      </c>
      <c r="CY149">
        <f t="shared" si="135"/>
        <v>0</v>
      </c>
      <c r="CZ149">
        <f t="shared" si="136"/>
        <v>0</v>
      </c>
      <c r="DC149" t="s">
        <v>0</v>
      </c>
      <c r="DD149" t="s">
        <v>0</v>
      </c>
      <c r="DE149" t="s">
        <v>0</v>
      </c>
      <c r="DF149" t="s">
        <v>0</v>
      </c>
      <c r="DG149" t="s">
        <v>0</v>
      </c>
      <c r="DH149" t="s">
        <v>0</v>
      </c>
      <c r="DI149" t="s">
        <v>0</v>
      </c>
      <c r="DJ149" t="s">
        <v>0</v>
      </c>
      <c r="DK149" t="s">
        <v>0</v>
      </c>
      <c r="DL149" t="s">
        <v>0</v>
      </c>
      <c r="DM149" t="s">
        <v>0</v>
      </c>
      <c r="DN149">
        <v>140</v>
      </c>
      <c r="DO149">
        <v>79</v>
      </c>
      <c r="DP149">
        <v>1.0469999999999999</v>
      </c>
      <c r="DQ149">
        <v>1.002</v>
      </c>
      <c r="DU149">
        <v>1007</v>
      </c>
      <c r="DV149" t="s">
        <v>72</v>
      </c>
      <c r="DW149" t="s">
        <v>72</v>
      </c>
      <c r="DX149">
        <v>1</v>
      </c>
      <c r="EE149">
        <v>45801124</v>
      </c>
      <c r="EF149">
        <v>30</v>
      </c>
      <c r="EG149" t="s">
        <v>19</v>
      </c>
      <c r="EH149">
        <v>0</v>
      </c>
      <c r="EI149" t="s">
        <v>0</v>
      </c>
      <c r="EJ149">
        <v>1</v>
      </c>
      <c r="EK149">
        <v>146</v>
      </c>
      <c r="EL149" t="s">
        <v>67</v>
      </c>
      <c r="EM149" t="s">
        <v>68</v>
      </c>
      <c r="EO149" t="s">
        <v>0</v>
      </c>
      <c r="EQ149">
        <v>0</v>
      </c>
      <c r="ER149">
        <v>159.13</v>
      </c>
      <c r="ES149">
        <v>159.13</v>
      </c>
      <c r="ET149">
        <v>0</v>
      </c>
      <c r="EU149">
        <v>0</v>
      </c>
      <c r="EV149">
        <v>0</v>
      </c>
      <c r="EW149">
        <v>0</v>
      </c>
      <c r="EX149">
        <v>0</v>
      </c>
      <c r="FQ149">
        <v>0</v>
      </c>
      <c r="FR149">
        <f t="shared" si="137"/>
        <v>0</v>
      </c>
      <c r="FS149">
        <v>0</v>
      </c>
      <c r="FX149">
        <v>140</v>
      </c>
      <c r="FY149">
        <v>79</v>
      </c>
      <c r="GA149" t="s">
        <v>0</v>
      </c>
      <c r="GD149">
        <v>0</v>
      </c>
      <c r="GF149">
        <v>2075779493</v>
      </c>
      <c r="GG149">
        <v>2</v>
      </c>
      <c r="GH149">
        <v>1</v>
      </c>
      <c r="GI149">
        <v>2</v>
      </c>
      <c r="GJ149">
        <v>0</v>
      </c>
      <c r="GK149">
        <f>ROUND(R149*(R12)/100,2)</f>
        <v>0</v>
      </c>
      <c r="GL149">
        <f t="shared" si="138"/>
        <v>0</v>
      </c>
      <c r="GM149">
        <f t="shared" si="139"/>
        <v>268769.76</v>
      </c>
      <c r="GN149">
        <f t="shared" si="140"/>
        <v>268769.76</v>
      </c>
      <c r="GO149">
        <f t="shared" si="141"/>
        <v>0</v>
      </c>
      <c r="GP149">
        <f t="shared" si="142"/>
        <v>0</v>
      </c>
      <c r="GR149">
        <v>0</v>
      </c>
      <c r="GS149">
        <v>3</v>
      </c>
      <c r="GT149">
        <v>0</v>
      </c>
      <c r="GU149" t="s">
        <v>0</v>
      </c>
      <c r="GV149">
        <f t="shared" si="143"/>
        <v>0</v>
      </c>
      <c r="GW149">
        <v>1</v>
      </c>
      <c r="GX149">
        <f t="shared" si="144"/>
        <v>0</v>
      </c>
      <c r="HA149">
        <v>0</v>
      </c>
      <c r="HB149">
        <v>0</v>
      </c>
      <c r="HC149">
        <f t="shared" si="145"/>
        <v>0</v>
      </c>
      <c r="IK149">
        <v>0</v>
      </c>
    </row>
    <row r="150" spans="1:245" x14ac:dyDescent="0.2">
      <c r="A150">
        <v>17</v>
      </c>
      <c r="B150">
        <v>1</v>
      </c>
      <c r="C150">
        <f>ROW(SmtRes!A158)</f>
        <v>158</v>
      </c>
      <c r="D150">
        <f>ROW(EtalonRes!A160)</f>
        <v>160</v>
      </c>
      <c r="E150" t="s">
        <v>237</v>
      </c>
      <c r="F150" t="s">
        <v>83</v>
      </c>
      <c r="G150" t="s">
        <v>84</v>
      </c>
      <c r="H150" t="s">
        <v>85</v>
      </c>
      <c r="I150">
        <v>7.07</v>
      </c>
      <c r="J150">
        <v>0</v>
      </c>
      <c r="O150">
        <f t="shared" si="113"/>
        <v>281342.46999999997</v>
      </c>
      <c r="P150">
        <f t="shared" si="114"/>
        <v>819.98</v>
      </c>
      <c r="Q150">
        <f>(ROUND((ROUND((((ET150*1.25))*AV150*I150),2)*BB150),2)+ROUND((ROUND(((AE150-((EU150*1.25)))*AV150*I150),2)*BS150),2))</f>
        <v>19545.900000000001</v>
      </c>
      <c r="R150">
        <f t="shared" si="115"/>
        <v>5895.99</v>
      </c>
      <c r="S150">
        <f t="shared" si="116"/>
        <v>260976.59</v>
      </c>
      <c r="T150">
        <f t="shared" si="117"/>
        <v>0</v>
      </c>
      <c r="U150">
        <f t="shared" si="118"/>
        <v>947.93499499999996</v>
      </c>
      <c r="V150">
        <f t="shared" si="119"/>
        <v>0</v>
      </c>
      <c r="W150">
        <f t="shared" si="120"/>
        <v>0</v>
      </c>
      <c r="X150">
        <f t="shared" si="121"/>
        <v>234878.93</v>
      </c>
      <c r="Y150">
        <f t="shared" si="122"/>
        <v>107000.4</v>
      </c>
      <c r="AA150">
        <v>46747901</v>
      </c>
      <c r="AB150">
        <f t="shared" si="123"/>
        <v>1853.575</v>
      </c>
      <c r="AC150">
        <f t="shared" si="124"/>
        <v>22.05</v>
      </c>
      <c r="AD150">
        <f>ROUND(((((ET150*1.25))-((EU150*1.25)))+AE150),6)</f>
        <v>344.28750000000002</v>
      </c>
      <c r="AE150">
        <f>ROUND(((EU150*1.25)),6)</f>
        <v>33.6</v>
      </c>
      <c r="AF150">
        <f>ROUND(((EV150*1.15)),6)</f>
        <v>1487.2375</v>
      </c>
      <c r="AG150">
        <f t="shared" si="125"/>
        <v>0</v>
      </c>
      <c r="AH150">
        <f>((EW150*1.15))</f>
        <v>134.07849999999999</v>
      </c>
      <c r="AI150">
        <f>((EX150*1.25))</f>
        <v>0</v>
      </c>
      <c r="AJ150">
        <f t="shared" si="126"/>
        <v>0</v>
      </c>
      <c r="AK150">
        <v>1590.73</v>
      </c>
      <c r="AL150">
        <v>22.05</v>
      </c>
      <c r="AM150">
        <v>275.43</v>
      </c>
      <c r="AN150">
        <v>26.88</v>
      </c>
      <c r="AO150">
        <v>1293.25</v>
      </c>
      <c r="AP150">
        <v>0</v>
      </c>
      <c r="AQ150">
        <v>116.59</v>
      </c>
      <c r="AR150">
        <v>0</v>
      </c>
      <c r="AS150">
        <v>0</v>
      </c>
      <c r="AT150">
        <v>90</v>
      </c>
      <c r="AU150">
        <v>41</v>
      </c>
      <c r="AV150">
        <v>1</v>
      </c>
      <c r="AW150">
        <v>1</v>
      </c>
      <c r="AZ150">
        <v>1</v>
      </c>
      <c r="BA150">
        <v>24.82</v>
      </c>
      <c r="BB150">
        <v>8.0299999999999994</v>
      </c>
      <c r="BC150">
        <v>5.26</v>
      </c>
      <c r="BD150" t="s">
        <v>0</v>
      </c>
      <c r="BE150" t="s">
        <v>0</v>
      </c>
      <c r="BF150" t="s">
        <v>0</v>
      </c>
      <c r="BG150" t="s">
        <v>0</v>
      </c>
      <c r="BH150">
        <v>0</v>
      </c>
      <c r="BI150">
        <v>1</v>
      </c>
      <c r="BJ150" t="s">
        <v>86</v>
      </c>
      <c r="BM150">
        <v>305</v>
      </c>
      <c r="BN150">
        <v>0</v>
      </c>
      <c r="BO150" t="s">
        <v>83</v>
      </c>
      <c r="BP150">
        <v>1</v>
      </c>
      <c r="BQ150">
        <v>30</v>
      </c>
      <c r="BR150">
        <v>0</v>
      </c>
      <c r="BS150">
        <v>24.82</v>
      </c>
      <c r="BT150">
        <v>1</v>
      </c>
      <c r="BU150">
        <v>1</v>
      </c>
      <c r="BV150">
        <v>1</v>
      </c>
      <c r="BW150">
        <v>1</v>
      </c>
      <c r="BX150">
        <v>1</v>
      </c>
      <c r="BY150" t="s">
        <v>0</v>
      </c>
      <c r="BZ150">
        <v>90</v>
      </c>
      <c r="CA150">
        <v>41</v>
      </c>
      <c r="CE150">
        <v>30</v>
      </c>
      <c r="CF150">
        <v>0</v>
      </c>
      <c r="CG150">
        <v>0</v>
      </c>
      <c r="CM150">
        <v>0</v>
      </c>
      <c r="CN150" t="s">
        <v>0</v>
      </c>
      <c r="CO150">
        <v>0</v>
      </c>
      <c r="CP150">
        <f t="shared" si="127"/>
        <v>281342.46999999997</v>
      </c>
      <c r="CQ150">
        <f t="shared" si="128"/>
        <v>115.98</v>
      </c>
      <c r="CR150">
        <f>(ROUND((ROUND((((ET150*1.25))*AV150*1),2)*BB150),2)+ROUND((ROUND(((AE150-((EU150*1.25)))*AV150*1),2)*BS150),2))</f>
        <v>2764.65</v>
      </c>
      <c r="CS150">
        <f t="shared" si="129"/>
        <v>833.95</v>
      </c>
      <c r="CT150">
        <f t="shared" si="130"/>
        <v>36913.300000000003</v>
      </c>
      <c r="CU150">
        <f t="shared" si="131"/>
        <v>0</v>
      </c>
      <c r="CV150">
        <f t="shared" si="132"/>
        <v>134.07849999999999</v>
      </c>
      <c r="CW150">
        <f t="shared" si="133"/>
        <v>0</v>
      </c>
      <c r="CX150">
        <f t="shared" si="134"/>
        <v>0</v>
      </c>
      <c r="CY150">
        <f t="shared" si="135"/>
        <v>234878.93100000001</v>
      </c>
      <c r="CZ150">
        <f t="shared" si="136"/>
        <v>107000.4019</v>
      </c>
      <c r="DC150" t="s">
        <v>0</v>
      </c>
      <c r="DD150" t="s">
        <v>0</v>
      </c>
      <c r="DE150" t="s">
        <v>17</v>
      </c>
      <c r="DF150" t="s">
        <v>17</v>
      </c>
      <c r="DG150" t="s">
        <v>18</v>
      </c>
      <c r="DH150" t="s">
        <v>0</v>
      </c>
      <c r="DI150" t="s">
        <v>18</v>
      </c>
      <c r="DJ150" t="s">
        <v>17</v>
      </c>
      <c r="DK150" t="s">
        <v>0</v>
      </c>
      <c r="DL150" t="s">
        <v>0</v>
      </c>
      <c r="DM150" t="s">
        <v>0</v>
      </c>
      <c r="DN150">
        <v>156</v>
      </c>
      <c r="DO150">
        <v>84</v>
      </c>
      <c r="DP150">
        <v>1</v>
      </c>
      <c r="DQ150">
        <v>1</v>
      </c>
      <c r="DU150">
        <v>1005</v>
      </c>
      <c r="DV150" t="s">
        <v>85</v>
      </c>
      <c r="DW150" t="s">
        <v>85</v>
      </c>
      <c r="DX150">
        <v>100</v>
      </c>
      <c r="EE150">
        <v>45801283</v>
      </c>
      <c r="EF150">
        <v>30</v>
      </c>
      <c r="EG150" t="s">
        <v>19</v>
      </c>
      <c r="EH150">
        <v>0</v>
      </c>
      <c r="EI150" t="s">
        <v>0</v>
      </c>
      <c r="EJ150">
        <v>1</v>
      </c>
      <c r="EK150">
        <v>305</v>
      </c>
      <c r="EL150" t="s">
        <v>87</v>
      </c>
      <c r="EM150" t="s">
        <v>88</v>
      </c>
      <c r="EO150" t="s">
        <v>0</v>
      </c>
      <c r="EQ150">
        <v>0</v>
      </c>
      <c r="ER150">
        <v>1590.73</v>
      </c>
      <c r="ES150">
        <v>22.05</v>
      </c>
      <c r="ET150">
        <v>275.43</v>
      </c>
      <c r="EU150">
        <v>26.88</v>
      </c>
      <c r="EV150">
        <v>1293.25</v>
      </c>
      <c r="EW150">
        <v>116.59</v>
      </c>
      <c r="EX150">
        <v>0</v>
      </c>
      <c r="EY150">
        <v>0</v>
      </c>
      <c r="FQ150">
        <v>0</v>
      </c>
      <c r="FR150">
        <f t="shared" si="137"/>
        <v>0</v>
      </c>
      <c r="FS150">
        <v>0</v>
      </c>
      <c r="FX150">
        <v>156</v>
      </c>
      <c r="FY150">
        <v>84</v>
      </c>
      <c r="GA150" t="s">
        <v>0</v>
      </c>
      <c r="GD150">
        <v>0</v>
      </c>
      <c r="GF150">
        <v>781796329</v>
      </c>
      <c r="GG150">
        <v>2</v>
      </c>
      <c r="GH150">
        <v>1</v>
      </c>
      <c r="GI150">
        <v>2</v>
      </c>
      <c r="GJ150">
        <v>0</v>
      </c>
      <c r="GK150">
        <f>ROUND(R150*(R12)/100,2)</f>
        <v>9256.7000000000007</v>
      </c>
      <c r="GL150">
        <f t="shared" si="138"/>
        <v>0</v>
      </c>
      <c r="GM150">
        <f t="shared" si="139"/>
        <v>632478.5</v>
      </c>
      <c r="GN150">
        <f t="shared" si="140"/>
        <v>632478.5</v>
      </c>
      <c r="GO150">
        <f t="shared" si="141"/>
        <v>0</v>
      </c>
      <c r="GP150">
        <f t="shared" si="142"/>
        <v>0</v>
      </c>
      <c r="GR150">
        <v>0</v>
      </c>
      <c r="GS150">
        <v>3</v>
      </c>
      <c r="GT150">
        <v>0</v>
      </c>
      <c r="GU150" t="s">
        <v>0</v>
      </c>
      <c r="GV150">
        <f t="shared" si="143"/>
        <v>0</v>
      </c>
      <c r="GW150">
        <v>1</v>
      </c>
      <c r="GX150">
        <f t="shared" si="144"/>
        <v>0</v>
      </c>
      <c r="HA150">
        <v>0</v>
      </c>
      <c r="HB150">
        <v>0</v>
      </c>
      <c r="HC150">
        <f t="shared" si="145"/>
        <v>0</v>
      </c>
      <c r="IK150">
        <v>0</v>
      </c>
    </row>
    <row r="151" spans="1:245" x14ac:dyDescent="0.2">
      <c r="A151">
        <v>18</v>
      </c>
      <c r="B151">
        <v>1</v>
      </c>
      <c r="C151">
        <v>158</v>
      </c>
      <c r="E151" t="s">
        <v>238</v>
      </c>
      <c r="F151" t="s">
        <v>90</v>
      </c>
      <c r="G151" t="s">
        <v>91</v>
      </c>
      <c r="H151" t="s">
        <v>92</v>
      </c>
      <c r="I151">
        <f>I150*J151</f>
        <v>10.605</v>
      </c>
      <c r="J151">
        <v>1.5</v>
      </c>
      <c r="O151">
        <f t="shared" si="113"/>
        <v>56165.65</v>
      </c>
      <c r="P151">
        <f t="shared" si="114"/>
        <v>56165.65</v>
      </c>
      <c r="Q151">
        <f>(ROUND((ROUND(((ET151)*AV151*I151),2)*BB151),2)+ROUND((ROUND(((AE151-(EU151))*AV151*I151),2)*BS151),2))</f>
        <v>0</v>
      </c>
      <c r="R151">
        <f t="shared" si="115"/>
        <v>0</v>
      </c>
      <c r="S151">
        <f t="shared" si="116"/>
        <v>0</v>
      </c>
      <c r="T151">
        <f t="shared" si="117"/>
        <v>0</v>
      </c>
      <c r="U151">
        <f t="shared" si="118"/>
        <v>0</v>
      </c>
      <c r="V151">
        <f t="shared" si="119"/>
        <v>0</v>
      </c>
      <c r="W151">
        <f t="shared" si="120"/>
        <v>0</v>
      </c>
      <c r="X151">
        <f t="shared" si="121"/>
        <v>0</v>
      </c>
      <c r="Y151">
        <f t="shared" si="122"/>
        <v>0</v>
      </c>
      <c r="AA151">
        <v>46747901</v>
      </c>
      <c r="AB151">
        <f t="shared" si="123"/>
        <v>2634.9</v>
      </c>
      <c r="AC151">
        <f t="shared" si="124"/>
        <v>2634.9</v>
      </c>
      <c r="AD151">
        <f>ROUND((((ET151)-(EU151))+AE151),6)</f>
        <v>0</v>
      </c>
      <c r="AE151">
        <f t="shared" ref="AE151:AF153" si="148">ROUND((EU151),6)</f>
        <v>0</v>
      </c>
      <c r="AF151">
        <f t="shared" si="148"/>
        <v>0</v>
      </c>
      <c r="AG151">
        <f t="shared" si="125"/>
        <v>0</v>
      </c>
      <c r="AH151">
        <f t="shared" ref="AH151:AI153" si="149">(EW151)</f>
        <v>0</v>
      </c>
      <c r="AI151">
        <f t="shared" si="149"/>
        <v>0</v>
      </c>
      <c r="AJ151">
        <f t="shared" si="126"/>
        <v>0</v>
      </c>
      <c r="AK151">
        <v>2634.9</v>
      </c>
      <c r="AL151">
        <v>2634.9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1</v>
      </c>
      <c r="AZ151">
        <v>1</v>
      </c>
      <c r="BA151">
        <v>1</v>
      </c>
      <c r="BB151">
        <v>1</v>
      </c>
      <c r="BC151">
        <v>2.0099999999999998</v>
      </c>
      <c r="BD151" t="s">
        <v>0</v>
      </c>
      <c r="BE151" t="s">
        <v>0</v>
      </c>
      <c r="BF151" t="s">
        <v>0</v>
      </c>
      <c r="BG151" t="s">
        <v>0</v>
      </c>
      <c r="BH151">
        <v>3</v>
      </c>
      <c r="BI151">
        <v>1</v>
      </c>
      <c r="BJ151" t="s">
        <v>93</v>
      </c>
      <c r="BM151">
        <v>305</v>
      </c>
      <c r="BN151">
        <v>0</v>
      </c>
      <c r="BO151" t="s">
        <v>90</v>
      </c>
      <c r="BP151">
        <v>1</v>
      </c>
      <c r="BQ151">
        <v>30</v>
      </c>
      <c r="BR151">
        <v>0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1</v>
      </c>
      <c r="BY151" t="s">
        <v>0</v>
      </c>
      <c r="BZ151">
        <v>0</v>
      </c>
      <c r="CA151">
        <v>0</v>
      </c>
      <c r="CE151">
        <v>30</v>
      </c>
      <c r="CF151">
        <v>0</v>
      </c>
      <c r="CG151">
        <v>0</v>
      </c>
      <c r="CM151">
        <v>0</v>
      </c>
      <c r="CN151" t="s">
        <v>0</v>
      </c>
      <c r="CO151">
        <v>0</v>
      </c>
      <c r="CP151">
        <f t="shared" si="127"/>
        <v>56165.65</v>
      </c>
      <c r="CQ151">
        <f t="shared" si="128"/>
        <v>5296.15</v>
      </c>
      <c r="CR151">
        <f>(ROUND((ROUND(((ET151)*AV151*1),2)*BB151),2)+ROUND((ROUND(((AE151-(EU151))*AV151*1),2)*BS151),2))</f>
        <v>0</v>
      </c>
      <c r="CS151">
        <f t="shared" si="129"/>
        <v>0</v>
      </c>
      <c r="CT151">
        <f t="shared" si="130"/>
        <v>0</v>
      </c>
      <c r="CU151">
        <f t="shared" si="131"/>
        <v>0</v>
      </c>
      <c r="CV151">
        <f t="shared" si="132"/>
        <v>0</v>
      </c>
      <c r="CW151">
        <f t="shared" si="133"/>
        <v>0</v>
      </c>
      <c r="CX151">
        <f t="shared" si="134"/>
        <v>0</v>
      </c>
      <c r="CY151">
        <f t="shared" si="135"/>
        <v>0</v>
      </c>
      <c r="CZ151">
        <f t="shared" si="136"/>
        <v>0</v>
      </c>
      <c r="DC151" t="s">
        <v>0</v>
      </c>
      <c r="DD151" t="s">
        <v>0</v>
      </c>
      <c r="DE151" t="s">
        <v>0</v>
      </c>
      <c r="DF151" t="s">
        <v>0</v>
      </c>
      <c r="DG151" t="s">
        <v>0</v>
      </c>
      <c r="DH151" t="s">
        <v>0</v>
      </c>
      <c r="DI151" t="s">
        <v>0</v>
      </c>
      <c r="DJ151" t="s">
        <v>0</v>
      </c>
      <c r="DK151" t="s">
        <v>0</v>
      </c>
      <c r="DL151" t="s">
        <v>0</v>
      </c>
      <c r="DM151" t="s">
        <v>0</v>
      </c>
      <c r="DN151">
        <v>156</v>
      </c>
      <c r="DO151">
        <v>84</v>
      </c>
      <c r="DP151">
        <v>1</v>
      </c>
      <c r="DQ151">
        <v>1</v>
      </c>
      <c r="DU151">
        <v>1010</v>
      </c>
      <c r="DV151" t="s">
        <v>92</v>
      </c>
      <c r="DW151" t="s">
        <v>92</v>
      </c>
      <c r="DX151">
        <v>1</v>
      </c>
      <c r="EE151">
        <v>45801283</v>
      </c>
      <c r="EF151">
        <v>30</v>
      </c>
      <c r="EG151" t="s">
        <v>19</v>
      </c>
      <c r="EH151">
        <v>0</v>
      </c>
      <c r="EI151" t="s">
        <v>0</v>
      </c>
      <c r="EJ151">
        <v>1</v>
      </c>
      <c r="EK151">
        <v>305</v>
      </c>
      <c r="EL151" t="s">
        <v>87</v>
      </c>
      <c r="EM151" t="s">
        <v>88</v>
      </c>
      <c r="EO151" t="s">
        <v>0</v>
      </c>
      <c r="EQ151">
        <v>0</v>
      </c>
      <c r="ER151">
        <v>2634.9</v>
      </c>
      <c r="ES151">
        <v>2634.9</v>
      </c>
      <c r="ET151">
        <v>0</v>
      </c>
      <c r="EU151">
        <v>0</v>
      </c>
      <c r="EV151">
        <v>0</v>
      </c>
      <c r="EW151">
        <v>0</v>
      </c>
      <c r="EX151">
        <v>0</v>
      </c>
      <c r="FQ151">
        <v>0</v>
      </c>
      <c r="FR151">
        <f t="shared" si="137"/>
        <v>0</v>
      </c>
      <c r="FS151">
        <v>0</v>
      </c>
      <c r="FX151">
        <v>156</v>
      </c>
      <c r="FY151">
        <v>84</v>
      </c>
      <c r="GA151" t="s">
        <v>0</v>
      </c>
      <c r="GD151">
        <v>0</v>
      </c>
      <c r="GF151">
        <v>1978578417</v>
      </c>
      <c r="GG151">
        <v>2</v>
      </c>
      <c r="GH151">
        <v>1</v>
      </c>
      <c r="GI151">
        <v>2</v>
      </c>
      <c r="GJ151">
        <v>0</v>
      </c>
      <c r="GK151">
        <f>ROUND(R151*(R12)/100,2)</f>
        <v>0</v>
      </c>
      <c r="GL151">
        <f t="shared" si="138"/>
        <v>0</v>
      </c>
      <c r="GM151">
        <f t="shared" si="139"/>
        <v>56165.65</v>
      </c>
      <c r="GN151">
        <f t="shared" si="140"/>
        <v>56165.65</v>
      </c>
      <c r="GO151">
        <f t="shared" si="141"/>
        <v>0</v>
      </c>
      <c r="GP151">
        <f t="shared" si="142"/>
        <v>0</v>
      </c>
      <c r="GR151">
        <v>0</v>
      </c>
      <c r="GS151">
        <v>3</v>
      </c>
      <c r="GT151">
        <v>0</v>
      </c>
      <c r="GU151" t="s">
        <v>0</v>
      </c>
      <c r="GV151">
        <f t="shared" si="143"/>
        <v>0</v>
      </c>
      <c r="GW151">
        <v>1</v>
      </c>
      <c r="GX151">
        <f t="shared" si="144"/>
        <v>0</v>
      </c>
      <c r="HA151">
        <v>0</v>
      </c>
      <c r="HB151">
        <v>0</v>
      </c>
      <c r="HC151">
        <f t="shared" si="145"/>
        <v>0</v>
      </c>
      <c r="IK151">
        <v>0</v>
      </c>
    </row>
    <row r="152" spans="1:245" x14ac:dyDescent="0.2">
      <c r="A152">
        <v>18</v>
      </c>
      <c r="B152">
        <v>1</v>
      </c>
      <c r="C152">
        <v>156</v>
      </c>
      <c r="E152" t="s">
        <v>239</v>
      </c>
      <c r="F152" t="s">
        <v>95</v>
      </c>
      <c r="G152" t="s">
        <v>96</v>
      </c>
      <c r="H152" t="s">
        <v>38</v>
      </c>
      <c r="I152">
        <f>I150*J152</f>
        <v>35.35</v>
      </c>
      <c r="J152">
        <v>5</v>
      </c>
      <c r="O152">
        <f t="shared" si="113"/>
        <v>121145.21</v>
      </c>
      <c r="P152">
        <f t="shared" si="114"/>
        <v>121145.21</v>
      </c>
      <c r="Q152">
        <f>(ROUND((ROUND(((ET152)*AV152*I152),2)*BB152),2)+ROUND((ROUND(((AE152-(EU152))*AV152*I152),2)*BS152),2))</f>
        <v>0</v>
      </c>
      <c r="R152">
        <f t="shared" si="115"/>
        <v>0</v>
      </c>
      <c r="S152">
        <f t="shared" si="116"/>
        <v>0</v>
      </c>
      <c r="T152">
        <f t="shared" si="117"/>
        <v>0</v>
      </c>
      <c r="U152">
        <f t="shared" si="118"/>
        <v>0</v>
      </c>
      <c r="V152">
        <f t="shared" si="119"/>
        <v>0</v>
      </c>
      <c r="W152">
        <f t="shared" si="120"/>
        <v>0</v>
      </c>
      <c r="X152">
        <f t="shared" si="121"/>
        <v>0</v>
      </c>
      <c r="Y152">
        <f t="shared" si="122"/>
        <v>0</v>
      </c>
      <c r="AA152">
        <v>46747901</v>
      </c>
      <c r="AB152">
        <f t="shared" si="123"/>
        <v>575.97</v>
      </c>
      <c r="AC152">
        <f t="shared" si="124"/>
        <v>575.97</v>
      </c>
      <c r="AD152">
        <f>ROUND((((ET152)-(EU152))+AE152),6)</f>
        <v>0</v>
      </c>
      <c r="AE152">
        <f t="shared" si="148"/>
        <v>0</v>
      </c>
      <c r="AF152">
        <f t="shared" si="148"/>
        <v>0</v>
      </c>
      <c r="AG152">
        <f t="shared" si="125"/>
        <v>0</v>
      </c>
      <c r="AH152">
        <f t="shared" si="149"/>
        <v>0</v>
      </c>
      <c r="AI152">
        <f t="shared" si="149"/>
        <v>0</v>
      </c>
      <c r="AJ152">
        <f t="shared" si="126"/>
        <v>0</v>
      </c>
      <c r="AK152">
        <v>575.97</v>
      </c>
      <c r="AL152">
        <v>575.97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1</v>
      </c>
      <c r="AZ152">
        <v>1</v>
      </c>
      <c r="BA152">
        <v>1</v>
      </c>
      <c r="BB152">
        <v>1</v>
      </c>
      <c r="BC152">
        <v>5.95</v>
      </c>
      <c r="BD152" t="s">
        <v>0</v>
      </c>
      <c r="BE152" t="s">
        <v>0</v>
      </c>
      <c r="BF152" t="s">
        <v>0</v>
      </c>
      <c r="BG152" t="s">
        <v>0</v>
      </c>
      <c r="BH152">
        <v>3</v>
      </c>
      <c r="BI152">
        <v>1</v>
      </c>
      <c r="BJ152" t="s">
        <v>97</v>
      </c>
      <c r="BM152">
        <v>305</v>
      </c>
      <c r="BN152">
        <v>0</v>
      </c>
      <c r="BO152" t="s">
        <v>95</v>
      </c>
      <c r="BP152">
        <v>1</v>
      </c>
      <c r="BQ152">
        <v>30</v>
      </c>
      <c r="BR152">
        <v>0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 t="s">
        <v>0</v>
      </c>
      <c r="BZ152">
        <v>0</v>
      </c>
      <c r="CA152">
        <v>0</v>
      </c>
      <c r="CE152">
        <v>30</v>
      </c>
      <c r="CF152">
        <v>0</v>
      </c>
      <c r="CG152">
        <v>0</v>
      </c>
      <c r="CM152">
        <v>0</v>
      </c>
      <c r="CN152" t="s">
        <v>0</v>
      </c>
      <c r="CO152">
        <v>0</v>
      </c>
      <c r="CP152">
        <f t="shared" si="127"/>
        <v>121145.21</v>
      </c>
      <c r="CQ152">
        <f t="shared" si="128"/>
        <v>3427.02</v>
      </c>
      <c r="CR152">
        <f>(ROUND((ROUND(((ET152)*AV152*1),2)*BB152),2)+ROUND((ROUND(((AE152-(EU152))*AV152*1),2)*BS152),2))</f>
        <v>0</v>
      </c>
      <c r="CS152">
        <f t="shared" si="129"/>
        <v>0</v>
      </c>
      <c r="CT152">
        <f t="shared" si="130"/>
        <v>0</v>
      </c>
      <c r="CU152">
        <f t="shared" si="131"/>
        <v>0</v>
      </c>
      <c r="CV152">
        <f t="shared" si="132"/>
        <v>0</v>
      </c>
      <c r="CW152">
        <f t="shared" si="133"/>
        <v>0</v>
      </c>
      <c r="CX152">
        <f t="shared" si="134"/>
        <v>0</v>
      </c>
      <c r="CY152">
        <f t="shared" si="135"/>
        <v>0</v>
      </c>
      <c r="CZ152">
        <f t="shared" si="136"/>
        <v>0</v>
      </c>
      <c r="DC152" t="s">
        <v>0</v>
      </c>
      <c r="DD152" t="s">
        <v>0</v>
      </c>
      <c r="DE152" t="s">
        <v>0</v>
      </c>
      <c r="DF152" t="s">
        <v>0</v>
      </c>
      <c r="DG152" t="s">
        <v>0</v>
      </c>
      <c r="DH152" t="s">
        <v>0</v>
      </c>
      <c r="DI152" t="s">
        <v>0</v>
      </c>
      <c r="DJ152" t="s">
        <v>0</v>
      </c>
      <c r="DK152" t="s">
        <v>0</v>
      </c>
      <c r="DL152" t="s">
        <v>0</v>
      </c>
      <c r="DM152" t="s">
        <v>0</v>
      </c>
      <c r="DN152">
        <v>156</v>
      </c>
      <c r="DO152">
        <v>84</v>
      </c>
      <c r="DP152">
        <v>1</v>
      </c>
      <c r="DQ152">
        <v>1</v>
      </c>
      <c r="DU152">
        <v>1009</v>
      </c>
      <c r="DV152" t="s">
        <v>38</v>
      </c>
      <c r="DW152" t="s">
        <v>38</v>
      </c>
      <c r="DX152">
        <v>1000</v>
      </c>
      <c r="EE152">
        <v>45801283</v>
      </c>
      <c r="EF152">
        <v>30</v>
      </c>
      <c r="EG152" t="s">
        <v>19</v>
      </c>
      <c r="EH152">
        <v>0</v>
      </c>
      <c r="EI152" t="s">
        <v>0</v>
      </c>
      <c r="EJ152">
        <v>1</v>
      </c>
      <c r="EK152">
        <v>305</v>
      </c>
      <c r="EL152" t="s">
        <v>87</v>
      </c>
      <c r="EM152" t="s">
        <v>88</v>
      </c>
      <c r="EO152" t="s">
        <v>0</v>
      </c>
      <c r="EQ152">
        <v>0</v>
      </c>
      <c r="ER152">
        <v>575.97</v>
      </c>
      <c r="ES152">
        <v>575.97</v>
      </c>
      <c r="ET152">
        <v>0</v>
      </c>
      <c r="EU152">
        <v>0</v>
      </c>
      <c r="EV152">
        <v>0</v>
      </c>
      <c r="EW152">
        <v>0</v>
      </c>
      <c r="EX152">
        <v>0</v>
      </c>
      <c r="FQ152">
        <v>0</v>
      </c>
      <c r="FR152">
        <f t="shared" si="137"/>
        <v>0</v>
      </c>
      <c r="FS152">
        <v>0</v>
      </c>
      <c r="FX152">
        <v>156</v>
      </c>
      <c r="FY152">
        <v>84</v>
      </c>
      <c r="GA152" t="s">
        <v>0</v>
      </c>
      <c r="GD152">
        <v>0</v>
      </c>
      <c r="GF152">
        <v>597656424</v>
      </c>
      <c r="GG152">
        <v>2</v>
      </c>
      <c r="GH152">
        <v>1</v>
      </c>
      <c r="GI152">
        <v>2</v>
      </c>
      <c r="GJ152">
        <v>0</v>
      </c>
      <c r="GK152">
        <f>ROUND(R152*(R12)/100,2)</f>
        <v>0</v>
      </c>
      <c r="GL152">
        <f t="shared" si="138"/>
        <v>0</v>
      </c>
      <c r="GM152">
        <f t="shared" si="139"/>
        <v>121145.21</v>
      </c>
      <c r="GN152">
        <f t="shared" si="140"/>
        <v>121145.21</v>
      </c>
      <c r="GO152">
        <f t="shared" si="141"/>
        <v>0</v>
      </c>
      <c r="GP152">
        <f t="shared" si="142"/>
        <v>0</v>
      </c>
      <c r="GR152">
        <v>0</v>
      </c>
      <c r="GS152">
        <v>3</v>
      </c>
      <c r="GT152">
        <v>0</v>
      </c>
      <c r="GU152" t="s">
        <v>0</v>
      </c>
      <c r="GV152">
        <f t="shared" si="143"/>
        <v>0</v>
      </c>
      <c r="GW152">
        <v>1</v>
      </c>
      <c r="GX152">
        <f t="shared" si="144"/>
        <v>0</v>
      </c>
      <c r="HA152">
        <v>0</v>
      </c>
      <c r="HB152">
        <v>0</v>
      </c>
      <c r="HC152">
        <f t="shared" si="145"/>
        <v>0</v>
      </c>
      <c r="IK152">
        <v>0</v>
      </c>
    </row>
    <row r="153" spans="1:245" x14ac:dyDescent="0.2">
      <c r="A153">
        <v>18</v>
      </c>
      <c r="B153">
        <v>1</v>
      </c>
      <c r="C153">
        <v>157</v>
      </c>
      <c r="E153" t="s">
        <v>240</v>
      </c>
      <c r="F153" t="s">
        <v>99</v>
      </c>
      <c r="G153" t="s">
        <v>100</v>
      </c>
      <c r="H153" t="s">
        <v>60</v>
      </c>
      <c r="I153">
        <f>I150*J153</f>
        <v>721.14</v>
      </c>
      <c r="J153">
        <v>102</v>
      </c>
      <c r="O153">
        <f t="shared" si="113"/>
        <v>661154.99</v>
      </c>
      <c r="P153">
        <f t="shared" si="114"/>
        <v>661154.99</v>
      </c>
      <c r="Q153">
        <f>(ROUND((ROUND(((ET153)*AV153*I153),2)*BB153),2)+ROUND((ROUND(((AE153-(EU153))*AV153*I153),2)*BS153),2))</f>
        <v>0</v>
      </c>
      <c r="R153">
        <f t="shared" si="115"/>
        <v>0</v>
      </c>
      <c r="S153">
        <f t="shared" si="116"/>
        <v>0</v>
      </c>
      <c r="T153">
        <f t="shared" si="117"/>
        <v>0</v>
      </c>
      <c r="U153">
        <f t="shared" si="118"/>
        <v>0</v>
      </c>
      <c r="V153">
        <f t="shared" si="119"/>
        <v>0</v>
      </c>
      <c r="W153">
        <f t="shared" si="120"/>
        <v>0</v>
      </c>
      <c r="X153">
        <f t="shared" si="121"/>
        <v>0</v>
      </c>
      <c r="Y153">
        <f t="shared" si="122"/>
        <v>0</v>
      </c>
      <c r="AA153">
        <v>46747901</v>
      </c>
      <c r="AB153">
        <f t="shared" si="123"/>
        <v>231.52</v>
      </c>
      <c r="AC153">
        <f t="shared" si="124"/>
        <v>231.52</v>
      </c>
      <c r="AD153">
        <f>ROUND((((ET153)-(EU153))+AE153),6)</f>
        <v>0</v>
      </c>
      <c r="AE153">
        <f t="shared" si="148"/>
        <v>0</v>
      </c>
      <c r="AF153">
        <f t="shared" si="148"/>
        <v>0</v>
      </c>
      <c r="AG153">
        <f t="shared" si="125"/>
        <v>0</v>
      </c>
      <c r="AH153">
        <f t="shared" si="149"/>
        <v>0</v>
      </c>
      <c r="AI153">
        <f t="shared" si="149"/>
        <v>0</v>
      </c>
      <c r="AJ153">
        <f t="shared" si="126"/>
        <v>0</v>
      </c>
      <c r="AK153">
        <v>231.52</v>
      </c>
      <c r="AL153">
        <v>231.52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1</v>
      </c>
      <c r="AW153">
        <v>1</v>
      </c>
      <c r="AZ153">
        <v>1</v>
      </c>
      <c r="BA153">
        <v>1</v>
      </c>
      <c r="BB153">
        <v>1</v>
      </c>
      <c r="BC153">
        <v>3.96</v>
      </c>
      <c r="BD153" t="s">
        <v>0</v>
      </c>
      <c r="BE153" t="s">
        <v>0</v>
      </c>
      <c r="BF153" t="s">
        <v>0</v>
      </c>
      <c r="BG153" t="s">
        <v>0</v>
      </c>
      <c r="BH153">
        <v>3</v>
      </c>
      <c r="BI153">
        <v>1</v>
      </c>
      <c r="BJ153" t="s">
        <v>101</v>
      </c>
      <c r="BM153">
        <v>305</v>
      </c>
      <c r="BN153">
        <v>0</v>
      </c>
      <c r="BO153" t="s">
        <v>99</v>
      </c>
      <c r="BP153">
        <v>1</v>
      </c>
      <c r="BQ153">
        <v>30</v>
      </c>
      <c r="BR153">
        <v>0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 t="s">
        <v>0</v>
      </c>
      <c r="BZ153">
        <v>0</v>
      </c>
      <c r="CA153">
        <v>0</v>
      </c>
      <c r="CE153">
        <v>30</v>
      </c>
      <c r="CF153">
        <v>0</v>
      </c>
      <c r="CG153">
        <v>0</v>
      </c>
      <c r="CM153">
        <v>0</v>
      </c>
      <c r="CN153" t="s">
        <v>0</v>
      </c>
      <c r="CO153">
        <v>0</v>
      </c>
      <c r="CP153">
        <f t="shared" si="127"/>
        <v>661154.99</v>
      </c>
      <c r="CQ153">
        <f t="shared" si="128"/>
        <v>916.82</v>
      </c>
      <c r="CR153">
        <f>(ROUND((ROUND(((ET153)*AV153*1),2)*BB153),2)+ROUND((ROUND(((AE153-(EU153))*AV153*1),2)*BS153),2))</f>
        <v>0</v>
      </c>
      <c r="CS153">
        <f t="shared" si="129"/>
        <v>0</v>
      </c>
      <c r="CT153">
        <f t="shared" si="130"/>
        <v>0</v>
      </c>
      <c r="CU153">
        <f t="shared" si="131"/>
        <v>0</v>
      </c>
      <c r="CV153">
        <f t="shared" si="132"/>
        <v>0</v>
      </c>
      <c r="CW153">
        <f t="shared" si="133"/>
        <v>0</v>
      </c>
      <c r="CX153">
        <f t="shared" si="134"/>
        <v>0</v>
      </c>
      <c r="CY153">
        <f t="shared" si="135"/>
        <v>0</v>
      </c>
      <c r="CZ153">
        <f t="shared" si="136"/>
        <v>0</v>
      </c>
      <c r="DC153" t="s">
        <v>0</v>
      </c>
      <c r="DD153" t="s">
        <v>0</v>
      </c>
      <c r="DE153" t="s">
        <v>0</v>
      </c>
      <c r="DF153" t="s">
        <v>0</v>
      </c>
      <c r="DG153" t="s">
        <v>0</v>
      </c>
      <c r="DH153" t="s">
        <v>0</v>
      </c>
      <c r="DI153" t="s">
        <v>0</v>
      </c>
      <c r="DJ153" t="s">
        <v>0</v>
      </c>
      <c r="DK153" t="s">
        <v>0</v>
      </c>
      <c r="DL153" t="s">
        <v>0</v>
      </c>
      <c r="DM153" t="s">
        <v>0</v>
      </c>
      <c r="DN153">
        <v>156</v>
      </c>
      <c r="DO153">
        <v>84</v>
      </c>
      <c r="DP153">
        <v>1</v>
      </c>
      <c r="DQ153">
        <v>1</v>
      </c>
      <c r="DU153">
        <v>1005</v>
      </c>
      <c r="DV153" t="s">
        <v>60</v>
      </c>
      <c r="DW153" t="s">
        <v>60</v>
      </c>
      <c r="DX153">
        <v>1</v>
      </c>
      <c r="EE153">
        <v>45801283</v>
      </c>
      <c r="EF153">
        <v>30</v>
      </c>
      <c r="EG153" t="s">
        <v>19</v>
      </c>
      <c r="EH153">
        <v>0</v>
      </c>
      <c r="EI153" t="s">
        <v>0</v>
      </c>
      <c r="EJ153">
        <v>1</v>
      </c>
      <c r="EK153">
        <v>305</v>
      </c>
      <c r="EL153" t="s">
        <v>87</v>
      </c>
      <c r="EM153" t="s">
        <v>88</v>
      </c>
      <c r="EO153" t="s">
        <v>0</v>
      </c>
      <c r="EQ153">
        <v>0</v>
      </c>
      <c r="ER153">
        <v>231.52</v>
      </c>
      <c r="ES153">
        <v>231.52</v>
      </c>
      <c r="ET153">
        <v>0</v>
      </c>
      <c r="EU153">
        <v>0</v>
      </c>
      <c r="EV153">
        <v>0</v>
      </c>
      <c r="EW153">
        <v>0</v>
      </c>
      <c r="EX153">
        <v>0</v>
      </c>
      <c r="FQ153">
        <v>0</v>
      </c>
      <c r="FR153">
        <f t="shared" si="137"/>
        <v>0</v>
      </c>
      <c r="FS153">
        <v>0</v>
      </c>
      <c r="FX153">
        <v>156</v>
      </c>
      <c r="FY153">
        <v>84</v>
      </c>
      <c r="GA153" t="s">
        <v>0</v>
      </c>
      <c r="GD153">
        <v>0</v>
      </c>
      <c r="GF153">
        <v>-1392361747</v>
      </c>
      <c r="GG153">
        <v>2</v>
      </c>
      <c r="GH153">
        <v>1</v>
      </c>
      <c r="GI153">
        <v>2</v>
      </c>
      <c r="GJ153">
        <v>0</v>
      </c>
      <c r="GK153">
        <f>ROUND(R153*(R12)/100,2)</f>
        <v>0</v>
      </c>
      <c r="GL153">
        <f t="shared" si="138"/>
        <v>0</v>
      </c>
      <c r="GM153">
        <f t="shared" si="139"/>
        <v>661154.99</v>
      </c>
      <c r="GN153">
        <f t="shared" si="140"/>
        <v>661154.99</v>
      </c>
      <c r="GO153">
        <f t="shared" si="141"/>
        <v>0</v>
      </c>
      <c r="GP153">
        <f t="shared" si="142"/>
        <v>0</v>
      </c>
      <c r="GR153">
        <v>0</v>
      </c>
      <c r="GS153">
        <v>3</v>
      </c>
      <c r="GT153">
        <v>0</v>
      </c>
      <c r="GU153" t="s">
        <v>0</v>
      </c>
      <c r="GV153">
        <f t="shared" si="143"/>
        <v>0</v>
      </c>
      <c r="GW153">
        <v>1</v>
      </c>
      <c r="GX153">
        <f t="shared" si="144"/>
        <v>0</v>
      </c>
      <c r="HA153">
        <v>0</v>
      </c>
      <c r="HB153">
        <v>0</v>
      </c>
      <c r="HC153">
        <f t="shared" si="145"/>
        <v>0</v>
      </c>
      <c r="IK153">
        <v>0</v>
      </c>
    </row>
    <row r="154" spans="1:245" x14ac:dyDescent="0.2">
      <c r="A154">
        <v>17</v>
      </c>
      <c r="B154">
        <v>1</v>
      </c>
      <c r="C154">
        <f>ROW(SmtRes!A168)</f>
        <v>168</v>
      </c>
      <c r="D154">
        <f>ROW(EtalonRes!A169)</f>
        <v>169</v>
      </c>
      <c r="E154" t="s">
        <v>241</v>
      </c>
      <c r="F154" t="s">
        <v>103</v>
      </c>
      <c r="G154" t="s">
        <v>104</v>
      </c>
      <c r="H154" t="s">
        <v>105</v>
      </c>
      <c r="I154">
        <f>ROUND(685/100,9)</f>
        <v>6.85</v>
      </c>
      <c r="J154">
        <v>0</v>
      </c>
      <c r="O154">
        <f t="shared" si="113"/>
        <v>284228.93</v>
      </c>
      <c r="P154">
        <f t="shared" si="114"/>
        <v>142818.87</v>
      </c>
      <c r="Q154">
        <f>(ROUND((ROUND((((ET154*1.25))*AV154*I154),2)*BB154),2)+ROUND((ROUND(((AE154-((EU154*1.25)))*AV154*I154),2)*BS154),2))</f>
        <v>4153.47</v>
      </c>
      <c r="R154">
        <f t="shared" si="115"/>
        <v>1757.5</v>
      </c>
      <c r="S154">
        <f t="shared" si="116"/>
        <v>137256.59</v>
      </c>
      <c r="T154">
        <f t="shared" si="117"/>
        <v>0</v>
      </c>
      <c r="U154">
        <f t="shared" si="118"/>
        <v>499.7485999999999</v>
      </c>
      <c r="V154">
        <f t="shared" si="119"/>
        <v>0</v>
      </c>
      <c r="W154">
        <f t="shared" si="120"/>
        <v>0</v>
      </c>
      <c r="X154">
        <f t="shared" si="121"/>
        <v>153727.38</v>
      </c>
      <c r="Y154">
        <f t="shared" si="122"/>
        <v>56275.199999999997</v>
      </c>
      <c r="AA154">
        <v>46747901</v>
      </c>
      <c r="AB154">
        <f t="shared" si="123"/>
        <v>4584.1064999999999</v>
      </c>
      <c r="AC154">
        <f t="shared" si="124"/>
        <v>3709.87</v>
      </c>
      <c r="AD154">
        <f>ROUND(((((ET154*1.25))-((EU154*1.25)))+AE154),6)</f>
        <v>66.924999999999997</v>
      </c>
      <c r="AE154">
        <f>ROUND(((EU154*1.25)),6)</f>
        <v>10.3375</v>
      </c>
      <c r="AF154">
        <f>ROUND(((EV154*1.15)),6)</f>
        <v>807.31150000000002</v>
      </c>
      <c r="AG154">
        <f t="shared" si="125"/>
        <v>0</v>
      </c>
      <c r="AH154">
        <f>((EW154*1.15))</f>
        <v>72.955999999999989</v>
      </c>
      <c r="AI154">
        <f>((EX154*1.25))</f>
        <v>0</v>
      </c>
      <c r="AJ154">
        <f t="shared" si="126"/>
        <v>0</v>
      </c>
      <c r="AK154">
        <v>4465.42</v>
      </c>
      <c r="AL154">
        <v>3709.87</v>
      </c>
      <c r="AM154">
        <v>53.54</v>
      </c>
      <c r="AN154">
        <v>8.27</v>
      </c>
      <c r="AO154">
        <v>702.01</v>
      </c>
      <c r="AP154">
        <v>0</v>
      </c>
      <c r="AQ154">
        <v>63.44</v>
      </c>
      <c r="AR154">
        <v>0</v>
      </c>
      <c r="AS154">
        <v>0</v>
      </c>
      <c r="AT154">
        <v>112</v>
      </c>
      <c r="AU154">
        <v>41</v>
      </c>
      <c r="AV154">
        <v>1</v>
      </c>
      <c r="AW154">
        <v>1</v>
      </c>
      <c r="AZ154">
        <v>1</v>
      </c>
      <c r="BA154">
        <v>24.82</v>
      </c>
      <c r="BB154">
        <v>9.06</v>
      </c>
      <c r="BC154">
        <v>5.62</v>
      </c>
      <c r="BD154" t="s">
        <v>0</v>
      </c>
      <c r="BE154" t="s">
        <v>0</v>
      </c>
      <c r="BF154" t="s">
        <v>0</v>
      </c>
      <c r="BG154" t="s">
        <v>0</v>
      </c>
      <c r="BH154">
        <v>0</v>
      </c>
      <c r="BI154">
        <v>1</v>
      </c>
      <c r="BJ154" t="s">
        <v>106</v>
      </c>
      <c r="BM154">
        <v>1693</v>
      </c>
      <c r="BN154">
        <v>0</v>
      </c>
      <c r="BO154" t="s">
        <v>103</v>
      </c>
      <c r="BP154">
        <v>1</v>
      </c>
      <c r="BQ154">
        <v>30</v>
      </c>
      <c r="BR154">
        <v>0</v>
      </c>
      <c r="BS154">
        <v>24.82</v>
      </c>
      <c r="BT154">
        <v>1</v>
      </c>
      <c r="BU154">
        <v>1</v>
      </c>
      <c r="BV154">
        <v>1</v>
      </c>
      <c r="BW154">
        <v>1</v>
      </c>
      <c r="BX154">
        <v>1</v>
      </c>
      <c r="BY154" t="s">
        <v>0</v>
      </c>
      <c r="BZ154">
        <v>112</v>
      </c>
      <c r="CA154">
        <v>41</v>
      </c>
      <c r="CE154">
        <v>30</v>
      </c>
      <c r="CF154">
        <v>0</v>
      </c>
      <c r="CG154">
        <v>0</v>
      </c>
      <c r="CM154">
        <v>0</v>
      </c>
      <c r="CN154" t="s">
        <v>0</v>
      </c>
      <c r="CO154">
        <v>0</v>
      </c>
      <c r="CP154">
        <f t="shared" si="127"/>
        <v>284228.93</v>
      </c>
      <c r="CQ154">
        <f t="shared" si="128"/>
        <v>20849.47</v>
      </c>
      <c r="CR154">
        <f>(ROUND((ROUND((((ET154*1.25))*AV154*1),2)*BB154),2)+ROUND((ROUND(((AE154-((EU154*1.25)))*AV154*1),2)*BS154),2))</f>
        <v>606.39</v>
      </c>
      <c r="CS154">
        <f t="shared" si="129"/>
        <v>256.64</v>
      </c>
      <c r="CT154">
        <f t="shared" si="130"/>
        <v>20037.43</v>
      </c>
      <c r="CU154">
        <f t="shared" si="131"/>
        <v>0</v>
      </c>
      <c r="CV154">
        <f t="shared" si="132"/>
        <v>72.955999999999989</v>
      </c>
      <c r="CW154">
        <f t="shared" si="133"/>
        <v>0</v>
      </c>
      <c r="CX154">
        <f t="shared" si="134"/>
        <v>0</v>
      </c>
      <c r="CY154">
        <f t="shared" si="135"/>
        <v>153727.38080000001</v>
      </c>
      <c r="CZ154">
        <f t="shared" si="136"/>
        <v>56275.201899999993</v>
      </c>
      <c r="DC154" t="s">
        <v>0</v>
      </c>
      <c r="DD154" t="s">
        <v>0</v>
      </c>
      <c r="DE154" t="s">
        <v>17</v>
      </c>
      <c r="DF154" t="s">
        <v>17</v>
      </c>
      <c r="DG154" t="s">
        <v>18</v>
      </c>
      <c r="DH154" t="s">
        <v>0</v>
      </c>
      <c r="DI154" t="s">
        <v>18</v>
      </c>
      <c r="DJ154" t="s">
        <v>17</v>
      </c>
      <c r="DK154" t="s">
        <v>0</v>
      </c>
      <c r="DL154" t="s">
        <v>0</v>
      </c>
      <c r="DM154" t="s">
        <v>0</v>
      </c>
      <c r="DN154">
        <v>140</v>
      </c>
      <c r="DO154">
        <v>79</v>
      </c>
      <c r="DP154">
        <v>1.0469999999999999</v>
      </c>
      <c r="DQ154">
        <v>1.03</v>
      </c>
      <c r="DU154">
        <v>1013</v>
      </c>
      <c r="DV154" t="s">
        <v>105</v>
      </c>
      <c r="DW154" t="s">
        <v>105</v>
      </c>
      <c r="DX154">
        <v>1</v>
      </c>
      <c r="EE154">
        <v>45802671</v>
      </c>
      <c r="EF154">
        <v>30</v>
      </c>
      <c r="EG154" t="s">
        <v>19</v>
      </c>
      <c r="EH154">
        <v>0</v>
      </c>
      <c r="EI154" t="s">
        <v>0</v>
      </c>
      <c r="EJ154">
        <v>1</v>
      </c>
      <c r="EK154">
        <v>1693</v>
      </c>
      <c r="EL154" t="s">
        <v>107</v>
      </c>
      <c r="EM154" t="s">
        <v>108</v>
      </c>
      <c r="EO154" t="s">
        <v>0</v>
      </c>
      <c r="EQ154">
        <v>0</v>
      </c>
      <c r="ER154">
        <v>4465.42</v>
      </c>
      <c r="ES154">
        <v>3709.87</v>
      </c>
      <c r="ET154">
        <v>53.54</v>
      </c>
      <c r="EU154">
        <v>8.27</v>
      </c>
      <c r="EV154">
        <v>702.01</v>
      </c>
      <c r="EW154">
        <v>63.44</v>
      </c>
      <c r="EX154">
        <v>0</v>
      </c>
      <c r="EY154">
        <v>0</v>
      </c>
      <c r="FQ154">
        <v>0</v>
      </c>
      <c r="FR154">
        <f t="shared" si="137"/>
        <v>0</v>
      </c>
      <c r="FS154">
        <v>0</v>
      </c>
      <c r="FX154">
        <v>140</v>
      </c>
      <c r="FY154">
        <v>79</v>
      </c>
      <c r="GA154" t="s">
        <v>0</v>
      </c>
      <c r="GD154">
        <v>0</v>
      </c>
      <c r="GF154">
        <v>574270988</v>
      </c>
      <c r="GG154">
        <v>2</v>
      </c>
      <c r="GH154">
        <v>1</v>
      </c>
      <c r="GI154">
        <v>3</v>
      </c>
      <c r="GJ154">
        <v>0</v>
      </c>
      <c r="GK154">
        <f>ROUND(R154*(R12)/100,2)</f>
        <v>2759.28</v>
      </c>
      <c r="GL154">
        <f t="shared" si="138"/>
        <v>0</v>
      </c>
      <c r="GM154">
        <f t="shared" si="139"/>
        <v>496990.79</v>
      </c>
      <c r="GN154">
        <f t="shared" si="140"/>
        <v>496990.79</v>
      </c>
      <c r="GO154">
        <f t="shared" si="141"/>
        <v>0</v>
      </c>
      <c r="GP154">
        <f t="shared" si="142"/>
        <v>0</v>
      </c>
      <c r="GR154">
        <v>0</v>
      </c>
      <c r="GS154">
        <v>3</v>
      </c>
      <c r="GT154">
        <v>0</v>
      </c>
      <c r="GU154" t="s">
        <v>0</v>
      </c>
      <c r="GV154">
        <f t="shared" si="143"/>
        <v>0</v>
      </c>
      <c r="GW154">
        <v>1</v>
      </c>
      <c r="GX154">
        <f t="shared" si="144"/>
        <v>0</v>
      </c>
      <c r="HA154">
        <v>0</v>
      </c>
      <c r="HB154">
        <v>0</v>
      </c>
      <c r="HC154">
        <f t="shared" si="145"/>
        <v>0</v>
      </c>
      <c r="IK154">
        <v>0</v>
      </c>
    </row>
    <row r="155" spans="1:245" x14ac:dyDescent="0.2">
      <c r="A155">
        <v>18</v>
      </c>
      <c r="B155">
        <v>1</v>
      </c>
      <c r="C155">
        <v>167</v>
      </c>
      <c r="E155" t="s">
        <v>242</v>
      </c>
      <c r="F155" t="s">
        <v>110</v>
      </c>
      <c r="G155" t="s">
        <v>111</v>
      </c>
      <c r="H155" t="s">
        <v>72</v>
      </c>
      <c r="I155">
        <f>I154*J155</f>
        <v>5.3280000000000003</v>
      </c>
      <c r="J155">
        <v>0.77781021897810232</v>
      </c>
      <c r="O155">
        <f t="shared" si="113"/>
        <v>49749.17</v>
      </c>
      <c r="P155">
        <f t="shared" si="114"/>
        <v>49749.17</v>
      </c>
      <c r="Q155">
        <f>(ROUND((ROUND(((ET155)*AV155*I155),2)*BB155),2)+ROUND((ROUND(((AE155-(EU155))*AV155*I155),2)*BS155),2))</f>
        <v>0</v>
      </c>
      <c r="R155">
        <f t="shared" si="115"/>
        <v>0</v>
      </c>
      <c r="S155">
        <f t="shared" si="116"/>
        <v>0</v>
      </c>
      <c r="T155">
        <f t="shared" si="117"/>
        <v>0</v>
      </c>
      <c r="U155">
        <f t="shared" si="118"/>
        <v>0</v>
      </c>
      <c r="V155">
        <f t="shared" si="119"/>
        <v>0</v>
      </c>
      <c r="W155">
        <f t="shared" si="120"/>
        <v>0</v>
      </c>
      <c r="X155">
        <f t="shared" si="121"/>
        <v>0</v>
      </c>
      <c r="Y155">
        <f t="shared" si="122"/>
        <v>0</v>
      </c>
      <c r="AA155">
        <v>46747901</v>
      </c>
      <c r="AB155">
        <f t="shared" si="123"/>
        <v>4244.2299999999996</v>
      </c>
      <c r="AC155">
        <f t="shared" si="124"/>
        <v>4244.2299999999996</v>
      </c>
      <c r="AD155">
        <f>ROUND((((ET155)-(EU155))+AE155),6)</f>
        <v>0</v>
      </c>
      <c r="AE155">
        <f>ROUND((EU155),6)</f>
        <v>0</v>
      </c>
      <c r="AF155">
        <f>ROUND((EV155),6)</f>
        <v>0</v>
      </c>
      <c r="AG155">
        <f t="shared" si="125"/>
        <v>0</v>
      </c>
      <c r="AH155">
        <f>(EW155)</f>
        <v>0</v>
      </c>
      <c r="AI155">
        <f>(EX155)</f>
        <v>0</v>
      </c>
      <c r="AJ155">
        <f t="shared" si="126"/>
        <v>0</v>
      </c>
      <c r="AK155">
        <v>4244.2299999999996</v>
      </c>
      <c r="AL155">
        <v>4244.2299999999996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1</v>
      </c>
      <c r="AW155">
        <v>1</v>
      </c>
      <c r="AZ155">
        <v>1</v>
      </c>
      <c r="BA155">
        <v>1</v>
      </c>
      <c r="BB155">
        <v>1</v>
      </c>
      <c r="BC155">
        <v>2.2000000000000002</v>
      </c>
      <c r="BD155" t="s">
        <v>0</v>
      </c>
      <c r="BE155" t="s">
        <v>0</v>
      </c>
      <c r="BF155" t="s">
        <v>0</v>
      </c>
      <c r="BG155" t="s">
        <v>0</v>
      </c>
      <c r="BH155">
        <v>3</v>
      </c>
      <c r="BI155">
        <v>1</v>
      </c>
      <c r="BJ155" t="s">
        <v>112</v>
      </c>
      <c r="BM155">
        <v>1693</v>
      </c>
      <c r="BN155">
        <v>0</v>
      </c>
      <c r="BO155" t="s">
        <v>110</v>
      </c>
      <c r="BP155">
        <v>1</v>
      </c>
      <c r="BQ155">
        <v>30</v>
      </c>
      <c r="BR155">
        <v>0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 t="s">
        <v>0</v>
      </c>
      <c r="BZ155">
        <v>0</v>
      </c>
      <c r="CA155">
        <v>0</v>
      </c>
      <c r="CE155">
        <v>30</v>
      </c>
      <c r="CF155">
        <v>0</v>
      </c>
      <c r="CG155">
        <v>0</v>
      </c>
      <c r="CM155">
        <v>0</v>
      </c>
      <c r="CN155" t="s">
        <v>0</v>
      </c>
      <c r="CO155">
        <v>0</v>
      </c>
      <c r="CP155">
        <f t="shared" si="127"/>
        <v>49749.17</v>
      </c>
      <c r="CQ155">
        <f t="shared" si="128"/>
        <v>9337.31</v>
      </c>
      <c r="CR155">
        <f>(ROUND((ROUND(((ET155)*AV155*1),2)*BB155),2)+ROUND((ROUND(((AE155-(EU155))*AV155*1),2)*BS155),2))</f>
        <v>0</v>
      </c>
      <c r="CS155">
        <f t="shared" si="129"/>
        <v>0</v>
      </c>
      <c r="CT155">
        <f t="shared" si="130"/>
        <v>0</v>
      </c>
      <c r="CU155">
        <f t="shared" si="131"/>
        <v>0</v>
      </c>
      <c r="CV155">
        <f t="shared" si="132"/>
        <v>0</v>
      </c>
      <c r="CW155">
        <f t="shared" si="133"/>
        <v>0</v>
      </c>
      <c r="CX155">
        <f t="shared" si="134"/>
        <v>0</v>
      </c>
      <c r="CY155">
        <f t="shared" si="135"/>
        <v>0</v>
      </c>
      <c r="CZ155">
        <f t="shared" si="136"/>
        <v>0</v>
      </c>
      <c r="DC155" t="s">
        <v>0</v>
      </c>
      <c r="DD155" t="s">
        <v>0</v>
      </c>
      <c r="DE155" t="s">
        <v>0</v>
      </c>
      <c r="DF155" t="s">
        <v>0</v>
      </c>
      <c r="DG155" t="s">
        <v>0</v>
      </c>
      <c r="DH155" t="s">
        <v>0</v>
      </c>
      <c r="DI155" t="s">
        <v>0</v>
      </c>
      <c r="DJ155" t="s">
        <v>0</v>
      </c>
      <c r="DK155" t="s">
        <v>0</v>
      </c>
      <c r="DL155" t="s">
        <v>0</v>
      </c>
      <c r="DM155" t="s">
        <v>0</v>
      </c>
      <c r="DN155">
        <v>140</v>
      </c>
      <c r="DO155">
        <v>79</v>
      </c>
      <c r="DP155">
        <v>1.0469999999999999</v>
      </c>
      <c r="DQ155">
        <v>1.03</v>
      </c>
      <c r="DU155">
        <v>1007</v>
      </c>
      <c r="DV155" t="s">
        <v>72</v>
      </c>
      <c r="DW155" t="s">
        <v>72</v>
      </c>
      <c r="DX155">
        <v>1</v>
      </c>
      <c r="EE155">
        <v>45802671</v>
      </c>
      <c r="EF155">
        <v>30</v>
      </c>
      <c r="EG155" t="s">
        <v>19</v>
      </c>
      <c r="EH155">
        <v>0</v>
      </c>
      <c r="EI155" t="s">
        <v>0</v>
      </c>
      <c r="EJ155">
        <v>1</v>
      </c>
      <c r="EK155">
        <v>1693</v>
      </c>
      <c r="EL155" t="s">
        <v>107</v>
      </c>
      <c r="EM155" t="s">
        <v>108</v>
      </c>
      <c r="EO155" t="s">
        <v>0</v>
      </c>
      <c r="EQ155">
        <v>0</v>
      </c>
      <c r="ER155">
        <v>4244.2299999999996</v>
      </c>
      <c r="ES155">
        <v>4244.2299999999996</v>
      </c>
      <c r="ET155">
        <v>0</v>
      </c>
      <c r="EU155">
        <v>0</v>
      </c>
      <c r="EV155">
        <v>0</v>
      </c>
      <c r="EW155">
        <v>0</v>
      </c>
      <c r="EX155">
        <v>0</v>
      </c>
      <c r="FQ155">
        <v>0</v>
      </c>
      <c r="FR155">
        <f t="shared" si="137"/>
        <v>0</v>
      </c>
      <c r="FS155">
        <v>0</v>
      </c>
      <c r="FX155">
        <v>140</v>
      </c>
      <c r="FY155">
        <v>79</v>
      </c>
      <c r="GA155" t="s">
        <v>0</v>
      </c>
      <c r="GD155">
        <v>0</v>
      </c>
      <c r="GF155">
        <v>-1388957592</v>
      </c>
      <c r="GG155">
        <v>2</v>
      </c>
      <c r="GH155">
        <v>1</v>
      </c>
      <c r="GI155">
        <v>2</v>
      </c>
      <c r="GJ155">
        <v>0</v>
      </c>
      <c r="GK155">
        <f>ROUND(R155*(R12)/100,2)</f>
        <v>0</v>
      </c>
      <c r="GL155">
        <f t="shared" si="138"/>
        <v>0</v>
      </c>
      <c r="GM155">
        <f t="shared" si="139"/>
        <v>49749.17</v>
      </c>
      <c r="GN155">
        <f t="shared" si="140"/>
        <v>49749.17</v>
      </c>
      <c r="GO155">
        <f t="shared" si="141"/>
        <v>0</v>
      </c>
      <c r="GP155">
        <f t="shared" si="142"/>
        <v>0</v>
      </c>
      <c r="GR155">
        <v>0</v>
      </c>
      <c r="GS155">
        <v>3</v>
      </c>
      <c r="GT155">
        <v>0</v>
      </c>
      <c r="GU155" t="s">
        <v>0</v>
      </c>
      <c r="GV155">
        <f t="shared" si="143"/>
        <v>0</v>
      </c>
      <c r="GW155">
        <v>1</v>
      </c>
      <c r="GX155">
        <f t="shared" si="144"/>
        <v>0</v>
      </c>
      <c r="HA155">
        <v>0</v>
      </c>
      <c r="HB155">
        <v>0</v>
      </c>
      <c r="HC155">
        <f t="shared" si="145"/>
        <v>0</v>
      </c>
      <c r="IK155">
        <v>0</v>
      </c>
    </row>
    <row r="156" spans="1:245" x14ac:dyDescent="0.2">
      <c r="A156">
        <v>18</v>
      </c>
      <c r="B156">
        <v>1</v>
      </c>
      <c r="C156">
        <v>168</v>
      </c>
      <c r="E156" t="s">
        <v>243</v>
      </c>
      <c r="F156" t="s">
        <v>244</v>
      </c>
      <c r="G156" t="s">
        <v>245</v>
      </c>
      <c r="H156" t="s">
        <v>72</v>
      </c>
      <c r="I156">
        <f>I154*J156</f>
        <v>5.85</v>
      </c>
      <c r="J156">
        <v>0.85401459854014594</v>
      </c>
      <c r="O156">
        <f t="shared" si="113"/>
        <v>39869.480000000003</v>
      </c>
      <c r="P156">
        <f t="shared" si="114"/>
        <v>39869.480000000003</v>
      </c>
      <c r="Q156">
        <f>(ROUND((ROUND(((ET156)*AV156*I156),2)*BB156),2)+ROUND((ROUND(((AE156-(EU156))*AV156*I156),2)*BS156),2))</f>
        <v>0</v>
      </c>
      <c r="R156">
        <f t="shared" si="115"/>
        <v>0</v>
      </c>
      <c r="S156">
        <f t="shared" si="116"/>
        <v>0</v>
      </c>
      <c r="T156">
        <f t="shared" si="117"/>
        <v>0</v>
      </c>
      <c r="U156">
        <f t="shared" si="118"/>
        <v>0</v>
      </c>
      <c r="V156">
        <f t="shared" si="119"/>
        <v>0</v>
      </c>
      <c r="W156">
        <f t="shared" si="120"/>
        <v>0</v>
      </c>
      <c r="X156">
        <f t="shared" si="121"/>
        <v>0</v>
      </c>
      <c r="Y156">
        <f t="shared" si="122"/>
        <v>0</v>
      </c>
      <c r="AA156">
        <v>46747901</v>
      </c>
      <c r="AB156">
        <f t="shared" si="123"/>
        <v>1765.62</v>
      </c>
      <c r="AC156">
        <f t="shared" si="124"/>
        <v>1765.62</v>
      </c>
      <c r="AD156">
        <f>ROUND((((ET156)-(EU156))+AE156),6)</f>
        <v>0</v>
      </c>
      <c r="AE156">
        <f>ROUND((EU156),6)</f>
        <v>0</v>
      </c>
      <c r="AF156">
        <f>ROUND((EV156),6)</f>
        <v>0</v>
      </c>
      <c r="AG156">
        <f t="shared" si="125"/>
        <v>0</v>
      </c>
      <c r="AH156">
        <f>(EW156)</f>
        <v>0</v>
      </c>
      <c r="AI156">
        <f>(EX156)</f>
        <v>0</v>
      </c>
      <c r="AJ156">
        <f t="shared" si="126"/>
        <v>0</v>
      </c>
      <c r="AK156">
        <v>1765.62</v>
      </c>
      <c r="AL156">
        <v>1765.62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1</v>
      </c>
      <c r="AW156">
        <v>1</v>
      </c>
      <c r="AZ156">
        <v>1</v>
      </c>
      <c r="BA156">
        <v>1</v>
      </c>
      <c r="BB156">
        <v>1</v>
      </c>
      <c r="BC156">
        <v>3.86</v>
      </c>
      <c r="BD156" t="s">
        <v>0</v>
      </c>
      <c r="BE156" t="s">
        <v>0</v>
      </c>
      <c r="BF156" t="s">
        <v>0</v>
      </c>
      <c r="BG156" t="s">
        <v>0</v>
      </c>
      <c r="BH156">
        <v>3</v>
      </c>
      <c r="BI156">
        <v>1</v>
      </c>
      <c r="BJ156" t="s">
        <v>246</v>
      </c>
      <c r="BM156">
        <v>1693</v>
      </c>
      <c r="BN156">
        <v>0</v>
      </c>
      <c r="BO156" t="s">
        <v>244</v>
      </c>
      <c r="BP156">
        <v>1</v>
      </c>
      <c r="BQ156">
        <v>30</v>
      </c>
      <c r="BR156">
        <v>0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 t="s">
        <v>0</v>
      </c>
      <c r="BZ156">
        <v>0</v>
      </c>
      <c r="CA156">
        <v>0</v>
      </c>
      <c r="CE156">
        <v>30</v>
      </c>
      <c r="CF156">
        <v>0</v>
      </c>
      <c r="CG156">
        <v>0</v>
      </c>
      <c r="CM156">
        <v>0</v>
      </c>
      <c r="CN156" t="s">
        <v>0</v>
      </c>
      <c r="CO156">
        <v>0</v>
      </c>
      <c r="CP156">
        <f t="shared" si="127"/>
        <v>39869.480000000003</v>
      </c>
      <c r="CQ156">
        <f t="shared" si="128"/>
        <v>6815.29</v>
      </c>
      <c r="CR156">
        <f>(ROUND((ROUND(((ET156)*AV156*1),2)*BB156),2)+ROUND((ROUND(((AE156-(EU156))*AV156*1),2)*BS156),2))</f>
        <v>0</v>
      </c>
      <c r="CS156">
        <f t="shared" si="129"/>
        <v>0</v>
      </c>
      <c r="CT156">
        <f t="shared" si="130"/>
        <v>0</v>
      </c>
      <c r="CU156">
        <f t="shared" si="131"/>
        <v>0</v>
      </c>
      <c r="CV156">
        <f t="shared" si="132"/>
        <v>0</v>
      </c>
      <c r="CW156">
        <f t="shared" si="133"/>
        <v>0</v>
      </c>
      <c r="CX156">
        <f t="shared" si="134"/>
        <v>0</v>
      </c>
      <c r="CY156">
        <f t="shared" si="135"/>
        <v>0</v>
      </c>
      <c r="CZ156">
        <f t="shared" si="136"/>
        <v>0</v>
      </c>
      <c r="DC156" t="s">
        <v>0</v>
      </c>
      <c r="DD156" t="s">
        <v>0</v>
      </c>
      <c r="DE156" t="s">
        <v>0</v>
      </c>
      <c r="DF156" t="s">
        <v>0</v>
      </c>
      <c r="DG156" t="s">
        <v>0</v>
      </c>
      <c r="DH156" t="s">
        <v>0</v>
      </c>
      <c r="DI156" t="s">
        <v>0</v>
      </c>
      <c r="DJ156" t="s">
        <v>0</v>
      </c>
      <c r="DK156" t="s">
        <v>0</v>
      </c>
      <c r="DL156" t="s">
        <v>0</v>
      </c>
      <c r="DM156" t="s">
        <v>0</v>
      </c>
      <c r="DN156">
        <v>140</v>
      </c>
      <c r="DO156">
        <v>79</v>
      </c>
      <c r="DP156">
        <v>1.0469999999999999</v>
      </c>
      <c r="DQ156">
        <v>1.03</v>
      </c>
      <c r="DU156">
        <v>1007</v>
      </c>
      <c r="DV156" t="s">
        <v>72</v>
      </c>
      <c r="DW156" t="s">
        <v>72</v>
      </c>
      <c r="DX156">
        <v>1</v>
      </c>
      <c r="EE156">
        <v>45802671</v>
      </c>
      <c r="EF156">
        <v>30</v>
      </c>
      <c r="EG156" t="s">
        <v>19</v>
      </c>
      <c r="EH156">
        <v>0</v>
      </c>
      <c r="EI156" t="s">
        <v>0</v>
      </c>
      <c r="EJ156">
        <v>1</v>
      </c>
      <c r="EK156">
        <v>1693</v>
      </c>
      <c r="EL156" t="s">
        <v>107</v>
      </c>
      <c r="EM156" t="s">
        <v>108</v>
      </c>
      <c r="EO156" t="s">
        <v>0</v>
      </c>
      <c r="EQ156">
        <v>0</v>
      </c>
      <c r="ER156">
        <v>1765.62</v>
      </c>
      <c r="ES156">
        <v>1765.62</v>
      </c>
      <c r="ET156">
        <v>0</v>
      </c>
      <c r="EU156">
        <v>0</v>
      </c>
      <c r="EV156">
        <v>0</v>
      </c>
      <c r="EW156">
        <v>0</v>
      </c>
      <c r="EX156">
        <v>0</v>
      </c>
      <c r="FQ156">
        <v>0</v>
      </c>
      <c r="FR156">
        <f t="shared" si="137"/>
        <v>0</v>
      </c>
      <c r="FS156">
        <v>0</v>
      </c>
      <c r="FX156">
        <v>140</v>
      </c>
      <c r="FY156">
        <v>79</v>
      </c>
      <c r="GA156" t="s">
        <v>0</v>
      </c>
      <c r="GD156">
        <v>0</v>
      </c>
      <c r="GF156">
        <v>-1815063453</v>
      </c>
      <c r="GG156">
        <v>2</v>
      </c>
      <c r="GH156">
        <v>1</v>
      </c>
      <c r="GI156">
        <v>2</v>
      </c>
      <c r="GJ156">
        <v>0</v>
      </c>
      <c r="GK156">
        <f>ROUND(R156*(R12)/100,2)</f>
        <v>0</v>
      </c>
      <c r="GL156">
        <f t="shared" si="138"/>
        <v>0</v>
      </c>
      <c r="GM156">
        <f t="shared" si="139"/>
        <v>39869.480000000003</v>
      </c>
      <c r="GN156">
        <f t="shared" si="140"/>
        <v>39869.480000000003</v>
      </c>
      <c r="GO156">
        <f t="shared" si="141"/>
        <v>0</v>
      </c>
      <c r="GP156">
        <f t="shared" si="142"/>
        <v>0</v>
      </c>
      <c r="GR156">
        <v>0</v>
      </c>
      <c r="GS156">
        <v>3</v>
      </c>
      <c r="GT156">
        <v>0</v>
      </c>
      <c r="GU156" t="s">
        <v>0</v>
      </c>
      <c r="GV156">
        <f t="shared" si="143"/>
        <v>0</v>
      </c>
      <c r="GW156">
        <v>1</v>
      </c>
      <c r="GX156">
        <f t="shared" si="144"/>
        <v>0</v>
      </c>
      <c r="HA156">
        <v>0</v>
      </c>
      <c r="HB156">
        <v>0</v>
      </c>
      <c r="HC156">
        <f t="shared" si="145"/>
        <v>0</v>
      </c>
      <c r="IK156">
        <v>0</v>
      </c>
    </row>
    <row r="158" spans="1:245" x14ac:dyDescent="0.2">
      <c r="A158" s="2">
        <v>51</v>
      </c>
      <c r="B158" s="2">
        <f>B135</f>
        <v>1</v>
      </c>
      <c r="C158" s="2">
        <f>A135</f>
        <v>4</v>
      </c>
      <c r="D158" s="2">
        <f>ROW(A135)</f>
        <v>135</v>
      </c>
      <c r="E158" s="2"/>
      <c r="F158" s="2" t="str">
        <f>IF(F135&lt;&gt;"",F135,"")</f>
        <v>Новый раздел</v>
      </c>
      <c r="G158" s="2" t="str">
        <f>IF(G135&lt;&gt;"",G135,"")</f>
        <v>дорожки (707м2)</v>
      </c>
      <c r="H158" s="2">
        <v>0</v>
      </c>
      <c r="I158" s="2"/>
      <c r="J158" s="2"/>
      <c r="K158" s="2"/>
      <c r="L158" s="2"/>
      <c r="M158" s="2"/>
      <c r="N158" s="2"/>
      <c r="O158" s="2">
        <f t="shared" ref="O158:T158" si="150">ROUND(AB158,2)</f>
        <v>2553667.2999999998</v>
      </c>
      <c r="P158" s="2">
        <f t="shared" si="150"/>
        <v>1516336.75</v>
      </c>
      <c r="Q158" s="2">
        <f t="shared" si="150"/>
        <v>599715.97</v>
      </c>
      <c r="R158" s="2">
        <f t="shared" si="150"/>
        <v>57644.2</v>
      </c>
      <c r="S158" s="2">
        <f t="shared" si="150"/>
        <v>437614.58</v>
      </c>
      <c r="T158" s="2">
        <f t="shared" si="150"/>
        <v>0</v>
      </c>
      <c r="U158" s="2">
        <f>AH158</f>
        <v>1600.2266534999999</v>
      </c>
      <c r="V158" s="2">
        <f>AI158</f>
        <v>0</v>
      </c>
      <c r="W158" s="2">
        <f>ROUND(AJ158,2)</f>
        <v>0</v>
      </c>
      <c r="X158" s="2">
        <f>ROUND(AK158,2)</f>
        <v>427869.16</v>
      </c>
      <c r="Y158" s="2">
        <f>ROUND(AL158,2)</f>
        <v>179684.54</v>
      </c>
      <c r="Z158" s="2"/>
      <c r="AA158" s="2"/>
      <c r="AB158" s="2">
        <f>ROUND(SUMIF(AA139:AA156,"=46747901",O139:O156),2)</f>
        <v>2553667.2999999998</v>
      </c>
      <c r="AC158" s="2">
        <f>ROUND(SUMIF(AA139:AA156,"=46747901",P139:P156),2)</f>
        <v>1516336.75</v>
      </c>
      <c r="AD158" s="2">
        <f>ROUND(SUMIF(AA139:AA156,"=46747901",Q139:Q156),2)</f>
        <v>599715.97</v>
      </c>
      <c r="AE158" s="2">
        <f>ROUND(SUMIF(AA139:AA156,"=46747901",R139:R156),2)</f>
        <v>57644.2</v>
      </c>
      <c r="AF158" s="2">
        <f>ROUND(SUMIF(AA139:AA156,"=46747901",S139:S156),2)</f>
        <v>437614.58</v>
      </c>
      <c r="AG158" s="2">
        <f>ROUND(SUMIF(AA139:AA156,"=46747901",T139:T156),2)</f>
        <v>0</v>
      </c>
      <c r="AH158" s="2">
        <f>SUMIF(AA139:AA156,"=46747901",U139:U156)</f>
        <v>1600.2266534999999</v>
      </c>
      <c r="AI158" s="2">
        <f>SUMIF(AA139:AA156,"=46747901",V139:V156)</f>
        <v>0</v>
      </c>
      <c r="AJ158" s="2">
        <f>ROUND(SUMIF(AA139:AA156,"=46747901",W139:W156),2)</f>
        <v>0</v>
      </c>
      <c r="AK158" s="2">
        <f>ROUND(SUMIF(AA139:AA156,"=46747901",X139:X156),2)</f>
        <v>427869.16</v>
      </c>
      <c r="AL158" s="2">
        <f>ROUND(SUMIF(AA139:AA156,"=46747901",Y139:Y156),2)</f>
        <v>179684.54</v>
      </c>
      <c r="AM158" s="2"/>
      <c r="AN158" s="2"/>
      <c r="AO158" s="2">
        <f t="shared" ref="AO158:BD158" si="151">ROUND(BX158,2)</f>
        <v>0</v>
      </c>
      <c r="AP158" s="2">
        <f t="shared" si="151"/>
        <v>0</v>
      </c>
      <c r="AQ158" s="2">
        <f t="shared" si="151"/>
        <v>0</v>
      </c>
      <c r="AR158" s="2">
        <f t="shared" si="151"/>
        <v>3251722.39</v>
      </c>
      <c r="AS158" s="2">
        <f t="shared" si="151"/>
        <v>2805219.11</v>
      </c>
      <c r="AT158" s="2">
        <f t="shared" si="151"/>
        <v>0</v>
      </c>
      <c r="AU158" s="2">
        <f t="shared" si="151"/>
        <v>446503.28</v>
      </c>
      <c r="AV158" s="2">
        <f t="shared" si="151"/>
        <v>1516336.75</v>
      </c>
      <c r="AW158" s="2">
        <f t="shared" si="151"/>
        <v>1516336.75</v>
      </c>
      <c r="AX158" s="2">
        <f t="shared" si="151"/>
        <v>0</v>
      </c>
      <c r="AY158" s="2">
        <f t="shared" si="151"/>
        <v>1516336.75</v>
      </c>
      <c r="AZ158" s="2">
        <f t="shared" si="151"/>
        <v>0</v>
      </c>
      <c r="BA158" s="2">
        <f t="shared" si="151"/>
        <v>0</v>
      </c>
      <c r="BB158" s="2">
        <f t="shared" si="151"/>
        <v>0</v>
      </c>
      <c r="BC158" s="2">
        <f t="shared" si="151"/>
        <v>0</v>
      </c>
      <c r="BD158" s="2">
        <f t="shared" si="151"/>
        <v>0</v>
      </c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>
        <f>ROUND(SUMIF(AA139:AA156,"=46747901",FQ139:FQ156),2)</f>
        <v>0</v>
      </c>
      <c r="BY158" s="2">
        <f>ROUND(SUMIF(AA139:AA156,"=46747901",FR139:FR156),2)</f>
        <v>0</v>
      </c>
      <c r="BZ158" s="2">
        <f>ROUND(SUMIF(AA139:AA156,"=46747901",GL139:GL156),2)</f>
        <v>0</v>
      </c>
      <c r="CA158" s="2">
        <f>ROUND(SUMIF(AA139:AA156,"=46747901",GM139:GM156),2)</f>
        <v>3251722.39</v>
      </c>
      <c r="CB158" s="2">
        <f>ROUND(SUMIF(AA139:AA156,"=46747901",GN139:GN156),2)</f>
        <v>2805219.11</v>
      </c>
      <c r="CC158" s="2">
        <f>ROUND(SUMIF(AA139:AA156,"=46747901",GO139:GO156),2)</f>
        <v>0</v>
      </c>
      <c r="CD158" s="2">
        <f>ROUND(SUMIF(AA139:AA156,"=46747901",GP139:GP156),2)</f>
        <v>446503.28</v>
      </c>
      <c r="CE158" s="2">
        <f>AC158-BX158</f>
        <v>1516336.75</v>
      </c>
      <c r="CF158" s="2">
        <f>AC158-BY158</f>
        <v>1516336.75</v>
      </c>
      <c r="CG158" s="2">
        <f>BX158-BZ158</f>
        <v>0</v>
      </c>
      <c r="CH158" s="2">
        <f>AC158-BX158-BY158+BZ158</f>
        <v>1516336.75</v>
      </c>
      <c r="CI158" s="2">
        <f>BY158-BZ158</f>
        <v>0</v>
      </c>
      <c r="CJ158" s="2">
        <f>ROUND(SUMIF(AA139:AA156,"=46747901",GX139:GX156),2)</f>
        <v>0</v>
      </c>
      <c r="CK158" s="2">
        <f>ROUND(SUMIF(AA139:AA156,"=46747901",GY139:GY156),2)</f>
        <v>0</v>
      </c>
      <c r="CL158" s="2">
        <f>ROUND(SUMIF(AA139:AA156,"=46747901",GZ139:GZ156),2)</f>
        <v>0</v>
      </c>
      <c r="CM158" s="2">
        <f>ROUND(SUMIF(AA139:AA156,"=46747901",HD139:HD156),2)</f>
        <v>0</v>
      </c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>
        <v>0</v>
      </c>
    </row>
    <row r="160" spans="1:245" x14ac:dyDescent="0.2">
      <c r="A160" s="4">
        <v>50</v>
      </c>
      <c r="B160" s="4">
        <v>0</v>
      </c>
      <c r="C160" s="4">
        <v>0</v>
      </c>
      <c r="D160" s="4">
        <v>1</v>
      </c>
      <c r="E160" s="4">
        <v>201</v>
      </c>
      <c r="F160" s="4">
        <f>ROUND(Source!O158,O160)</f>
        <v>2553667.2999999998</v>
      </c>
      <c r="G160" s="4" t="s">
        <v>113</v>
      </c>
      <c r="H160" s="4" t="s">
        <v>114</v>
      </c>
      <c r="I160" s="4"/>
      <c r="J160" s="4"/>
      <c r="K160" s="4">
        <v>201</v>
      </c>
      <c r="L160" s="4">
        <v>1</v>
      </c>
      <c r="M160" s="4">
        <v>3</v>
      </c>
      <c r="N160" s="4" t="s">
        <v>0</v>
      </c>
      <c r="O160" s="4">
        <v>2</v>
      </c>
      <c r="P160" s="4"/>
      <c r="Q160" s="4"/>
      <c r="R160" s="4"/>
      <c r="S160" s="4"/>
      <c r="T160" s="4"/>
      <c r="U160" s="4"/>
      <c r="V160" s="4"/>
      <c r="W160" s="4"/>
    </row>
    <row r="161" spans="1:23" x14ac:dyDescent="0.2">
      <c r="A161" s="4">
        <v>50</v>
      </c>
      <c r="B161" s="4">
        <v>0</v>
      </c>
      <c r="C161" s="4">
        <v>0</v>
      </c>
      <c r="D161" s="4">
        <v>1</v>
      </c>
      <c r="E161" s="4">
        <v>202</v>
      </c>
      <c r="F161" s="4">
        <f>ROUND(Source!P158,O161)</f>
        <v>1516336.75</v>
      </c>
      <c r="G161" s="4" t="s">
        <v>115</v>
      </c>
      <c r="H161" s="4" t="s">
        <v>116</v>
      </c>
      <c r="I161" s="4"/>
      <c r="J161" s="4"/>
      <c r="K161" s="4">
        <v>202</v>
      </c>
      <c r="L161" s="4">
        <v>2</v>
      </c>
      <c r="M161" s="4">
        <v>3</v>
      </c>
      <c r="N161" s="4" t="s">
        <v>0</v>
      </c>
      <c r="O161" s="4">
        <v>2</v>
      </c>
      <c r="P161" s="4"/>
      <c r="Q161" s="4"/>
      <c r="R161" s="4"/>
      <c r="S161" s="4"/>
      <c r="T161" s="4"/>
      <c r="U161" s="4"/>
      <c r="V161" s="4"/>
      <c r="W161" s="4"/>
    </row>
    <row r="162" spans="1:23" x14ac:dyDescent="0.2">
      <c r="A162" s="4">
        <v>50</v>
      </c>
      <c r="B162" s="4">
        <v>0</v>
      </c>
      <c r="C162" s="4">
        <v>0</v>
      </c>
      <c r="D162" s="4">
        <v>1</v>
      </c>
      <c r="E162" s="4">
        <v>222</v>
      </c>
      <c r="F162" s="4">
        <f>ROUND(Source!AO158,O162)</f>
        <v>0</v>
      </c>
      <c r="G162" s="4" t="s">
        <v>117</v>
      </c>
      <c r="H162" s="4" t="s">
        <v>118</v>
      </c>
      <c r="I162" s="4"/>
      <c r="J162" s="4"/>
      <c r="K162" s="4">
        <v>222</v>
      </c>
      <c r="L162" s="4">
        <v>3</v>
      </c>
      <c r="M162" s="4">
        <v>3</v>
      </c>
      <c r="N162" s="4" t="s">
        <v>0</v>
      </c>
      <c r="O162" s="4">
        <v>2</v>
      </c>
      <c r="P162" s="4"/>
      <c r="Q162" s="4"/>
      <c r="R162" s="4"/>
      <c r="S162" s="4"/>
      <c r="T162" s="4"/>
      <c r="U162" s="4"/>
      <c r="V162" s="4"/>
      <c r="W162" s="4"/>
    </row>
    <row r="163" spans="1:23" x14ac:dyDescent="0.2">
      <c r="A163" s="4">
        <v>50</v>
      </c>
      <c r="B163" s="4">
        <v>0</v>
      </c>
      <c r="C163" s="4">
        <v>0</v>
      </c>
      <c r="D163" s="4">
        <v>1</v>
      </c>
      <c r="E163" s="4">
        <v>225</v>
      </c>
      <c r="F163" s="4">
        <f>ROUND(Source!AV158,O163)</f>
        <v>1516336.75</v>
      </c>
      <c r="G163" s="4" t="s">
        <v>119</v>
      </c>
      <c r="H163" s="4" t="s">
        <v>120</v>
      </c>
      <c r="I163" s="4"/>
      <c r="J163" s="4"/>
      <c r="K163" s="4">
        <v>225</v>
      </c>
      <c r="L163" s="4">
        <v>4</v>
      </c>
      <c r="M163" s="4">
        <v>3</v>
      </c>
      <c r="N163" s="4" t="s">
        <v>0</v>
      </c>
      <c r="O163" s="4">
        <v>2</v>
      </c>
      <c r="P163" s="4"/>
      <c r="Q163" s="4"/>
      <c r="R163" s="4"/>
      <c r="S163" s="4"/>
      <c r="T163" s="4"/>
      <c r="U163" s="4"/>
      <c r="V163" s="4"/>
      <c r="W163" s="4"/>
    </row>
    <row r="164" spans="1:23" x14ac:dyDescent="0.2">
      <c r="A164" s="4">
        <v>50</v>
      </c>
      <c r="B164" s="4">
        <v>0</v>
      </c>
      <c r="C164" s="4">
        <v>0</v>
      </c>
      <c r="D164" s="4">
        <v>1</v>
      </c>
      <c r="E164" s="4">
        <v>226</v>
      </c>
      <c r="F164" s="4">
        <f>ROUND(Source!AW158,O164)</f>
        <v>1516336.75</v>
      </c>
      <c r="G164" s="4" t="s">
        <v>121</v>
      </c>
      <c r="H164" s="4" t="s">
        <v>122</v>
      </c>
      <c r="I164" s="4"/>
      <c r="J164" s="4"/>
      <c r="K164" s="4">
        <v>226</v>
      </c>
      <c r="L164" s="4">
        <v>5</v>
      </c>
      <c r="M164" s="4">
        <v>3</v>
      </c>
      <c r="N164" s="4" t="s">
        <v>0</v>
      </c>
      <c r="O164" s="4">
        <v>2</v>
      </c>
      <c r="P164" s="4"/>
      <c r="Q164" s="4"/>
      <c r="R164" s="4"/>
      <c r="S164" s="4"/>
      <c r="T164" s="4"/>
      <c r="U164" s="4"/>
      <c r="V164" s="4"/>
      <c r="W164" s="4"/>
    </row>
    <row r="165" spans="1:23" x14ac:dyDescent="0.2">
      <c r="A165" s="4">
        <v>50</v>
      </c>
      <c r="B165" s="4">
        <v>0</v>
      </c>
      <c r="C165" s="4">
        <v>0</v>
      </c>
      <c r="D165" s="4">
        <v>1</v>
      </c>
      <c r="E165" s="4">
        <v>227</v>
      </c>
      <c r="F165" s="4">
        <f>ROUND(Source!AX158,O165)</f>
        <v>0</v>
      </c>
      <c r="G165" s="4" t="s">
        <v>123</v>
      </c>
      <c r="H165" s="4" t="s">
        <v>124</v>
      </c>
      <c r="I165" s="4"/>
      <c r="J165" s="4"/>
      <c r="K165" s="4">
        <v>227</v>
      </c>
      <c r="L165" s="4">
        <v>6</v>
      </c>
      <c r="M165" s="4">
        <v>3</v>
      </c>
      <c r="N165" s="4" t="s">
        <v>0</v>
      </c>
      <c r="O165" s="4">
        <v>2</v>
      </c>
      <c r="P165" s="4"/>
      <c r="Q165" s="4"/>
      <c r="R165" s="4"/>
      <c r="S165" s="4"/>
      <c r="T165" s="4"/>
      <c r="U165" s="4"/>
      <c r="V165" s="4"/>
      <c r="W165" s="4"/>
    </row>
    <row r="166" spans="1:23" x14ac:dyDescent="0.2">
      <c r="A166" s="4">
        <v>50</v>
      </c>
      <c r="B166" s="4">
        <v>0</v>
      </c>
      <c r="C166" s="4">
        <v>0</v>
      </c>
      <c r="D166" s="4">
        <v>1</v>
      </c>
      <c r="E166" s="4">
        <v>228</v>
      </c>
      <c r="F166" s="4">
        <f>ROUND(Source!AY158,O166)</f>
        <v>1516336.75</v>
      </c>
      <c r="G166" s="4" t="s">
        <v>125</v>
      </c>
      <c r="H166" s="4" t="s">
        <v>126</v>
      </c>
      <c r="I166" s="4"/>
      <c r="J166" s="4"/>
      <c r="K166" s="4">
        <v>228</v>
      </c>
      <c r="L166" s="4">
        <v>7</v>
      </c>
      <c r="M166" s="4">
        <v>3</v>
      </c>
      <c r="N166" s="4" t="s">
        <v>0</v>
      </c>
      <c r="O166" s="4">
        <v>2</v>
      </c>
      <c r="P166" s="4"/>
      <c r="Q166" s="4"/>
      <c r="R166" s="4"/>
      <c r="S166" s="4"/>
      <c r="T166" s="4"/>
      <c r="U166" s="4"/>
      <c r="V166" s="4"/>
      <c r="W166" s="4"/>
    </row>
    <row r="167" spans="1:23" x14ac:dyDescent="0.2">
      <c r="A167" s="4">
        <v>50</v>
      </c>
      <c r="B167" s="4">
        <v>0</v>
      </c>
      <c r="C167" s="4">
        <v>0</v>
      </c>
      <c r="D167" s="4">
        <v>1</v>
      </c>
      <c r="E167" s="4">
        <v>216</v>
      </c>
      <c r="F167" s="4">
        <f>ROUND(Source!AP158,O167)</f>
        <v>0</v>
      </c>
      <c r="G167" s="4" t="s">
        <v>127</v>
      </c>
      <c r="H167" s="4" t="s">
        <v>128</v>
      </c>
      <c r="I167" s="4"/>
      <c r="J167" s="4"/>
      <c r="K167" s="4">
        <v>216</v>
      </c>
      <c r="L167" s="4">
        <v>8</v>
      </c>
      <c r="M167" s="4">
        <v>3</v>
      </c>
      <c r="N167" s="4" t="s">
        <v>0</v>
      </c>
      <c r="O167" s="4">
        <v>2</v>
      </c>
      <c r="P167" s="4"/>
      <c r="Q167" s="4"/>
      <c r="R167" s="4"/>
      <c r="S167" s="4"/>
      <c r="T167" s="4"/>
      <c r="U167" s="4"/>
      <c r="V167" s="4"/>
      <c r="W167" s="4"/>
    </row>
    <row r="168" spans="1:23" x14ac:dyDescent="0.2">
      <c r="A168" s="4">
        <v>50</v>
      </c>
      <c r="B168" s="4">
        <v>0</v>
      </c>
      <c r="C168" s="4">
        <v>0</v>
      </c>
      <c r="D168" s="4">
        <v>1</v>
      </c>
      <c r="E168" s="4">
        <v>223</v>
      </c>
      <c r="F168" s="4">
        <f>ROUND(Source!AQ158,O168)</f>
        <v>0</v>
      </c>
      <c r="G168" s="4" t="s">
        <v>129</v>
      </c>
      <c r="H168" s="4" t="s">
        <v>130</v>
      </c>
      <c r="I168" s="4"/>
      <c r="J168" s="4"/>
      <c r="K168" s="4">
        <v>223</v>
      </c>
      <c r="L168" s="4">
        <v>9</v>
      </c>
      <c r="M168" s="4">
        <v>3</v>
      </c>
      <c r="N168" s="4" t="s">
        <v>0</v>
      </c>
      <c r="O168" s="4">
        <v>2</v>
      </c>
      <c r="P168" s="4"/>
      <c r="Q168" s="4"/>
      <c r="R168" s="4"/>
      <c r="S168" s="4"/>
      <c r="T168" s="4"/>
      <c r="U168" s="4"/>
      <c r="V168" s="4"/>
      <c r="W168" s="4"/>
    </row>
    <row r="169" spans="1:23" x14ac:dyDescent="0.2">
      <c r="A169" s="4">
        <v>50</v>
      </c>
      <c r="B169" s="4">
        <v>0</v>
      </c>
      <c r="C169" s="4">
        <v>0</v>
      </c>
      <c r="D169" s="4">
        <v>1</v>
      </c>
      <c r="E169" s="4">
        <v>229</v>
      </c>
      <c r="F169" s="4">
        <f>ROUND(Source!AZ158,O169)</f>
        <v>0</v>
      </c>
      <c r="G169" s="4" t="s">
        <v>131</v>
      </c>
      <c r="H169" s="4" t="s">
        <v>132</v>
      </c>
      <c r="I169" s="4"/>
      <c r="J169" s="4"/>
      <c r="K169" s="4">
        <v>229</v>
      </c>
      <c r="L169" s="4">
        <v>10</v>
      </c>
      <c r="M169" s="4">
        <v>3</v>
      </c>
      <c r="N169" s="4" t="s">
        <v>0</v>
      </c>
      <c r="O169" s="4">
        <v>2</v>
      </c>
      <c r="P169" s="4"/>
      <c r="Q169" s="4"/>
      <c r="R169" s="4"/>
      <c r="S169" s="4"/>
      <c r="T169" s="4"/>
      <c r="U169" s="4"/>
      <c r="V169" s="4"/>
      <c r="W169" s="4"/>
    </row>
    <row r="170" spans="1:23" x14ac:dyDescent="0.2">
      <c r="A170" s="4">
        <v>50</v>
      </c>
      <c r="B170" s="4">
        <v>0</v>
      </c>
      <c r="C170" s="4">
        <v>0</v>
      </c>
      <c r="D170" s="4">
        <v>1</v>
      </c>
      <c r="E170" s="4">
        <v>203</v>
      </c>
      <c r="F170" s="4">
        <f>ROUND(Source!Q158,O170)</f>
        <v>599715.97</v>
      </c>
      <c r="G170" s="4" t="s">
        <v>133</v>
      </c>
      <c r="H170" s="4" t="s">
        <v>134</v>
      </c>
      <c r="I170" s="4"/>
      <c r="J170" s="4"/>
      <c r="K170" s="4">
        <v>203</v>
      </c>
      <c r="L170" s="4">
        <v>11</v>
      </c>
      <c r="M170" s="4">
        <v>3</v>
      </c>
      <c r="N170" s="4" t="s">
        <v>0</v>
      </c>
      <c r="O170" s="4">
        <v>2</v>
      </c>
      <c r="P170" s="4"/>
      <c r="Q170" s="4"/>
      <c r="R170" s="4"/>
      <c r="S170" s="4"/>
      <c r="T170" s="4"/>
      <c r="U170" s="4"/>
      <c r="V170" s="4"/>
      <c r="W170" s="4"/>
    </row>
    <row r="171" spans="1:23" x14ac:dyDescent="0.2">
      <c r="A171" s="4">
        <v>50</v>
      </c>
      <c r="B171" s="4">
        <v>0</v>
      </c>
      <c r="C171" s="4">
        <v>0</v>
      </c>
      <c r="D171" s="4">
        <v>1</v>
      </c>
      <c r="E171" s="4">
        <v>231</v>
      </c>
      <c r="F171" s="4">
        <f>ROUND(Source!BB158,O171)</f>
        <v>0</v>
      </c>
      <c r="G171" s="4" t="s">
        <v>135</v>
      </c>
      <c r="H171" s="4" t="s">
        <v>136</v>
      </c>
      <c r="I171" s="4"/>
      <c r="J171" s="4"/>
      <c r="K171" s="4">
        <v>231</v>
      </c>
      <c r="L171" s="4">
        <v>12</v>
      </c>
      <c r="M171" s="4">
        <v>3</v>
      </c>
      <c r="N171" s="4" t="s">
        <v>0</v>
      </c>
      <c r="O171" s="4">
        <v>2</v>
      </c>
      <c r="P171" s="4"/>
      <c r="Q171" s="4"/>
      <c r="R171" s="4"/>
      <c r="S171" s="4"/>
      <c r="T171" s="4"/>
      <c r="U171" s="4"/>
      <c r="V171" s="4"/>
      <c r="W171" s="4"/>
    </row>
    <row r="172" spans="1:23" x14ac:dyDescent="0.2">
      <c r="A172" s="4">
        <v>50</v>
      </c>
      <c r="B172" s="4">
        <v>0</v>
      </c>
      <c r="C172" s="4">
        <v>0</v>
      </c>
      <c r="D172" s="4">
        <v>1</v>
      </c>
      <c r="E172" s="4">
        <v>204</v>
      </c>
      <c r="F172" s="4">
        <f>ROUND(Source!R158,O172)</f>
        <v>57644.2</v>
      </c>
      <c r="G172" s="4" t="s">
        <v>137</v>
      </c>
      <c r="H172" s="4" t="s">
        <v>138</v>
      </c>
      <c r="I172" s="4"/>
      <c r="J172" s="4"/>
      <c r="K172" s="4">
        <v>204</v>
      </c>
      <c r="L172" s="4">
        <v>13</v>
      </c>
      <c r="M172" s="4">
        <v>3</v>
      </c>
      <c r="N172" s="4" t="s">
        <v>0</v>
      </c>
      <c r="O172" s="4">
        <v>2</v>
      </c>
      <c r="P172" s="4"/>
      <c r="Q172" s="4"/>
      <c r="R172" s="4"/>
      <c r="S172" s="4"/>
      <c r="T172" s="4"/>
      <c r="U172" s="4"/>
      <c r="V172" s="4"/>
      <c r="W172" s="4"/>
    </row>
    <row r="173" spans="1:23" x14ac:dyDescent="0.2">
      <c r="A173" s="4">
        <v>50</v>
      </c>
      <c r="B173" s="4">
        <v>0</v>
      </c>
      <c r="C173" s="4">
        <v>0</v>
      </c>
      <c r="D173" s="4">
        <v>1</v>
      </c>
      <c r="E173" s="4">
        <v>205</v>
      </c>
      <c r="F173" s="4">
        <f>ROUND(Source!S158,O173)</f>
        <v>437614.58</v>
      </c>
      <c r="G173" s="4" t="s">
        <v>139</v>
      </c>
      <c r="H173" s="4" t="s">
        <v>140</v>
      </c>
      <c r="I173" s="4"/>
      <c r="J173" s="4"/>
      <c r="K173" s="4">
        <v>205</v>
      </c>
      <c r="L173" s="4">
        <v>14</v>
      </c>
      <c r="M173" s="4">
        <v>3</v>
      </c>
      <c r="N173" s="4" t="s">
        <v>0</v>
      </c>
      <c r="O173" s="4">
        <v>2</v>
      </c>
      <c r="P173" s="4"/>
      <c r="Q173" s="4"/>
      <c r="R173" s="4"/>
      <c r="S173" s="4"/>
      <c r="T173" s="4"/>
      <c r="U173" s="4"/>
      <c r="V173" s="4"/>
      <c r="W173" s="4"/>
    </row>
    <row r="174" spans="1:23" x14ac:dyDescent="0.2">
      <c r="A174" s="4">
        <v>50</v>
      </c>
      <c r="B174" s="4">
        <v>0</v>
      </c>
      <c r="C174" s="4">
        <v>0</v>
      </c>
      <c r="D174" s="4">
        <v>1</v>
      </c>
      <c r="E174" s="4">
        <v>232</v>
      </c>
      <c r="F174" s="4">
        <f>ROUND(Source!BC158,O174)</f>
        <v>0</v>
      </c>
      <c r="G174" s="4" t="s">
        <v>141</v>
      </c>
      <c r="H174" s="4" t="s">
        <v>142</v>
      </c>
      <c r="I174" s="4"/>
      <c r="J174" s="4"/>
      <c r="K174" s="4">
        <v>232</v>
      </c>
      <c r="L174" s="4">
        <v>15</v>
      </c>
      <c r="M174" s="4">
        <v>3</v>
      </c>
      <c r="N174" s="4" t="s">
        <v>0</v>
      </c>
      <c r="O174" s="4">
        <v>2</v>
      </c>
      <c r="P174" s="4"/>
      <c r="Q174" s="4"/>
      <c r="R174" s="4"/>
      <c r="S174" s="4"/>
      <c r="T174" s="4"/>
      <c r="U174" s="4"/>
      <c r="V174" s="4"/>
      <c r="W174" s="4"/>
    </row>
    <row r="175" spans="1:23" x14ac:dyDescent="0.2">
      <c r="A175" s="4">
        <v>50</v>
      </c>
      <c r="B175" s="4">
        <v>0</v>
      </c>
      <c r="C175" s="4">
        <v>0</v>
      </c>
      <c r="D175" s="4">
        <v>1</v>
      </c>
      <c r="E175" s="4">
        <v>214</v>
      </c>
      <c r="F175" s="4">
        <f>ROUND(Source!AS158,O175)</f>
        <v>2805219.11</v>
      </c>
      <c r="G175" s="4" t="s">
        <v>143</v>
      </c>
      <c r="H175" s="4" t="s">
        <v>144</v>
      </c>
      <c r="I175" s="4"/>
      <c r="J175" s="4"/>
      <c r="K175" s="4">
        <v>214</v>
      </c>
      <c r="L175" s="4">
        <v>16</v>
      </c>
      <c r="M175" s="4">
        <v>3</v>
      </c>
      <c r="N175" s="4" t="s">
        <v>0</v>
      </c>
      <c r="O175" s="4">
        <v>2</v>
      </c>
      <c r="P175" s="4"/>
      <c r="Q175" s="4"/>
      <c r="R175" s="4"/>
      <c r="S175" s="4"/>
      <c r="T175" s="4"/>
      <c r="U175" s="4"/>
      <c r="V175" s="4"/>
      <c r="W175" s="4"/>
    </row>
    <row r="176" spans="1:23" x14ac:dyDescent="0.2">
      <c r="A176" s="4">
        <v>50</v>
      </c>
      <c r="B176" s="4">
        <v>0</v>
      </c>
      <c r="C176" s="4">
        <v>0</v>
      </c>
      <c r="D176" s="4">
        <v>1</v>
      </c>
      <c r="E176" s="4">
        <v>215</v>
      </c>
      <c r="F176" s="4">
        <f>ROUND(Source!AT158,O176)</f>
        <v>0</v>
      </c>
      <c r="G176" s="4" t="s">
        <v>145</v>
      </c>
      <c r="H176" s="4" t="s">
        <v>146</v>
      </c>
      <c r="I176" s="4"/>
      <c r="J176" s="4"/>
      <c r="K176" s="4">
        <v>215</v>
      </c>
      <c r="L176" s="4">
        <v>17</v>
      </c>
      <c r="M176" s="4">
        <v>3</v>
      </c>
      <c r="N176" s="4" t="s">
        <v>0</v>
      </c>
      <c r="O176" s="4">
        <v>2</v>
      </c>
      <c r="P176" s="4"/>
      <c r="Q176" s="4"/>
      <c r="R176" s="4"/>
      <c r="S176" s="4"/>
      <c r="T176" s="4"/>
      <c r="U176" s="4"/>
      <c r="V176" s="4"/>
      <c r="W176" s="4"/>
    </row>
    <row r="177" spans="1:245" x14ac:dyDescent="0.2">
      <c r="A177" s="4">
        <v>50</v>
      </c>
      <c r="B177" s="4">
        <v>0</v>
      </c>
      <c r="C177" s="4">
        <v>0</v>
      </c>
      <c r="D177" s="4">
        <v>1</v>
      </c>
      <c r="E177" s="4">
        <v>217</v>
      </c>
      <c r="F177" s="4">
        <f>ROUND(Source!AU158,O177)</f>
        <v>446503.28</v>
      </c>
      <c r="G177" s="4" t="s">
        <v>147</v>
      </c>
      <c r="H177" s="4" t="s">
        <v>148</v>
      </c>
      <c r="I177" s="4"/>
      <c r="J177" s="4"/>
      <c r="K177" s="4">
        <v>217</v>
      </c>
      <c r="L177" s="4">
        <v>18</v>
      </c>
      <c r="M177" s="4">
        <v>3</v>
      </c>
      <c r="N177" s="4" t="s">
        <v>0</v>
      </c>
      <c r="O177" s="4">
        <v>2</v>
      </c>
      <c r="P177" s="4"/>
      <c r="Q177" s="4"/>
      <c r="R177" s="4"/>
      <c r="S177" s="4"/>
      <c r="T177" s="4"/>
      <c r="U177" s="4"/>
      <c r="V177" s="4"/>
      <c r="W177" s="4"/>
    </row>
    <row r="178" spans="1:245" x14ac:dyDescent="0.2">
      <c r="A178" s="4">
        <v>50</v>
      </c>
      <c r="B178" s="4">
        <v>0</v>
      </c>
      <c r="C178" s="4">
        <v>0</v>
      </c>
      <c r="D178" s="4">
        <v>1</v>
      </c>
      <c r="E178" s="4">
        <v>230</v>
      </c>
      <c r="F178" s="4">
        <f>ROUND(Source!BA158,O178)</f>
        <v>0</v>
      </c>
      <c r="G178" s="4" t="s">
        <v>149</v>
      </c>
      <c r="H178" s="4" t="s">
        <v>150</v>
      </c>
      <c r="I178" s="4"/>
      <c r="J178" s="4"/>
      <c r="K178" s="4">
        <v>230</v>
      </c>
      <c r="L178" s="4">
        <v>19</v>
      </c>
      <c r="M178" s="4">
        <v>3</v>
      </c>
      <c r="N178" s="4" t="s">
        <v>0</v>
      </c>
      <c r="O178" s="4">
        <v>2</v>
      </c>
      <c r="P178" s="4"/>
      <c r="Q178" s="4"/>
      <c r="R178" s="4"/>
      <c r="S178" s="4"/>
      <c r="T178" s="4"/>
      <c r="U178" s="4"/>
      <c r="V178" s="4"/>
      <c r="W178" s="4"/>
    </row>
    <row r="179" spans="1:245" x14ac:dyDescent="0.2">
      <c r="A179" s="4">
        <v>50</v>
      </c>
      <c r="B179" s="4">
        <v>0</v>
      </c>
      <c r="C179" s="4">
        <v>0</v>
      </c>
      <c r="D179" s="4">
        <v>1</v>
      </c>
      <c r="E179" s="4">
        <v>206</v>
      </c>
      <c r="F179" s="4">
        <f>ROUND(Source!T158,O179)</f>
        <v>0</v>
      </c>
      <c r="G179" s="4" t="s">
        <v>151</v>
      </c>
      <c r="H179" s="4" t="s">
        <v>152</v>
      </c>
      <c r="I179" s="4"/>
      <c r="J179" s="4"/>
      <c r="K179" s="4">
        <v>206</v>
      </c>
      <c r="L179" s="4">
        <v>20</v>
      </c>
      <c r="M179" s="4">
        <v>3</v>
      </c>
      <c r="N179" s="4" t="s">
        <v>0</v>
      </c>
      <c r="O179" s="4">
        <v>2</v>
      </c>
      <c r="P179" s="4"/>
      <c r="Q179" s="4"/>
      <c r="R179" s="4"/>
      <c r="S179" s="4"/>
      <c r="T179" s="4"/>
      <c r="U179" s="4"/>
      <c r="V179" s="4"/>
      <c r="W179" s="4"/>
    </row>
    <row r="180" spans="1:245" x14ac:dyDescent="0.2">
      <c r="A180" s="4">
        <v>50</v>
      </c>
      <c r="B180" s="4">
        <v>0</v>
      </c>
      <c r="C180" s="4">
        <v>0</v>
      </c>
      <c r="D180" s="4">
        <v>1</v>
      </c>
      <c r="E180" s="4">
        <v>207</v>
      </c>
      <c r="F180" s="4">
        <f>Source!U158</f>
        <v>1600.2266534999999</v>
      </c>
      <c r="G180" s="4" t="s">
        <v>153</v>
      </c>
      <c r="H180" s="4" t="s">
        <v>154</v>
      </c>
      <c r="I180" s="4"/>
      <c r="J180" s="4"/>
      <c r="K180" s="4">
        <v>207</v>
      </c>
      <c r="L180" s="4">
        <v>21</v>
      </c>
      <c r="M180" s="4">
        <v>3</v>
      </c>
      <c r="N180" s="4" t="s">
        <v>0</v>
      </c>
      <c r="O180" s="4">
        <v>-1</v>
      </c>
      <c r="P180" s="4"/>
      <c r="Q180" s="4"/>
      <c r="R180" s="4"/>
      <c r="S180" s="4"/>
      <c r="T180" s="4"/>
      <c r="U180" s="4"/>
      <c r="V180" s="4"/>
      <c r="W180" s="4"/>
    </row>
    <row r="181" spans="1:245" x14ac:dyDescent="0.2">
      <c r="A181" s="4">
        <v>50</v>
      </c>
      <c r="B181" s="4">
        <v>0</v>
      </c>
      <c r="C181" s="4">
        <v>0</v>
      </c>
      <c r="D181" s="4">
        <v>1</v>
      </c>
      <c r="E181" s="4">
        <v>208</v>
      </c>
      <c r="F181" s="4">
        <f>Source!V158</f>
        <v>0</v>
      </c>
      <c r="G181" s="4" t="s">
        <v>155</v>
      </c>
      <c r="H181" s="4" t="s">
        <v>156</v>
      </c>
      <c r="I181" s="4"/>
      <c r="J181" s="4"/>
      <c r="K181" s="4">
        <v>208</v>
      </c>
      <c r="L181" s="4">
        <v>22</v>
      </c>
      <c r="M181" s="4">
        <v>3</v>
      </c>
      <c r="N181" s="4" t="s">
        <v>0</v>
      </c>
      <c r="O181" s="4">
        <v>-1</v>
      </c>
      <c r="P181" s="4"/>
      <c r="Q181" s="4"/>
      <c r="R181" s="4"/>
      <c r="S181" s="4"/>
      <c r="T181" s="4"/>
      <c r="U181" s="4"/>
      <c r="V181" s="4"/>
      <c r="W181" s="4"/>
    </row>
    <row r="182" spans="1:245" x14ac:dyDescent="0.2">
      <c r="A182" s="4">
        <v>50</v>
      </c>
      <c r="B182" s="4">
        <v>0</v>
      </c>
      <c r="C182" s="4">
        <v>0</v>
      </c>
      <c r="D182" s="4">
        <v>1</v>
      </c>
      <c r="E182" s="4">
        <v>209</v>
      </c>
      <c r="F182" s="4">
        <f>ROUND(Source!W158,O182)</f>
        <v>0</v>
      </c>
      <c r="G182" s="4" t="s">
        <v>157</v>
      </c>
      <c r="H182" s="4" t="s">
        <v>158</v>
      </c>
      <c r="I182" s="4"/>
      <c r="J182" s="4"/>
      <c r="K182" s="4">
        <v>209</v>
      </c>
      <c r="L182" s="4">
        <v>23</v>
      </c>
      <c r="M182" s="4">
        <v>3</v>
      </c>
      <c r="N182" s="4" t="s">
        <v>0</v>
      </c>
      <c r="O182" s="4">
        <v>2</v>
      </c>
      <c r="P182" s="4"/>
      <c r="Q182" s="4"/>
      <c r="R182" s="4"/>
      <c r="S182" s="4"/>
      <c r="T182" s="4"/>
      <c r="U182" s="4"/>
      <c r="V182" s="4"/>
      <c r="W182" s="4"/>
    </row>
    <row r="183" spans="1:245" x14ac:dyDescent="0.2">
      <c r="A183" s="4">
        <v>50</v>
      </c>
      <c r="B183" s="4">
        <v>0</v>
      </c>
      <c r="C183" s="4">
        <v>0</v>
      </c>
      <c r="D183" s="4">
        <v>1</v>
      </c>
      <c r="E183" s="4">
        <v>233</v>
      </c>
      <c r="F183" s="4">
        <f>ROUND(Source!BD158,O183)</f>
        <v>0</v>
      </c>
      <c r="G183" s="4" t="s">
        <v>159</v>
      </c>
      <c r="H183" s="4" t="s">
        <v>160</v>
      </c>
      <c r="I183" s="4"/>
      <c r="J183" s="4"/>
      <c r="K183" s="4">
        <v>233</v>
      </c>
      <c r="L183" s="4">
        <v>24</v>
      </c>
      <c r="M183" s="4">
        <v>3</v>
      </c>
      <c r="N183" s="4" t="s">
        <v>0</v>
      </c>
      <c r="O183" s="4">
        <v>2</v>
      </c>
      <c r="P183" s="4"/>
      <c r="Q183" s="4"/>
      <c r="R183" s="4"/>
      <c r="S183" s="4"/>
      <c r="T183" s="4"/>
      <c r="U183" s="4"/>
      <c r="V183" s="4"/>
      <c r="W183" s="4"/>
    </row>
    <row r="184" spans="1:245" x14ac:dyDescent="0.2">
      <c r="A184" s="4">
        <v>50</v>
      </c>
      <c r="B184" s="4">
        <v>0</v>
      </c>
      <c r="C184" s="4">
        <v>0</v>
      </c>
      <c r="D184" s="4">
        <v>1</v>
      </c>
      <c r="E184" s="4">
        <v>210</v>
      </c>
      <c r="F184" s="4">
        <f>ROUND(Source!X158,O184)</f>
        <v>427869.16</v>
      </c>
      <c r="G184" s="4" t="s">
        <v>161</v>
      </c>
      <c r="H184" s="4" t="s">
        <v>162</v>
      </c>
      <c r="I184" s="4"/>
      <c r="J184" s="4"/>
      <c r="K184" s="4">
        <v>210</v>
      </c>
      <c r="L184" s="4">
        <v>25</v>
      </c>
      <c r="M184" s="4">
        <v>3</v>
      </c>
      <c r="N184" s="4" t="s">
        <v>0</v>
      </c>
      <c r="O184" s="4">
        <v>2</v>
      </c>
      <c r="P184" s="4"/>
      <c r="Q184" s="4"/>
      <c r="R184" s="4"/>
      <c r="S184" s="4"/>
      <c r="T184" s="4"/>
      <c r="U184" s="4"/>
      <c r="V184" s="4"/>
      <c r="W184" s="4"/>
    </row>
    <row r="185" spans="1:245" x14ac:dyDescent="0.2">
      <c r="A185" s="4">
        <v>50</v>
      </c>
      <c r="B185" s="4">
        <v>0</v>
      </c>
      <c r="C185" s="4">
        <v>0</v>
      </c>
      <c r="D185" s="4">
        <v>1</v>
      </c>
      <c r="E185" s="4">
        <v>211</v>
      </c>
      <c r="F185" s="4">
        <f>ROUND(Source!Y158,O185)</f>
        <v>179684.54</v>
      </c>
      <c r="G185" s="4" t="s">
        <v>163</v>
      </c>
      <c r="H185" s="4" t="s">
        <v>164</v>
      </c>
      <c r="I185" s="4"/>
      <c r="J185" s="4"/>
      <c r="K185" s="4">
        <v>211</v>
      </c>
      <c r="L185" s="4">
        <v>26</v>
      </c>
      <c r="M185" s="4">
        <v>3</v>
      </c>
      <c r="N185" s="4" t="s">
        <v>0</v>
      </c>
      <c r="O185" s="4">
        <v>2</v>
      </c>
      <c r="P185" s="4"/>
      <c r="Q185" s="4"/>
      <c r="R185" s="4"/>
      <c r="S185" s="4"/>
      <c r="T185" s="4"/>
      <c r="U185" s="4"/>
      <c r="V185" s="4"/>
      <c r="W185" s="4"/>
    </row>
    <row r="186" spans="1:245" x14ac:dyDescent="0.2">
      <c r="A186" s="4">
        <v>50</v>
      </c>
      <c r="B186" s="4">
        <v>0</v>
      </c>
      <c r="C186" s="4">
        <v>0</v>
      </c>
      <c r="D186" s="4">
        <v>1</v>
      </c>
      <c r="E186" s="4">
        <v>224</v>
      </c>
      <c r="F186" s="4">
        <f>ROUND(Source!AR158,O186)</f>
        <v>3251722.39</v>
      </c>
      <c r="G186" s="4" t="s">
        <v>165</v>
      </c>
      <c r="H186" s="4" t="s">
        <v>166</v>
      </c>
      <c r="I186" s="4"/>
      <c r="J186" s="4"/>
      <c r="K186" s="4">
        <v>224</v>
      </c>
      <c r="L186" s="4">
        <v>27</v>
      </c>
      <c r="M186" s="4">
        <v>3</v>
      </c>
      <c r="N186" s="4" t="s">
        <v>0</v>
      </c>
      <c r="O186" s="4">
        <v>2</v>
      </c>
      <c r="P186" s="4"/>
      <c r="Q186" s="4"/>
      <c r="R186" s="4"/>
      <c r="S186" s="4"/>
      <c r="T186" s="4"/>
      <c r="U186" s="4"/>
      <c r="V186" s="4"/>
      <c r="W186" s="4"/>
    </row>
    <row r="188" spans="1:245" x14ac:dyDescent="0.2">
      <c r="A188" s="1">
        <v>4</v>
      </c>
      <c r="B188" s="1">
        <v>1</v>
      </c>
      <c r="C188" s="1"/>
      <c r="D188" s="1">
        <f>ROW(A220)</f>
        <v>220</v>
      </c>
      <c r="E188" s="1"/>
      <c r="F188" s="1" t="s">
        <v>10</v>
      </c>
      <c r="G188" s="1" t="s">
        <v>247</v>
      </c>
      <c r="H188" s="1" t="s">
        <v>0</v>
      </c>
      <c r="I188" s="1">
        <v>0</v>
      </c>
      <c r="J188" s="1"/>
      <c r="K188" s="1">
        <v>-1</v>
      </c>
      <c r="L188" s="1"/>
      <c r="M188" s="1"/>
      <c r="N188" s="1"/>
      <c r="O188" s="1"/>
      <c r="P188" s="1"/>
      <c r="Q188" s="1"/>
      <c r="R188" s="1"/>
      <c r="S188" s="1"/>
      <c r="T188" s="1"/>
      <c r="U188" s="1" t="s">
        <v>0</v>
      </c>
      <c r="V188" s="1">
        <v>0</v>
      </c>
      <c r="W188" s="1"/>
      <c r="X188" s="1"/>
      <c r="Y188" s="1"/>
      <c r="Z188" s="1"/>
      <c r="AA188" s="1"/>
      <c r="AB188" s="1" t="s">
        <v>0</v>
      </c>
      <c r="AC188" s="1" t="s">
        <v>0</v>
      </c>
      <c r="AD188" s="1" t="s">
        <v>0</v>
      </c>
      <c r="AE188" s="1" t="s">
        <v>0</v>
      </c>
      <c r="AF188" s="1" t="s">
        <v>0</v>
      </c>
      <c r="AG188" s="1" t="s">
        <v>0</v>
      </c>
      <c r="AH188" s="1"/>
      <c r="AI188" s="1"/>
      <c r="AJ188" s="1"/>
      <c r="AK188" s="1"/>
      <c r="AL188" s="1"/>
      <c r="AM188" s="1"/>
      <c r="AN188" s="1"/>
      <c r="AO188" s="1"/>
      <c r="AP188" s="1" t="s">
        <v>0</v>
      </c>
      <c r="AQ188" s="1" t="s">
        <v>0</v>
      </c>
      <c r="AR188" s="1" t="s">
        <v>0</v>
      </c>
      <c r="AS188" s="1"/>
      <c r="AT188" s="1"/>
      <c r="AU188" s="1"/>
      <c r="AV188" s="1"/>
      <c r="AW188" s="1"/>
      <c r="AX188" s="1"/>
      <c r="AY188" s="1"/>
      <c r="AZ188" s="1" t="s">
        <v>0</v>
      </c>
      <c r="BA188" s="1"/>
      <c r="BB188" s="1" t="s">
        <v>0</v>
      </c>
      <c r="BC188" s="1" t="s">
        <v>0</v>
      </c>
      <c r="BD188" s="1" t="s">
        <v>0</v>
      </c>
      <c r="BE188" s="1" t="s">
        <v>0</v>
      </c>
      <c r="BF188" s="1" t="s">
        <v>0</v>
      </c>
      <c r="BG188" s="1" t="s">
        <v>0</v>
      </c>
      <c r="BH188" s="1" t="s">
        <v>0</v>
      </c>
      <c r="BI188" s="1" t="s">
        <v>0</v>
      </c>
      <c r="BJ188" s="1" t="s">
        <v>0</v>
      </c>
      <c r="BK188" s="1" t="s">
        <v>0</v>
      </c>
      <c r="BL188" s="1" t="s">
        <v>0</v>
      </c>
      <c r="BM188" s="1" t="s">
        <v>0</v>
      </c>
      <c r="BN188" s="1" t="s">
        <v>0</v>
      </c>
      <c r="BO188" s="1" t="s">
        <v>0</v>
      </c>
      <c r="BP188" s="1" t="s">
        <v>0</v>
      </c>
      <c r="BQ188" s="1"/>
      <c r="BR188" s="1"/>
      <c r="BS188" s="1"/>
      <c r="BT188" s="1"/>
      <c r="BU188" s="1"/>
      <c r="BV188" s="1"/>
      <c r="BW188" s="1"/>
      <c r="BX188" s="1">
        <v>0</v>
      </c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>
        <v>0</v>
      </c>
    </row>
    <row r="190" spans="1:245" x14ac:dyDescent="0.2">
      <c r="A190" s="2">
        <v>52</v>
      </c>
      <c r="B190" s="2">
        <f t="shared" ref="B190:G190" si="152">B220</f>
        <v>1</v>
      </c>
      <c r="C190" s="2">
        <f t="shared" si="152"/>
        <v>4</v>
      </c>
      <c r="D190" s="2">
        <f t="shared" si="152"/>
        <v>188</v>
      </c>
      <c r="E190" s="2">
        <f t="shared" si="152"/>
        <v>0</v>
      </c>
      <c r="F190" s="2" t="str">
        <f t="shared" si="152"/>
        <v>Новый раздел</v>
      </c>
      <c r="G190" s="2" t="str">
        <f t="shared" si="152"/>
        <v>дорога, проезд (45 м2)</v>
      </c>
      <c r="H190" s="2"/>
      <c r="I190" s="2"/>
      <c r="J190" s="2"/>
      <c r="K190" s="2"/>
      <c r="L190" s="2"/>
      <c r="M190" s="2"/>
      <c r="N190" s="2"/>
      <c r="O190" s="2">
        <f t="shared" ref="O190:AT190" si="153">O220</f>
        <v>167269.54999999999</v>
      </c>
      <c r="P190" s="2">
        <f t="shared" si="153"/>
        <v>90044.04</v>
      </c>
      <c r="Q190" s="2">
        <f t="shared" si="153"/>
        <v>38163.79</v>
      </c>
      <c r="R190" s="2">
        <f t="shared" si="153"/>
        <v>4036.49</v>
      </c>
      <c r="S190" s="2">
        <f t="shared" si="153"/>
        <v>39061.72</v>
      </c>
      <c r="T190" s="2">
        <f t="shared" si="153"/>
        <v>0</v>
      </c>
      <c r="U190" s="2">
        <f t="shared" si="153"/>
        <v>140.54074</v>
      </c>
      <c r="V190" s="2">
        <f t="shared" si="153"/>
        <v>0</v>
      </c>
      <c r="W190" s="2">
        <f t="shared" si="153"/>
        <v>0</v>
      </c>
      <c r="X190" s="2">
        <f t="shared" si="153"/>
        <v>35822.35</v>
      </c>
      <c r="Y190" s="2">
        <f t="shared" si="153"/>
        <v>16034.5</v>
      </c>
      <c r="Z190" s="2">
        <f t="shared" si="153"/>
        <v>0</v>
      </c>
      <c r="AA190" s="2">
        <f t="shared" si="153"/>
        <v>0</v>
      </c>
      <c r="AB190" s="2">
        <f t="shared" si="153"/>
        <v>167269.54999999999</v>
      </c>
      <c r="AC190" s="2">
        <f t="shared" si="153"/>
        <v>90044.04</v>
      </c>
      <c r="AD190" s="2">
        <f t="shared" si="153"/>
        <v>38163.79</v>
      </c>
      <c r="AE190" s="2">
        <f t="shared" si="153"/>
        <v>4036.49</v>
      </c>
      <c r="AF190" s="2">
        <f t="shared" si="153"/>
        <v>39061.72</v>
      </c>
      <c r="AG190" s="2">
        <f t="shared" si="153"/>
        <v>0</v>
      </c>
      <c r="AH190" s="2">
        <f t="shared" si="153"/>
        <v>140.54074</v>
      </c>
      <c r="AI190" s="2">
        <f t="shared" si="153"/>
        <v>0</v>
      </c>
      <c r="AJ190" s="2">
        <f t="shared" si="153"/>
        <v>0</v>
      </c>
      <c r="AK190" s="2">
        <f t="shared" si="153"/>
        <v>35822.35</v>
      </c>
      <c r="AL190" s="2">
        <f t="shared" si="153"/>
        <v>16034.5</v>
      </c>
      <c r="AM190" s="2">
        <f t="shared" si="153"/>
        <v>0</v>
      </c>
      <c r="AN190" s="2">
        <f t="shared" si="153"/>
        <v>0</v>
      </c>
      <c r="AO190" s="2">
        <f t="shared" si="153"/>
        <v>0</v>
      </c>
      <c r="AP190" s="2">
        <f t="shared" si="153"/>
        <v>0</v>
      </c>
      <c r="AQ190" s="2">
        <f t="shared" si="153"/>
        <v>0</v>
      </c>
      <c r="AR190" s="2">
        <f t="shared" si="153"/>
        <v>225463.67999999999</v>
      </c>
      <c r="AS190" s="2">
        <f t="shared" si="153"/>
        <v>195452.79999999999</v>
      </c>
      <c r="AT190" s="2">
        <f t="shared" si="153"/>
        <v>0</v>
      </c>
      <c r="AU190" s="2">
        <f t="shared" ref="AU190:BZ190" si="154">AU220</f>
        <v>30010.880000000001</v>
      </c>
      <c r="AV190" s="2">
        <f t="shared" si="154"/>
        <v>90044.04</v>
      </c>
      <c r="AW190" s="2">
        <f t="shared" si="154"/>
        <v>90044.04</v>
      </c>
      <c r="AX190" s="2">
        <f t="shared" si="154"/>
        <v>0</v>
      </c>
      <c r="AY190" s="2">
        <f t="shared" si="154"/>
        <v>90044.04</v>
      </c>
      <c r="AZ190" s="2">
        <f t="shared" si="154"/>
        <v>0</v>
      </c>
      <c r="BA190" s="2">
        <f t="shared" si="154"/>
        <v>0</v>
      </c>
      <c r="BB190" s="2">
        <f t="shared" si="154"/>
        <v>0</v>
      </c>
      <c r="BC190" s="2">
        <f t="shared" si="154"/>
        <v>0</v>
      </c>
      <c r="BD190" s="2">
        <f t="shared" si="154"/>
        <v>0</v>
      </c>
      <c r="BE190" s="2">
        <f t="shared" si="154"/>
        <v>0</v>
      </c>
      <c r="BF190" s="2">
        <f t="shared" si="154"/>
        <v>0</v>
      </c>
      <c r="BG190" s="2">
        <f t="shared" si="154"/>
        <v>0</v>
      </c>
      <c r="BH190" s="2">
        <f t="shared" si="154"/>
        <v>0</v>
      </c>
      <c r="BI190" s="2">
        <f t="shared" si="154"/>
        <v>0</v>
      </c>
      <c r="BJ190" s="2">
        <f t="shared" si="154"/>
        <v>0</v>
      </c>
      <c r="BK190" s="2">
        <f t="shared" si="154"/>
        <v>0</v>
      </c>
      <c r="BL190" s="2">
        <f t="shared" si="154"/>
        <v>0</v>
      </c>
      <c r="BM190" s="2">
        <f t="shared" si="154"/>
        <v>0</v>
      </c>
      <c r="BN190" s="2">
        <f t="shared" si="154"/>
        <v>0</v>
      </c>
      <c r="BO190" s="2">
        <f t="shared" si="154"/>
        <v>0</v>
      </c>
      <c r="BP190" s="2">
        <f t="shared" si="154"/>
        <v>0</v>
      </c>
      <c r="BQ190" s="2">
        <f t="shared" si="154"/>
        <v>0</v>
      </c>
      <c r="BR190" s="2">
        <f t="shared" si="154"/>
        <v>0</v>
      </c>
      <c r="BS190" s="2">
        <f t="shared" si="154"/>
        <v>0</v>
      </c>
      <c r="BT190" s="2">
        <f t="shared" si="154"/>
        <v>0</v>
      </c>
      <c r="BU190" s="2">
        <f t="shared" si="154"/>
        <v>0</v>
      </c>
      <c r="BV190" s="2">
        <f t="shared" si="154"/>
        <v>0</v>
      </c>
      <c r="BW190" s="2">
        <f t="shared" si="154"/>
        <v>0</v>
      </c>
      <c r="BX190" s="2">
        <f t="shared" si="154"/>
        <v>0</v>
      </c>
      <c r="BY190" s="2">
        <f t="shared" si="154"/>
        <v>0</v>
      </c>
      <c r="BZ190" s="2">
        <f t="shared" si="154"/>
        <v>0</v>
      </c>
      <c r="CA190" s="2">
        <f t="shared" ref="CA190:DF190" si="155">CA220</f>
        <v>225463.67999999999</v>
      </c>
      <c r="CB190" s="2">
        <f t="shared" si="155"/>
        <v>195452.79999999999</v>
      </c>
      <c r="CC190" s="2">
        <f t="shared" si="155"/>
        <v>0</v>
      </c>
      <c r="CD190" s="2">
        <f t="shared" si="155"/>
        <v>30010.880000000001</v>
      </c>
      <c r="CE190" s="2">
        <f t="shared" si="155"/>
        <v>90044.04</v>
      </c>
      <c r="CF190" s="2">
        <f t="shared" si="155"/>
        <v>90044.04</v>
      </c>
      <c r="CG190" s="2">
        <f t="shared" si="155"/>
        <v>0</v>
      </c>
      <c r="CH190" s="2">
        <f t="shared" si="155"/>
        <v>90044.04</v>
      </c>
      <c r="CI190" s="2">
        <f t="shared" si="155"/>
        <v>0</v>
      </c>
      <c r="CJ190" s="2">
        <f t="shared" si="155"/>
        <v>0</v>
      </c>
      <c r="CK190" s="2">
        <f t="shared" si="155"/>
        <v>0</v>
      </c>
      <c r="CL190" s="2">
        <f t="shared" si="155"/>
        <v>0</v>
      </c>
      <c r="CM190" s="2">
        <f t="shared" si="155"/>
        <v>0</v>
      </c>
      <c r="CN190" s="2">
        <f t="shared" si="155"/>
        <v>0</v>
      </c>
      <c r="CO190" s="2">
        <f t="shared" si="155"/>
        <v>0</v>
      </c>
      <c r="CP190" s="2">
        <f t="shared" si="155"/>
        <v>0</v>
      </c>
      <c r="CQ190" s="2">
        <f t="shared" si="155"/>
        <v>0</v>
      </c>
      <c r="CR190" s="2">
        <f t="shared" si="155"/>
        <v>0</v>
      </c>
      <c r="CS190" s="2">
        <f t="shared" si="155"/>
        <v>0</v>
      </c>
      <c r="CT190" s="2">
        <f t="shared" si="155"/>
        <v>0</v>
      </c>
      <c r="CU190" s="2">
        <f t="shared" si="155"/>
        <v>0</v>
      </c>
      <c r="CV190" s="2">
        <f t="shared" si="155"/>
        <v>0</v>
      </c>
      <c r="CW190" s="2">
        <f t="shared" si="155"/>
        <v>0</v>
      </c>
      <c r="CX190" s="2">
        <f t="shared" si="155"/>
        <v>0</v>
      </c>
      <c r="CY190" s="2">
        <f t="shared" si="155"/>
        <v>0</v>
      </c>
      <c r="CZ190" s="2">
        <f t="shared" si="155"/>
        <v>0</v>
      </c>
      <c r="DA190" s="2">
        <f t="shared" si="155"/>
        <v>0</v>
      </c>
      <c r="DB190" s="2">
        <f t="shared" si="155"/>
        <v>0</v>
      </c>
      <c r="DC190" s="2">
        <f t="shared" si="155"/>
        <v>0</v>
      </c>
      <c r="DD190" s="2">
        <f t="shared" si="155"/>
        <v>0</v>
      </c>
      <c r="DE190" s="2">
        <f t="shared" si="155"/>
        <v>0</v>
      </c>
      <c r="DF190" s="2">
        <f t="shared" si="155"/>
        <v>0</v>
      </c>
      <c r="DG190" s="3">
        <f t="shared" ref="DG190:EL190" si="156">DG220</f>
        <v>0</v>
      </c>
      <c r="DH190" s="3">
        <f t="shared" si="156"/>
        <v>0</v>
      </c>
      <c r="DI190" s="3">
        <f t="shared" si="156"/>
        <v>0</v>
      </c>
      <c r="DJ190" s="3">
        <f t="shared" si="156"/>
        <v>0</v>
      </c>
      <c r="DK190" s="3">
        <f t="shared" si="156"/>
        <v>0</v>
      </c>
      <c r="DL190" s="3">
        <f t="shared" si="156"/>
        <v>0</v>
      </c>
      <c r="DM190" s="3">
        <f t="shared" si="156"/>
        <v>0</v>
      </c>
      <c r="DN190" s="3">
        <f t="shared" si="156"/>
        <v>0</v>
      </c>
      <c r="DO190" s="3">
        <f t="shared" si="156"/>
        <v>0</v>
      </c>
      <c r="DP190" s="3">
        <f t="shared" si="156"/>
        <v>0</v>
      </c>
      <c r="DQ190" s="3">
        <f t="shared" si="156"/>
        <v>0</v>
      </c>
      <c r="DR190" s="3">
        <f t="shared" si="156"/>
        <v>0</v>
      </c>
      <c r="DS190" s="3">
        <f t="shared" si="156"/>
        <v>0</v>
      </c>
      <c r="DT190" s="3">
        <f t="shared" si="156"/>
        <v>0</v>
      </c>
      <c r="DU190" s="3">
        <f t="shared" si="156"/>
        <v>0</v>
      </c>
      <c r="DV190" s="3">
        <f t="shared" si="156"/>
        <v>0</v>
      </c>
      <c r="DW190" s="3">
        <f t="shared" si="156"/>
        <v>0</v>
      </c>
      <c r="DX190" s="3">
        <f t="shared" si="156"/>
        <v>0</v>
      </c>
      <c r="DY190" s="3">
        <f t="shared" si="156"/>
        <v>0</v>
      </c>
      <c r="DZ190" s="3">
        <f t="shared" si="156"/>
        <v>0</v>
      </c>
      <c r="EA190" s="3">
        <f t="shared" si="156"/>
        <v>0</v>
      </c>
      <c r="EB190" s="3">
        <f t="shared" si="156"/>
        <v>0</v>
      </c>
      <c r="EC190" s="3">
        <f t="shared" si="156"/>
        <v>0</v>
      </c>
      <c r="ED190" s="3">
        <f t="shared" si="156"/>
        <v>0</v>
      </c>
      <c r="EE190" s="3">
        <f t="shared" si="156"/>
        <v>0</v>
      </c>
      <c r="EF190" s="3">
        <f t="shared" si="156"/>
        <v>0</v>
      </c>
      <c r="EG190" s="3">
        <f t="shared" si="156"/>
        <v>0</v>
      </c>
      <c r="EH190" s="3">
        <f t="shared" si="156"/>
        <v>0</v>
      </c>
      <c r="EI190" s="3">
        <f t="shared" si="156"/>
        <v>0</v>
      </c>
      <c r="EJ190" s="3">
        <f t="shared" si="156"/>
        <v>0</v>
      </c>
      <c r="EK190" s="3">
        <f t="shared" si="156"/>
        <v>0</v>
      </c>
      <c r="EL190" s="3">
        <f t="shared" si="156"/>
        <v>0</v>
      </c>
      <c r="EM190" s="3">
        <f t="shared" ref="EM190:FR190" si="157">EM220</f>
        <v>0</v>
      </c>
      <c r="EN190" s="3">
        <f t="shared" si="157"/>
        <v>0</v>
      </c>
      <c r="EO190" s="3">
        <f t="shared" si="157"/>
        <v>0</v>
      </c>
      <c r="EP190" s="3">
        <f t="shared" si="157"/>
        <v>0</v>
      </c>
      <c r="EQ190" s="3">
        <f t="shared" si="157"/>
        <v>0</v>
      </c>
      <c r="ER190" s="3">
        <f t="shared" si="157"/>
        <v>0</v>
      </c>
      <c r="ES190" s="3">
        <f t="shared" si="157"/>
        <v>0</v>
      </c>
      <c r="ET190" s="3">
        <f t="shared" si="157"/>
        <v>0</v>
      </c>
      <c r="EU190" s="3">
        <f t="shared" si="157"/>
        <v>0</v>
      </c>
      <c r="EV190" s="3">
        <f t="shared" si="157"/>
        <v>0</v>
      </c>
      <c r="EW190" s="3">
        <f t="shared" si="157"/>
        <v>0</v>
      </c>
      <c r="EX190" s="3">
        <f t="shared" si="157"/>
        <v>0</v>
      </c>
      <c r="EY190" s="3">
        <f t="shared" si="157"/>
        <v>0</v>
      </c>
      <c r="EZ190" s="3">
        <f t="shared" si="157"/>
        <v>0</v>
      </c>
      <c r="FA190" s="3">
        <f t="shared" si="157"/>
        <v>0</v>
      </c>
      <c r="FB190" s="3">
        <f t="shared" si="157"/>
        <v>0</v>
      </c>
      <c r="FC190" s="3">
        <f t="shared" si="157"/>
        <v>0</v>
      </c>
      <c r="FD190" s="3">
        <f t="shared" si="157"/>
        <v>0</v>
      </c>
      <c r="FE190" s="3">
        <f t="shared" si="157"/>
        <v>0</v>
      </c>
      <c r="FF190" s="3">
        <f t="shared" si="157"/>
        <v>0</v>
      </c>
      <c r="FG190" s="3">
        <f t="shared" si="157"/>
        <v>0</v>
      </c>
      <c r="FH190" s="3">
        <f t="shared" si="157"/>
        <v>0</v>
      </c>
      <c r="FI190" s="3">
        <f t="shared" si="157"/>
        <v>0</v>
      </c>
      <c r="FJ190" s="3">
        <f t="shared" si="157"/>
        <v>0</v>
      </c>
      <c r="FK190" s="3">
        <f t="shared" si="157"/>
        <v>0</v>
      </c>
      <c r="FL190" s="3">
        <f t="shared" si="157"/>
        <v>0</v>
      </c>
      <c r="FM190" s="3">
        <f t="shared" si="157"/>
        <v>0</v>
      </c>
      <c r="FN190" s="3">
        <f t="shared" si="157"/>
        <v>0</v>
      </c>
      <c r="FO190" s="3">
        <f t="shared" si="157"/>
        <v>0</v>
      </c>
      <c r="FP190" s="3">
        <f t="shared" si="157"/>
        <v>0</v>
      </c>
      <c r="FQ190" s="3">
        <f t="shared" si="157"/>
        <v>0</v>
      </c>
      <c r="FR190" s="3">
        <f t="shared" si="157"/>
        <v>0</v>
      </c>
      <c r="FS190" s="3">
        <f t="shared" ref="FS190:GX190" si="158">FS220</f>
        <v>0</v>
      </c>
      <c r="FT190" s="3">
        <f t="shared" si="158"/>
        <v>0</v>
      </c>
      <c r="FU190" s="3">
        <f t="shared" si="158"/>
        <v>0</v>
      </c>
      <c r="FV190" s="3">
        <f t="shared" si="158"/>
        <v>0</v>
      </c>
      <c r="FW190" s="3">
        <f t="shared" si="158"/>
        <v>0</v>
      </c>
      <c r="FX190" s="3">
        <f t="shared" si="158"/>
        <v>0</v>
      </c>
      <c r="FY190" s="3">
        <f t="shared" si="158"/>
        <v>0</v>
      </c>
      <c r="FZ190" s="3">
        <f t="shared" si="158"/>
        <v>0</v>
      </c>
      <c r="GA190" s="3">
        <f t="shared" si="158"/>
        <v>0</v>
      </c>
      <c r="GB190" s="3">
        <f t="shared" si="158"/>
        <v>0</v>
      </c>
      <c r="GC190" s="3">
        <f t="shared" si="158"/>
        <v>0</v>
      </c>
      <c r="GD190" s="3">
        <f t="shared" si="158"/>
        <v>0</v>
      </c>
      <c r="GE190" s="3">
        <f t="shared" si="158"/>
        <v>0</v>
      </c>
      <c r="GF190" s="3">
        <f t="shared" si="158"/>
        <v>0</v>
      </c>
      <c r="GG190" s="3">
        <f t="shared" si="158"/>
        <v>0</v>
      </c>
      <c r="GH190" s="3">
        <f t="shared" si="158"/>
        <v>0</v>
      </c>
      <c r="GI190" s="3">
        <f t="shared" si="158"/>
        <v>0</v>
      </c>
      <c r="GJ190" s="3">
        <f t="shared" si="158"/>
        <v>0</v>
      </c>
      <c r="GK190" s="3">
        <f t="shared" si="158"/>
        <v>0</v>
      </c>
      <c r="GL190" s="3">
        <f t="shared" si="158"/>
        <v>0</v>
      </c>
      <c r="GM190" s="3">
        <f t="shared" si="158"/>
        <v>0</v>
      </c>
      <c r="GN190" s="3">
        <f t="shared" si="158"/>
        <v>0</v>
      </c>
      <c r="GO190" s="3">
        <f t="shared" si="158"/>
        <v>0</v>
      </c>
      <c r="GP190" s="3">
        <f t="shared" si="158"/>
        <v>0</v>
      </c>
      <c r="GQ190" s="3">
        <f t="shared" si="158"/>
        <v>0</v>
      </c>
      <c r="GR190" s="3">
        <f t="shared" si="158"/>
        <v>0</v>
      </c>
      <c r="GS190" s="3">
        <f t="shared" si="158"/>
        <v>0</v>
      </c>
      <c r="GT190" s="3">
        <f t="shared" si="158"/>
        <v>0</v>
      </c>
      <c r="GU190" s="3">
        <f t="shared" si="158"/>
        <v>0</v>
      </c>
      <c r="GV190" s="3">
        <f t="shared" si="158"/>
        <v>0</v>
      </c>
      <c r="GW190" s="3">
        <f t="shared" si="158"/>
        <v>0</v>
      </c>
      <c r="GX190" s="3">
        <f t="shared" si="158"/>
        <v>0</v>
      </c>
    </row>
    <row r="192" spans="1:245" x14ac:dyDescent="0.2">
      <c r="A192">
        <v>17</v>
      </c>
      <c r="B192">
        <v>1</v>
      </c>
      <c r="C192">
        <f>ROW(SmtRes!A169)</f>
        <v>169</v>
      </c>
      <c r="D192">
        <f>ROW(EtalonRes!A170)</f>
        <v>170</v>
      </c>
      <c r="E192" t="s">
        <v>248</v>
      </c>
      <c r="F192" t="s">
        <v>169</v>
      </c>
      <c r="G192" t="s">
        <v>170</v>
      </c>
      <c r="H192" t="s">
        <v>171</v>
      </c>
      <c r="I192">
        <f>ROUND(80/100,9)</f>
        <v>0.8</v>
      </c>
      <c r="J192">
        <v>0</v>
      </c>
      <c r="O192">
        <f t="shared" ref="O192:O218" si="159">ROUND(CP192,2)</f>
        <v>17026.77</v>
      </c>
      <c r="P192">
        <f t="shared" ref="P192:P218" si="160">ROUND((ROUND((AC192*AW192*I192),2)*BC192),2)</f>
        <v>0</v>
      </c>
      <c r="Q192">
        <f>(ROUND((ROUND(((ET192)*AV192*I192),2)*BB192),2)+ROUND((ROUND(((AE192-(EU192))*AV192*I192),2)*BS192),2))</f>
        <v>0</v>
      </c>
      <c r="R192">
        <f t="shared" ref="R192:R218" si="161">ROUND((ROUND((AE192*AV192*I192),2)*BS192),2)</f>
        <v>0</v>
      </c>
      <c r="S192">
        <f t="shared" ref="S192:S218" si="162">ROUND((ROUND((AF192*AV192*I192),2)*BA192),2)</f>
        <v>17026.77</v>
      </c>
      <c r="T192">
        <f t="shared" ref="T192:T218" si="163">ROUND(CU192*I192,2)</f>
        <v>0</v>
      </c>
      <c r="U192">
        <f t="shared" ref="U192:U218" si="164">CV192*I192</f>
        <v>61.360000000000007</v>
      </c>
      <c r="V192">
        <f t="shared" ref="V192:V218" si="165">CW192*I192</f>
        <v>0</v>
      </c>
      <c r="W192">
        <f t="shared" ref="W192:W218" si="166">ROUND(CX192*I192,2)</f>
        <v>0</v>
      </c>
      <c r="X192">
        <f t="shared" ref="X192:X218" si="167">ROUND(CY192,2)</f>
        <v>11578.2</v>
      </c>
      <c r="Y192">
        <f t="shared" ref="Y192:Y218" si="168">ROUND(CZ192,2)</f>
        <v>6980.98</v>
      </c>
      <c r="AA192">
        <v>46747901</v>
      </c>
      <c r="AB192">
        <f t="shared" ref="AB192:AB218" si="169">ROUND((AC192+AD192+AF192),6)</f>
        <v>857.51</v>
      </c>
      <c r="AC192">
        <f t="shared" ref="AC192:AC210" si="170">ROUND((ES192),6)</f>
        <v>0</v>
      </c>
      <c r="AD192">
        <f>ROUND((((ET192)-(EU192))+AE192),6)</f>
        <v>0</v>
      </c>
      <c r="AE192">
        <f t="shared" ref="AE192:AF194" si="171">ROUND((EU192),6)</f>
        <v>0</v>
      </c>
      <c r="AF192">
        <f t="shared" si="171"/>
        <v>857.51</v>
      </c>
      <c r="AG192">
        <f t="shared" ref="AG192:AG218" si="172">ROUND((AP192),6)</f>
        <v>0</v>
      </c>
      <c r="AH192">
        <f t="shared" ref="AH192:AI194" si="173">(EW192)</f>
        <v>76.7</v>
      </c>
      <c r="AI192">
        <f t="shared" si="173"/>
        <v>0</v>
      </c>
      <c r="AJ192">
        <f t="shared" ref="AJ192:AJ218" si="174">(AS192)</f>
        <v>0</v>
      </c>
      <c r="AK192">
        <v>857.51</v>
      </c>
      <c r="AL192">
        <v>0</v>
      </c>
      <c r="AM192">
        <v>0</v>
      </c>
      <c r="AN192">
        <v>0</v>
      </c>
      <c r="AO192">
        <v>857.51</v>
      </c>
      <c r="AP192">
        <v>0</v>
      </c>
      <c r="AQ192">
        <v>76.7</v>
      </c>
      <c r="AR192">
        <v>0</v>
      </c>
      <c r="AS192">
        <v>0</v>
      </c>
      <c r="AT192">
        <v>68</v>
      </c>
      <c r="AU192">
        <v>41</v>
      </c>
      <c r="AV192">
        <v>1</v>
      </c>
      <c r="AW192">
        <v>1</v>
      </c>
      <c r="AZ192">
        <v>1</v>
      </c>
      <c r="BA192">
        <v>24.82</v>
      </c>
      <c r="BB192">
        <v>1</v>
      </c>
      <c r="BC192">
        <v>1</v>
      </c>
      <c r="BD192" t="s">
        <v>0</v>
      </c>
      <c r="BE192" t="s">
        <v>0</v>
      </c>
      <c r="BF192" t="s">
        <v>0</v>
      </c>
      <c r="BG192" t="s">
        <v>0</v>
      </c>
      <c r="BH192">
        <v>0</v>
      </c>
      <c r="BI192">
        <v>1</v>
      </c>
      <c r="BJ192" t="s">
        <v>172</v>
      </c>
      <c r="BM192">
        <v>674</v>
      </c>
      <c r="BN192">
        <v>0</v>
      </c>
      <c r="BO192" t="s">
        <v>169</v>
      </c>
      <c r="BP192">
        <v>1</v>
      </c>
      <c r="BQ192">
        <v>60</v>
      </c>
      <c r="BR192">
        <v>0</v>
      </c>
      <c r="BS192">
        <v>24.82</v>
      </c>
      <c r="BT192">
        <v>1</v>
      </c>
      <c r="BU192">
        <v>1</v>
      </c>
      <c r="BV192">
        <v>1</v>
      </c>
      <c r="BW192">
        <v>1</v>
      </c>
      <c r="BX192">
        <v>1</v>
      </c>
      <c r="BY192" t="s">
        <v>0</v>
      </c>
      <c r="BZ192">
        <v>68</v>
      </c>
      <c r="CA192">
        <v>41</v>
      </c>
      <c r="CE192">
        <v>30</v>
      </c>
      <c r="CF192">
        <v>0</v>
      </c>
      <c r="CG192">
        <v>0</v>
      </c>
      <c r="CM192">
        <v>0</v>
      </c>
      <c r="CN192" t="s">
        <v>0</v>
      </c>
      <c r="CO192">
        <v>0</v>
      </c>
      <c r="CP192">
        <f t="shared" ref="CP192:CP218" si="175">(P192+Q192+S192)</f>
        <v>17026.77</v>
      </c>
      <c r="CQ192">
        <f t="shared" ref="CQ192:CQ218" si="176">ROUND((ROUND((AC192*AW192*1),2)*BC192),2)</f>
        <v>0</v>
      </c>
      <c r="CR192">
        <f>(ROUND((ROUND(((ET192)*AV192*1),2)*BB192),2)+ROUND((ROUND(((AE192-(EU192))*AV192*1),2)*BS192),2))</f>
        <v>0</v>
      </c>
      <c r="CS192">
        <f t="shared" ref="CS192:CS218" si="177">ROUND((ROUND((AE192*AV192*1),2)*BS192),2)</f>
        <v>0</v>
      </c>
      <c r="CT192">
        <f t="shared" ref="CT192:CT218" si="178">ROUND((ROUND((AF192*AV192*1),2)*BA192),2)</f>
        <v>21283.4</v>
      </c>
      <c r="CU192">
        <f t="shared" ref="CU192:CU218" si="179">AG192</f>
        <v>0</v>
      </c>
      <c r="CV192">
        <f t="shared" ref="CV192:CV218" si="180">(AH192*AV192)</f>
        <v>76.7</v>
      </c>
      <c r="CW192">
        <f t="shared" ref="CW192:CW218" si="181">AI192</f>
        <v>0</v>
      </c>
      <c r="CX192">
        <f t="shared" ref="CX192:CX218" si="182">AJ192</f>
        <v>0</v>
      </c>
      <c r="CY192">
        <f t="shared" ref="CY192:CY218" si="183">S192*(BZ192/100)</f>
        <v>11578.203600000001</v>
      </c>
      <c r="CZ192">
        <f t="shared" ref="CZ192:CZ218" si="184">S192*(CA192/100)</f>
        <v>6980.9757</v>
      </c>
      <c r="DC192" t="s">
        <v>0</v>
      </c>
      <c r="DD192" t="s">
        <v>0</v>
      </c>
      <c r="DE192" t="s">
        <v>0</v>
      </c>
      <c r="DF192" t="s">
        <v>0</v>
      </c>
      <c r="DG192" t="s">
        <v>0</v>
      </c>
      <c r="DH192" t="s">
        <v>0</v>
      </c>
      <c r="DI192" t="s">
        <v>0</v>
      </c>
      <c r="DJ192" t="s">
        <v>0</v>
      </c>
      <c r="DK192" t="s">
        <v>0</v>
      </c>
      <c r="DL192" t="s">
        <v>0</v>
      </c>
      <c r="DM192" t="s">
        <v>0</v>
      </c>
      <c r="DN192">
        <v>80</v>
      </c>
      <c r="DO192">
        <v>55</v>
      </c>
      <c r="DP192">
        <v>1.0469999999999999</v>
      </c>
      <c r="DQ192">
        <v>1</v>
      </c>
      <c r="DU192">
        <v>1003</v>
      </c>
      <c r="DV192" t="s">
        <v>171</v>
      </c>
      <c r="DW192" t="s">
        <v>171</v>
      </c>
      <c r="DX192">
        <v>100</v>
      </c>
      <c r="EE192">
        <v>45801652</v>
      </c>
      <c r="EF192">
        <v>60</v>
      </c>
      <c r="EG192" t="s">
        <v>32</v>
      </c>
      <c r="EH192">
        <v>0</v>
      </c>
      <c r="EI192" t="s">
        <v>0</v>
      </c>
      <c r="EJ192">
        <v>1</v>
      </c>
      <c r="EK192">
        <v>674</v>
      </c>
      <c r="EL192" t="s">
        <v>173</v>
      </c>
      <c r="EM192" t="s">
        <v>174</v>
      </c>
      <c r="EO192" t="s">
        <v>0</v>
      </c>
      <c r="EQ192">
        <v>0</v>
      </c>
      <c r="ER192">
        <v>857.51</v>
      </c>
      <c r="ES192">
        <v>0</v>
      </c>
      <c r="ET192">
        <v>0</v>
      </c>
      <c r="EU192">
        <v>0</v>
      </c>
      <c r="EV192">
        <v>857.51</v>
      </c>
      <c r="EW192">
        <v>76.7</v>
      </c>
      <c r="EX192">
        <v>0</v>
      </c>
      <c r="EY192">
        <v>0</v>
      </c>
      <c r="FQ192">
        <v>0</v>
      </c>
      <c r="FR192">
        <f t="shared" ref="FR192:FR218" si="185">ROUND(IF(AND(BH192=3,BI192=3),P192,0),2)</f>
        <v>0</v>
      </c>
      <c r="FS192">
        <v>0</v>
      </c>
      <c r="FX192">
        <v>80</v>
      </c>
      <c r="FY192">
        <v>55</v>
      </c>
      <c r="GA192" t="s">
        <v>0</v>
      </c>
      <c r="GD192">
        <v>0</v>
      </c>
      <c r="GF192">
        <v>-306614759</v>
      </c>
      <c r="GG192">
        <v>2</v>
      </c>
      <c r="GH192">
        <v>1</v>
      </c>
      <c r="GI192">
        <v>3</v>
      </c>
      <c r="GJ192">
        <v>0</v>
      </c>
      <c r="GK192">
        <f>ROUND(R192*(R12)/100,2)</f>
        <v>0</v>
      </c>
      <c r="GL192">
        <f t="shared" ref="GL192:GL218" si="186">ROUND(IF(AND(BH192=3,BI192=3,FS192&lt;&gt;0),P192,0),2)</f>
        <v>0</v>
      </c>
      <c r="GM192">
        <f t="shared" ref="GM192:GM218" si="187">ROUND(O192+X192+Y192+GK192,2)+GX192</f>
        <v>35585.949999999997</v>
      </c>
      <c r="GN192">
        <f t="shared" ref="GN192:GN218" si="188">IF(OR(BI192=0,BI192=1),ROUND(O192+X192+Y192+GK192,2),0)</f>
        <v>35585.949999999997</v>
      </c>
      <c r="GO192">
        <f t="shared" ref="GO192:GO218" si="189">IF(BI192=2,ROUND(O192+X192+Y192+GK192,2),0)</f>
        <v>0</v>
      </c>
      <c r="GP192">
        <f t="shared" ref="GP192:GP218" si="190">IF(BI192=4,ROUND(O192+X192+Y192+GK192,2)+GX192,0)</f>
        <v>0</v>
      </c>
      <c r="GR192">
        <v>0</v>
      </c>
      <c r="GS192">
        <v>3</v>
      </c>
      <c r="GT192">
        <v>0</v>
      </c>
      <c r="GU192" t="s">
        <v>0</v>
      </c>
      <c r="GV192">
        <f t="shared" ref="GV192:GV218" si="191">ROUND((GT192),6)</f>
        <v>0</v>
      </c>
      <c r="GW192">
        <v>1</v>
      </c>
      <c r="GX192">
        <f t="shared" ref="GX192:GX218" si="192">ROUND(HC192*I192,2)</f>
        <v>0</v>
      </c>
      <c r="HA192">
        <v>0</v>
      </c>
      <c r="HB192">
        <v>0</v>
      </c>
      <c r="HC192">
        <f t="shared" ref="HC192:HC218" si="193">GV192*GW192</f>
        <v>0</v>
      </c>
      <c r="IK192">
        <v>0</v>
      </c>
    </row>
    <row r="193" spans="1:245" x14ac:dyDescent="0.2">
      <c r="A193">
        <v>17</v>
      </c>
      <c r="B193">
        <v>1</v>
      </c>
      <c r="C193">
        <f>ROW(SmtRes!A173)</f>
        <v>173</v>
      </c>
      <c r="D193">
        <f>ROW(EtalonRes!A174)</f>
        <v>174</v>
      </c>
      <c r="E193" t="s">
        <v>249</v>
      </c>
      <c r="F193" t="s">
        <v>250</v>
      </c>
      <c r="G193" t="s">
        <v>251</v>
      </c>
      <c r="H193" t="s">
        <v>252</v>
      </c>
      <c r="I193">
        <f>ROUND(2.9/100,9)</f>
        <v>2.9000000000000001E-2</v>
      </c>
      <c r="J193">
        <v>0</v>
      </c>
      <c r="O193">
        <f t="shared" si="159"/>
        <v>893.46</v>
      </c>
      <c r="P193">
        <f t="shared" si="160"/>
        <v>0</v>
      </c>
      <c r="Q193">
        <f>(ROUND((ROUND(((ET193)*AV193*I193),2)*BB193),2)+ROUND((ROUND(((AE193-(EU193))*AV193*I193),2)*BS193),2))</f>
        <v>443.72</v>
      </c>
      <c r="R193">
        <f t="shared" si="161"/>
        <v>202.28</v>
      </c>
      <c r="S193">
        <f t="shared" si="162"/>
        <v>449.74</v>
      </c>
      <c r="T193">
        <f t="shared" si="163"/>
        <v>0</v>
      </c>
      <c r="U193">
        <f t="shared" si="164"/>
        <v>1.4355</v>
      </c>
      <c r="V193">
        <f t="shared" si="165"/>
        <v>0</v>
      </c>
      <c r="W193">
        <f t="shared" si="166"/>
        <v>0</v>
      </c>
      <c r="X193">
        <f t="shared" si="167"/>
        <v>305.82</v>
      </c>
      <c r="Y193">
        <f t="shared" si="168"/>
        <v>184.39</v>
      </c>
      <c r="AA193">
        <v>46747901</v>
      </c>
      <c r="AB193">
        <f t="shared" si="169"/>
        <v>2198.84</v>
      </c>
      <c r="AC193">
        <f t="shared" si="170"/>
        <v>0</v>
      </c>
      <c r="AD193">
        <f>ROUND((((ET193)-(EU193))+AE193),6)</f>
        <v>1574.15</v>
      </c>
      <c r="AE193">
        <f t="shared" si="171"/>
        <v>280.92</v>
      </c>
      <c r="AF193">
        <f t="shared" si="171"/>
        <v>624.69000000000005</v>
      </c>
      <c r="AG193">
        <f t="shared" si="172"/>
        <v>0</v>
      </c>
      <c r="AH193">
        <f t="shared" si="173"/>
        <v>49.5</v>
      </c>
      <c r="AI193">
        <f t="shared" si="173"/>
        <v>0</v>
      </c>
      <c r="AJ193">
        <f t="shared" si="174"/>
        <v>0</v>
      </c>
      <c r="AK193">
        <v>2198.84</v>
      </c>
      <c r="AL193">
        <v>0</v>
      </c>
      <c r="AM193">
        <v>1574.15</v>
      </c>
      <c r="AN193">
        <v>280.92</v>
      </c>
      <c r="AO193">
        <v>624.69000000000005</v>
      </c>
      <c r="AP193">
        <v>0</v>
      </c>
      <c r="AQ193">
        <v>49.5</v>
      </c>
      <c r="AR193">
        <v>0</v>
      </c>
      <c r="AS193">
        <v>0</v>
      </c>
      <c r="AT193">
        <v>68</v>
      </c>
      <c r="AU193">
        <v>41</v>
      </c>
      <c r="AV193">
        <v>1</v>
      </c>
      <c r="AW193">
        <v>1</v>
      </c>
      <c r="AZ193">
        <v>1</v>
      </c>
      <c r="BA193">
        <v>24.82</v>
      </c>
      <c r="BB193">
        <v>9.7200000000000006</v>
      </c>
      <c r="BC193">
        <v>1</v>
      </c>
      <c r="BD193" t="s">
        <v>0</v>
      </c>
      <c r="BE193" t="s">
        <v>0</v>
      </c>
      <c r="BF193" t="s">
        <v>0</v>
      </c>
      <c r="BG193" t="s">
        <v>0</v>
      </c>
      <c r="BH193">
        <v>0</v>
      </c>
      <c r="BI193">
        <v>1</v>
      </c>
      <c r="BJ193" t="s">
        <v>253</v>
      </c>
      <c r="BM193">
        <v>674</v>
      </c>
      <c r="BN193">
        <v>0</v>
      </c>
      <c r="BO193" t="s">
        <v>250</v>
      </c>
      <c r="BP193">
        <v>1</v>
      </c>
      <c r="BQ193">
        <v>60</v>
      </c>
      <c r="BR193">
        <v>0</v>
      </c>
      <c r="BS193">
        <v>24.82</v>
      </c>
      <c r="BT193">
        <v>1</v>
      </c>
      <c r="BU193">
        <v>1</v>
      </c>
      <c r="BV193">
        <v>1</v>
      </c>
      <c r="BW193">
        <v>1</v>
      </c>
      <c r="BX193">
        <v>1</v>
      </c>
      <c r="BY193" t="s">
        <v>0</v>
      </c>
      <c r="BZ193">
        <v>68</v>
      </c>
      <c r="CA193">
        <v>41</v>
      </c>
      <c r="CE193">
        <v>30</v>
      </c>
      <c r="CF193">
        <v>0</v>
      </c>
      <c r="CG193">
        <v>0</v>
      </c>
      <c r="CM193">
        <v>0</v>
      </c>
      <c r="CN193" t="s">
        <v>0</v>
      </c>
      <c r="CO193">
        <v>0</v>
      </c>
      <c r="CP193">
        <f t="shared" si="175"/>
        <v>893.46</v>
      </c>
      <c r="CQ193">
        <f t="shared" si="176"/>
        <v>0</v>
      </c>
      <c r="CR193">
        <f>(ROUND((ROUND(((ET193)*AV193*1),2)*BB193),2)+ROUND((ROUND(((AE193-(EU193))*AV193*1),2)*BS193),2))</f>
        <v>15300.74</v>
      </c>
      <c r="CS193">
        <f t="shared" si="177"/>
        <v>6972.43</v>
      </c>
      <c r="CT193">
        <f t="shared" si="178"/>
        <v>15504.81</v>
      </c>
      <c r="CU193">
        <f t="shared" si="179"/>
        <v>0</v>
      </c>
      <c r="CV193">
        <f t="shared" si="180"/>
        <v>49.5</v>
      </c>
      <c r="CW193">
        <f t="shared" si="181"/>
        <v>0</v>
      </c>
      <c r="CX193">
        <f t="shared" si="182"/>
        <v>0</v>
      </c>
      <c r="CY193">
        <f t="shared" si="183"/>
        <v>305.82320000000004</v>
      </c>
      <c r="CZ193">
        <f t="shared" si="184"/>
        <v>184.39339999999999</v>
      </c>
      <c r="DC193" t="s">
        <v>0</v>
      </c>
      <c r="DD193" t="s">
        <v>0</v>
      </c>
      <c r="DE193" t="s">
        <v>0</v>
      </c>
      <c r="DF193" t="s">
        <v>0</v>
      </c>
      <c r="DG193" t="s">
        <v>0</v>
      </c>
      <c r="DH193" t="s">
        <v>0</v>
      </c>
      <c r="DI193" t="s">
        <v>0</v>
      </c>
      <c r="DJ193" t="s">
        <v>0</v>
      </c>
      <c r="DK193" t="s">
        <v>0</v>
      </c>
      <c r="DL193" t="s">
        <v>0</v>
      </c>
      <c r="DM193" t="s">
        <v>0</v>
      </c>
      <c r="DN193">
        <v>80</v>
      </c>
      <c r="DO193">
        <v>55</v>
      </c>
      <c r="DP193">
        <v>1.0469999999999999</v>
      </c>
      <c r="DQ193">
        <v>1</v>
      </c>
      <c r="DU193">
        <v>1007</v>
      </c>
      <c r="DV193" t="s">
        <v>252</v>
      </c>
      <c r="DW193" t="s">
        <v>252</v>
      </c>
      <c r="DX193">
        <v>100</v>
      </c>
      <c r="EE193">
        <v>45801652</v>
      </c>
      <c r="EF193">
        <v>60</v>
      </c>
      <c r="EG193" t="s">
        <v>32</v>
      </c>
      <c r="EH193">
        <v>0</v>
      </c>
      <c r="EI193" t="s">
        <v>0</v>
      </c>
      <c r="EJ193">
        <v>1</v>
      </c>
      <c r="EK193">
        <v>674</v>
      </c>
      <c r="EL193" t="s">
        <v>173</v>
      </c>
      <c r="EM193" t="s">
        <v>174</v>
      </c>
      <c r="EO193" t="s">
        <v>0</v>
      </c>
      <c r="EQ193">
        <v>0</v>
      </c>
      <c r="ER193">
        <v>2198.84</v>
      </c>
      <c r="ES193">
        <v>0</v>
      </c>
      <c r="ET193">
        <v>1574.15</v>
      </c>
      <c r="EU193">
        <v>280.92</v>
      </c>
      <c r="EV193">
        <v>624.69000000000005</v>
      </c>
      <c r="EW193">
        <v>49.5</v>
      </c>
      <c r="EX193">
        <v>0</v>
      </c>
      <c r="EY193">
        <v>0</v>
      </c>
      <c r="FQ193">
        <v>0</v>
      </c>
      <c r="FR193">
        <f t="shared" si="185"/>
        <v>0</v>
      </c>
      <c r="FS193">
        <v>0</v>
      </c>
      <c r="FX193">
        <v>80</v>
      </c>
      <c r="FY193">
        <v>55</v>
      </c>
      <c r="GA193" t="s">
        <v>0</v>
      </c>
      <c r="GD193">
        <v>0</v>
      </c>
      <c r="GF193">
        <v>-490378372</v>
      </c>
      <c r="GG193">
        <v>2</v>
      </c>
      <c r="GH193">
        <v>1</v>
      </c>
      <c r="GI193">
        <v>3</v>
      </c>
      <c r="GJ193">
        <v>0</v>
      </c>
      <c r="GK193">
        <f>ROUND(R193*(R12)/100,2)</f>
        <v>317.58</v>
      </c>
      <c r="GL193">
        <f t="shared" si="186"/>
        <v>0</v>
      </c>
      <c r="GM193">
        <f t="shared" si="187"/>
        <v>1701.25</v>
      </c>
      <c r="GN193">
        <f t="shared" si="188"/>
        <v>1701.25</v>
      </c>
      <c r="GO193">
        <f t="shared" si="189"/>
        <v>0</v>
      </c>
      <c r="GP193">
        <f t="shared" si="190"/>
        <v>0</v>
      </c>
      <c r="GR193">
        <v>0</v>
      </c>
      <c r="GS193">
        <v>3</v>
      </c>
      <c r="GT193">
        <v>0</v>
      </c>
      <c r="GU193" t="s">
        <v>0</v>
      </c>
      <c r="GV193">
        <f t="shared" si="191"/>
        <v>0</v>
      </c>
      <c r="GW193">
        <v>1</v>
      </c>
      <c r="GX193">
        <f t="shared" si="192"/>
        <v>0</v>
      </c>
      <c r="HA193">
        <v>0</v>
      </c>
      <c r="HB193">
        <v>0</v>
      </c>
      <c r="HC193">
        <f t="shared" si="193"/>
        <v>0</v>
      </c>
      <c r="IK193">
        <v>0</v>
      </c>
    </row>
    <row r="194" spans="1:245" x14ac:dyDescent="0.2">
      <c r="A194">
        <v>17</v>
      </c>
      <c r="B194">
        <v>1</v>
      </c>
      <c r="C194">
        <f>ROW(SmtRes!A177)</f>
        <v>177</v>
      </c>
      <c r="D194">
        <f>ROW(EtalonRes!A178)</f>
        <v>178</v>
      </c>
      <c r="E194" t="s">
        <v>254</v>
      </c>
      <c r="F194" t="s">
        <v>255</v>
      </c>
      <c r="G194" t="s">
        <v>256</v>
      </c>
      <c r="H194" t="s">
        <v>252</v>
      </c>
      <c r="I194">
        <f>ROUND(3.5/100,9)</f>
        <v>3.5000000000000003E-2</v>
      </c>
      <c r="J194">
        <v>0</v>
      </c>
      <c r="O194">
        <f t="shared" si="159"/>
        <v>253.48</v>
      </c>
      <c r="P194">
        <f t="shared" si="160"/>
        <v>0</v>
      </c>
      <c r="Q194">
        <f>(ROUND((ROUND(((ET194)*AV194*I194),2)*BB194),2)+ROUND((ROUND(((AE194-(EU194))*AV194*I194),2)*BS194),2))</f>
        <v>157.66999999999999</v>
      </c>
      <c r="R194">
        <f t="shared" si="161"/>
        <v>70.989999999999995</v>
      </c>
      <c r="S194">
        <f t="shared" si="162"/>
        <v>95.81</v>
      </c>
      <c r="T194">
        <f t="shared" si="163"/>
        <v>0</v>
      </c>
      <c r="U194">
        <f t="shared" si="164"/>
        <v>0.40950000000000003</v>
      </c>
      <c r="V194">
        <f t="shared" si="165"/>
        <v>0</v>
      </c>
      <c r="W194">
        <f t="shared" si="166"/>
        <v>0</v>
      </c>
      <c r="X194">
        <f t="shared" si="167"/>
        <v>65.150000000000006</v>
      </c>
      <c r="Y194">
        <f t="shared" si="168"/>
        <v>39.28</v>
      </c>
      <c r="AA194">
        <v>46747901</v>
      </c>
      <c r="AB194">
        <f t="shared" si="169"/>
        <v>512.76</v>
      </c>
      <c r="AC194">
        <f t="shared" si="170"/>
        <v>0</v>
      </c>
      <c r="AD194">
        <f>ROUND((((ET194)-(EU194))+AE194),6)</f>
        <v>402.43</v>
      </c>
      <c r="AE194">
        <f t="shared" si="171"/>
        <v>81.58</v>
      </c>
      <c r="AF194">
        <f t="shared" si="171"/>
        <v>110.33</v>
      </c>
      <c r="AG194">
        <f t="shared" si="172"/>
        <v>0</v>
      </c>
      <c r="AH194">
        <f t="shared" si="173"/>
        <v>11.7</v>
      </c>
      <c r="AI194">
        <f t="shared" si="173"/>
        <v>0</v>
      </c>
      <c r="AJ194">
        <f t="shared" si="174"/>
        <v>0</v>
      </c>
      <c r="AK194">
        <v>512.76</v>
      </c>
      <c r="AL194">
        <v>0</v>
      </c>
      <c r="AM194">
        <v>402.43</v>
      </c>
      <c r="AN194">
        <v>81.58</v>
      </c>
      <c r="AO194">
        <v>110.33</v>
      </c>
      <c r="AP194">
        <v>0</v>
      </c>
      <c r="AQ194">
        <v>11.7</v>
      </c>
      <c r="AR194">
        <v>0</v>
      </c>
      <c r="AS194">
        <v>0</v>
      </c>
      <c r="AT194">
        <v>68</v>
      </c>
      <c r="AU194">
        <v>41</v>
      </c>
      <c r="AV194">
        <v>1</v>
      </c>
      <c r="AW194">
        <v>1</v>
      </c>
      <c r="AZ194">
        <v>1</v>
      </c>
      <c r="BA194">
        <v>24.82</v>
      </c>
      <c r="BB194">
        <v>11.19</v>
      </c>
      <c r="BC194">
        <v>1</v>
      </c>
      <c r="BD194" t="s">
        <v>0</v>
      </c>
      <c r="BE194" t="s">
        <v>0</v>
      </c>
      <c r="BF194" t="s">
        <v>0</v>
      </c>
      <c r="BG194" t="s">
        <v>0</v>
      </c>
      <c r="BH194">
        <v>0</v>
      </c>
      <c r="BI194">
        <v>1</v>
      </c>
      <c r="BJ194" t="s">
        <v>257</v>
      </c>
      <c r="BM194">
        <v>674</v>
      </c>
      <c r="BN194">
        <v>0</v>
      </c>
      <c r="BO194" t="s">
        <v>255</v>
      </c>
      <c r="BP194">
        <v>1</v>
      </c>
      <c r="BQ194">
        <v>60</v>
      </c>
      <c r="BR194">
        <v>0</v>
      </c>
      <c r="BS194">
        <v>24.82</v>
      </c>
      <c r="BT194">
        <v>1</v>
      </c>
      <c r="BU194">
        <v>1</v>
      </c>
      <c r="BV194">
        <v>1</v>
      </c>
      <c r="BW194">
        <v>1</v>
      </c>
      <c r="BX194">
        <v>1</v>
      </c>
      <c r="BY194" t="s">
        <v>0</v>
      </c>
      <c r="BZ194">
        <v>68</v>
      </c>
      <c r="CA194">
        <v>41</v>
      </c>
      <c r="CE194">
        <v>30</v>
      </c>
      <c r="CF194">
        <v>0</v>
      </c>
      <c r="CG194">
        <v>0</v>
      </c>
      <c r="CM194">
        <v>0</v>
      </c>
      <c r="CN194" t="s">
        <v>0</v>
      </c>
      <c r="CO194">
        <v>0</v>
      </c>
      <c r="CP194">
        <f t="shared" si="175"/>
        <v>253.48</v>
      </c>
      <c r="CQ194">
        <f t="shared" si="176"/>
        <v>0</v>
      </c>
      <c r="CR194">
        <f>(ROUND((ROUND(((ET194)*AV194*1),2)*BB194),2)+ROUND((ROUND(((AE194-(EU194))*AV194*1),2)*BS194),2))</f>
        <v>4503.1899999999996</v>
      </c>
      <c r="CS194">
        <f t="shared" si="177"/>
        <v>2024.82</v>
      </c>
      <c r="CT194">
        <f t="shared" si="178"/>
        <v>2738.39</v>
      </c>
      <c r="CU194">
        <f t="shared" si="179"/>
        <v>0</v>
      </c>
      <c r="CV194">
        <f t="shared" si="180"/>
        <v>11.7</v>
      </c>
      <c r="CW194">
        <f t="shared" si="181"/>
        <v>0</v>
      </c>
      <c r="CX194">
        <f t="shared" si="182"/>
        <v>0</v>
      </c>
      <c r="CY194">
        <f t="shared" si="183"/>
        <v>65.150800000000004</v>
      </c>
      <c r="CZ194">
        <f t="shared" si="184"/>
        <v>39.2821</v>
      </c>
      <c r="DC194" t="s">
        <v>0</v>
      </c>
      <c r="DD194" t="s">
        <v>0</v>
      </c>
      <c r="DE194" t="s">
        <v>0</v>
      </c>
      <c r="DF194" t="s">
        <v>0</v>
      </c>
      <c r="DG194" t="s">
        <v>0</v>
      </c>
      <c r="DH194" t="s">
        <v>0</v>
      </c>
      <c r="DI194" t="s">
        <v>0</v>
      </c>
      <c r="DJ194" t="s">
        <v>0</v>
      </c>
      <c r="DK194" t="s">
        <v>0</v>
      </c>
      <c r="DL194" t="s">
        <v>0</v>
      </c>
      <c r="DM194" t="s">
        <v>0</v>
      </c>
      <c r="DN194">
        <v>80</v>
      </c>
      <c r="DO194">
        <v>55</v>
      </c>
      <c r="DP194">
        <v>1.0469999999999999</v>
      </c>
      <c r="DQ194">
        <v>1</v>
      </c>
      <c r="DU194">
        <v>1007</v>
      </c>
      <c r="DV194" t="s">
        <v>252</v>
      </c>
      <c r="DW194" t="s">
        <v>252</v>
      </c>
      <c r="DX194">
        <v>100</v>
      </c>
      <c r="EE194">
        <v>45801652</v>
      </c>
      <c r="EF194">
        <v>60</v>
      </c>
      <c r="EG194" t="s">
        <v>32</v>
      </c>
      <c r="EH194">
        <v>0</v>
      </c>
      <c r="EI194" t="s">
        <v>0</v>
      </c>
      <c r="EJ194">
        <v>1</v>
      </c>
      <c r="EK194">
        <v>674</v>
      </c>
      <c r="EL194" t="s">
        <v>173</v>
      </c>
      <c r="EM194" t="s">
        <v>174</v>
      </c>
      <c r="EO194" t="s">
        <v>0</v>
      </c>
      <c r="EQ194">
        <v>0</v>
      </c>
      <c r="ER194">
        <v>512.76</v>
      </c>
      <c r="ES194">
        <v>0</v>
      </c>
      <c r="ET194">
        <v>402.43</v>
      </c>
      <c r="EU194">
        <v>81.58</v>
      </c>
      <c r="EV194">
        <v>110.33</v>
      </c>
      <c r="EW194">
        <v>11.7</v>
      </c>
      <c r="EX194">
        <v>0</v>
      </c>
      <c r="EY194">
        <v>0</v>
      </c>
      <c r="FQ194">
        <v>0</v>
      </c>
      <c r="FR194">
        <f t="shared" si="185"/>
        <v>0</v>
      </c>
      <c r="FS194">
        <v>0</v>
      </c>
      <c r="FX194">
        <v>80</v>
      </c>
      <c r="FY194">
        <v>55</v>
      </c>
      <c r="GA194" t="s">
        <v>0</v>
      </c>
      <c r="GD194">
        <v>0</v>
      </c>
      <c r="GF194">
        <v>-1972224145</v>
      </c>
      <c r="GG194">
        <v>2</v>
      </c>
      <c r="GH194">
        <v>1</v>
      </c>
      <c r="GI194">
        <v>3</v>
      </c>
      <c r="GJ194">
        <v>0</v>
      </c>
      <c r="GK194">
        <f>ROUND(R194*(R12)/100,2)</f>
        <v>111.45</v>
      </c>
      <c r="GL194">
        <f t="shared" si="186"/>
        <v>0</v>
      </c>
      <c r="GM194">
        <f t="shared" si="187"/>
        <v>469.36</v>
      </c>
      <c r="GN194">
        <f t="shared" si="188"/>
        <v>469.36</v>
      </c>
      <c r="GO194">
        <f t="shared" si="189"/>
        <v>0</v>
      </c>
      <c r="GP194">
        <f t="shared" si="190"/>
        <v>0</v>
      </c>
      <c r="GR194">
        <v>0</v>
      </c>
      <c r="GS194">
        <v>3</v>
      </c>
      <c r="GT194">
        <v>0</v>
      </c>
      <c r="GU194" t="s">
        <v>0</v>
      </c>
      <c r="GV194">
        <f t="shared" si="191"/>
        <v>0</v>
      </c>
      <c r="GW194">
        <v>1</v>
      </c>
      <c r="GX194">
        <f t="shared" si="192"/>
        <v>0</v>
      </c>
      <c r="HA194">
        <v>0</v>
      </c>
      <c r="HB194">
        <v>0</v>
      </c>
      <c r="HC194">
        <f t="shared" si="193"/>
        <v>0</v>
      </c>
      <c r="IK194">
        <v>0</v>
      </c>
    </row>
    <row r="195" spans="1:245" x14ac:dyDescent="0.2">
      <c r="A195">
        <v>17</v>
      </c>
      <c r="B195">
        <v>1</v>
      </c>
      <c r="C195">
        <f>ROW(SmtRes!A180)</f>
        <v>180</v>
      </c>
      <c r="D195">
        <f>ROW(EtalonRes!A181)</f>
        <v>181</v>
      </c>
      <c r="E195" t="s">
        <v>258</v>
      </c>
      <c r="F195" t="s">
        <v>13</v>
      </c>
      <c r="G195" t="s">
        <v>14</v>
      </c>
      <c r="H195" t="s">
        <v>15</v>
      </c>
      <c r="I195">
        <f>ROUND(11.3/100,9)</f>
        <v>0.113</v>
      </c>
      <c r="J195">
        <v>0</v>
      </c>
      <c r="O195">
        <f t="shared" si="159"/>
        <v>1017.7</v>
      </c>
      <c r="P195">
        <f t="shared" si="160"/>
        <v>0</v>
      </c>
      <c r="Q195">
        <f>(ROUND((ROUND((((ET195*1.25))*AV195*I195),2)*BB195),2)+ROUND((ROUND(((AE195-((EU195*1.25)))*AV195*I195),2)*BS195),2))</f>
        <v>920.41</v>
      </c>
      <c r="R195">
        <f t="shared" si="161"/>
        <v>653.01</v>
      </c>
      <c r="S195">
        <f t="shared" si="162"/>
        <v>97.29</v>
      </c>
      <c r="T195">
        <f t="shared" si="163"/>
        <v>0</v>
      </c>
      <c r="U195">
        <f t="shared" si="164"/>
        <v>0.38335250000000004</v>
      </c>
      <c r="V195">
        <f t="shared" si="165"/>
        <v>0</v>
      </c>
      <c r="W195">
        <f t="shared" si="166"/>
        <v>0</v>
      </c>
      <c r="X195">
        <f t="shared" si="167"/>
        <v>89.51</v>
      </c>
      <c r="Y195">
        <f t="shared" si="168"/>
        <v>48.65</v>
      </c>
      <c r="AA195">
        <v>46747901</v>
      </c>
      <c r="AB195">
        <f t="shared" si="169"/>
        <v>841.17250000000001</v>
      </c>
      <c r="AC195">
        <f t="shared" si="170"/>
        <v>0</v>
      </c>
      <c r="AD195">
        <f>ROUND(((((ET195*1.25))-((EU195*1.25)))+AE195),6)</f>
        <v>806.5</v>
      </c>
      <c r="AE195">
        <f>ROUND(((EU195*1.25)),6)</f>
        <v>232.875</v>
      </c>
      <c r="AF195">
        <f>ROUND(((EV195*1.15)),6)</f>
        <v>34.672499999999999</v>
      </c>
      <c r="AG195">
        <f t="shared" si="172"/>
        <v>0</v>
      </c>
      <c r="AH195">
        <f>((EW195*1.15))</f>
        <v>3.3925000000000001</v>
      </c>
      <c r="AI195">
        <f>((EX195*1.25))</f>
        <v>0</v>
      </c>
      <c r="AJ195">
        <f t="shared" si="174"/>
        <v>0</v>
      </c>
      <c r="AK195">
        <v>675.35</v>
      </c>
      <c r="AL195">
        <v>0</v>
      </c>
      <c r="AM195">
        <v>645.20000000000005</v>
      </c>
      <c r="AN195">
        <v>186.3</v>
      </c>
      <c r="AO195">
        <v>30.15</v>
      </c>
      <c r="AP195">
        <v>0</v>
      </c>
      <c r="AQ195">
        <v>2.95</v>
      </c>
      <c r="AR195">
        <v>0</v>
      </c>
      <c r="AS195">
        <v>0</v>
      </c>
      <c r="AT195">
        <v>92</v>
      </c>
      <c r="AU195">
        <v>50</v>
      </c>
      <c r="AV195">
        <v>1</v>
      </c>
      <c r="AW195">
        <v>1</v>
      </c>
      <c r="AZ195">
        <v>1</v>
      </c>
      <c r="BA195">
        <v>24.82</v>
      </c>
      <c r="BB195">
        <v>10.1</v>
      </c>
      <c r="BC195">
        <v>1</v>
      </c>
      <c r="BD195" t="s">
        <v>0</v>
      </c>
      <c r="BE195" t="s">
        <v>0</v>
      </c>
      <c r="BF195" t="s">
        <v>0</v>
      </c>
      <c r="BG195" t="s">
        <v>0</v>
      </c>
      <c r="BH195">
        <v>0</v>
      </c>
      <c r="BI195">
        <v>1</v>
      </c>
      <c r="BJ195" t="s">
        <v>16</v>
      </c>
      <c r="BM195">
        <v>2</v>
      </c>
      <c r="BN195">
        <v>0</v>
      </c>
      <c r="BO195" t="s">
        <v>13</v>
      </c>
      <c r="BP195">
        <v>1</v>
      </c>
      <c r="BQ195">
        <v>30</v>
      </c>
      <c r="BR195">
        <v>0</v>
      </c>
      <c r="BS195">
        <v>24.82</v>
      </c>
      <c r="BT195">
        <v>1</v>
      </c>
      <c r="BU195">
        <v>1</v>
      </c>
      <c r="BV195">
        <v>1</v>
      </c>
      <c r="BW195">
        <v>1</v>
      </c>
      <c r="BX195">
        <v>1</v>
      </c>
      <c r="BY195" t="s">
        <v>0</v>
      </c>
      <c r="BZ195">
        <v>92</v>
      </c>
      <c r="CA195">
        <v>50</v>
      </c>
      <c r="CE195">
        <v>30</v>
      </c>
      <c r="CF195">
        <v>0</v>
      </c>
      <c r="CG195">
        <v>0</v>
      </c>
      <c r="CM195">
        <v>0</v>
      </c>
      <c r="CN195" t="s">
        <v>0</v>
      </c>
      <c r="CO195">
        <v>0</v>
      </c>
      <c r="CP195">
        <f t="shared" si="175"/>
        <v>1017.6999999999999</v>
      </c>
      <c r="CQ195">
        <f t="shared" si="176"/>
        <v>0</v>
      </c>
      <c r="CR195">
        <f>(ROUND((ROUND((((ET195*1.25))*AV195*1),2)*BB195),2)+ROUND((ROUND(((AE195-((EU195*1.25)))*AV195*1),2)*BS195),2))</f>
        <v>8145.65</v>
      </c>
      <c r="CS195">
        <f t="shared" si="177"/>
        <v>5780.08</v>
      </c>
      <c r="CT195">
        <f t="shared" si="178"/>
        <v>860.51</v>
      </c>
      <c r="CU195">
        <f t="shared" si="179"/>
        <v>0</v>
      </c>
      <c r="CV195">
        <f t="shared" si="180"/>
        <v>3.3925000000000001</v>
      </c>
      <c r="CW195">
        <f t="shared" si="181"/>
        <v>0</v>
      </c>
      <c r="CX195">
        <f t="shared" si="182"/>
        <v>0</v>
      </c>
      <c r="CY195">
        <f t="shared" si="183"/>
        <v>89.506800000000013</v>
      </c>
      <c r="CZ195">
        <f t="shared" si="184"/>
        <v>48.645000000000003</v>
      </c>
      <c r="DC195" t="s">
        <v>0</v>
      </c>
      <c r="DD195" t="s">
        <v>0</v>
      </c>
      <c r="DE195" t="s">
        <v>17</v>
      </c>
      <c r="DF195" t="s">
        <v>17</v>
      </c>
      <c r="DG195" t="s">
        <v>18</v>
      </c>
      <c r="DH195" t="s">
        <v>0</v>
      </c>
      <c r="DI195" t="s">
        <v>18</v>
      </c>
      <c r="DJ195" t="s">
        <v>17</v>
      </c>
      <c r="DK195" t="s">
        <v>0</v>
      </c>
      <c r="DL195" t="s">
        <v>0</v>
      </c>
      <c r="DM195" t="s">
        <v>0</v>
      </c>
      <c r="DN195">
        <v>98</v>
      </c>
      <c r="DO195">
        <v>77</v>
      </c>
      <c r="DP195">
        <v>1.1919999999999999</v>
      </c>
      <c r="DQ195">
        <v>1</v>
      </c>
      <c r="DU195">
        <v>1013</v>
      </c>
      <c r="DV195" t="s">
        <v>15</v>
      </c>
      <c r="DW195" t="s">
        <v>15</v>
      </c>
      <c r="DX195">
        <v>1</v>
      </c>
      <c r="EE195">
        <v>45802981</v>
      </c>
      <c r="EF195">
        <v>30</v>
      </c>
      <c r="EG195" t="s">
        <v>19</v>
      </c>
      <c r="EH195">
        <v>0</v>
      </c>
      <c r="EI195" t="s">
        <v>0</v>
      </c>
      <c r="EJ195">
        <v>1</v>
      </c>
      <c r="EK195">
        <v>2</v>
      </c>
      <c r="EL195" t="s">
        <v>20</v>
      </c>
      <c r="EM195" t="s">
        <v>21</v>
      </c>
      <c r="EO195" t="s">
        <v>0</v>
      </c>
      <c r="EQ195">
        <v>0</v>
      </c>
      <c r="ER195">
        <v>675.35</v>
      </c>
      <c r="ES195">
        <v>0</v>
      </c>
      <c r="ET195">
        <v>645.20000000000005</v>
      </c>
      <c r="EU195">
        <v>186.3</v>
      </c>
      <c r="EV195">
        <v>30.15</v>
      </c>
      <c r="EW195">
        <v>2.95</v>
      </c>
      <c r="EX195">
        <v>0</v>
      </c>
      <c r="EY195">
        <v>0</v>
      </c>
      <c r="FQ195">
        <v>0</v>
      </c>
      <c r="FR195">
        <f t="shared" si="185"/>
        <v>0</v>
      </c>
      <c r="FS195">
        <v>0</v>
      </c>
      <c r="FX195">
        <v>98</v>
      </c>
      <c r="FY195">
        <v>77</v>
      </c>
      <c r="GA195" t="s">
        <v>0</v>
      </c>
      <c r="GD195">
        <v>0</v>
      </c>
      <c r="GF195">
        <v>1920991722</v>
      </c>
      <c r="GG195">
        <v>2</v>
      </c>
      <c r="GH195">
        <v>1</v>
      </c>
      <c r="GI195">
        <v>3</v>
      </c>
      <c r="GJ195">
        <v>0</v>
      </c>
      <c r="GK195">
        <f>ROUND(R195*(R12)/100,2)</f>
        <v>1025.23</v>
      </c>
      <c r="GL195">
        <f t="shared" si="186"/>
        <v>0</v>
      </c>
      <c r="GM195">
        <f t="shared" si="187"/>
        <v>2181.09</v>
      </c>
      <c r="GN195">
        <f t="shared" si="188"/>
        <v>2181.09</v>
      </c>
      <c r="GO195">
        <f t="shared" si="189"/>
        <v>0</v>
      </c>
      <c r="GP195">
        <f t="shared" si="190"/>
        <v>0</v>
      </c>
      <c r="GR195">
        <v>0</v>
      </c>
      <c r="GS195">
        <v>3</v>
      </c>
      <c r="GT195">
        <v>0</v>
      </c>
      <c r="GU195" t="s">
        <v>0</v>
      </c>
      <c r="GV195">
        <f t="shared" si="191"/>
        <v>0</v>
      </c>
      <c r="GW195">
        <v>1</v>
      </c>
      <c r="GX195">
        <f t="shared" si="192"/>
        <v>0</v>
      </c>
      <c r="HA195">
        <v>0</v>
      </c>
      <c r="HB195">
        <v>0</v>
      </c>
      <c r="HC195">
        <f t="shared" si="193"/>
        <v>0</v>
      </c>
      <c r="IK195">
        <v>0</v>
      </c>
    </row>
    <row r="196" spans="1:245" x14ac:dyDescent="0.2">
      <c r="A196">
        <v>17</v>
      </c>
      <c r="B196">
        <v>1</v>
      </c>
      <c r="C196">
        <f>ROW(SmtRes!A181)</f>
        <v>181</v>
      </c>
      <c r="D196">
        <f>ROW(EtalonRes!A182)</f>
        <v>182</v>
      </c>
      <c r="E196" t="s">
        <v>259</v>
      </c>
      <c r="F196" t="s">
        <v>36</v>
      </c>
      <c r="G196" t="s">
        <v>37</v>
      </c>
      <c r="H196" t="s">
        <v>38</v>
      </c>
      <c r="I196">
        <v>18</v>
      </c>
      <c r="J196">
        <v>0</v>
      </c>
      <c r="O196">
        <f t="shared" si="159"/>
        <v>11443.65</v>
      </c>
      <c r="P196">
        <f t="shared" si="160"/>
        <v>0</v>
      </c>
      <c r="Q196">
        <f>(ROUND((ROUND(((ET196)*AV196*I196),2)*BB196),2)+ROUND((ROUND(((AE196-(EU196))*AV196*I196),2)*BS196),2))</f>
        <v>11443.65</v>
      </c>
      <c r="R196">
        <f t="shared" si="161"/>
        <v>0</v>
      </c>
      <c r="S196">
        <f t="shared" si="162"/>
        <v>0</v>
      </c>
      <c r="T196">
        <f t="shared" si="163"/>
        <v>0</v>
      </c>
      <c r="U196">
        <f t="shared" si="164"/>
        <v>0</v>
      </c>
      <c r="V196">
        <f t="shared" si="165"/>
        <v>0</v>
      </c>
      <c r="W196">
        <f t="shared" si="166"/>
        <v>0</v>
      </c>
      <c r="X196">
        <f t="shared" si="167"/>
        <v>0</v>
      </c>
      <c r="Y196">
        <f t="shared" si="168"/>
        <v>0</v>
      </c>
      <c r="AA196">
        <v>46747901</v>
      </c>
      <c r="AB196">
        <f t="shared" si="169"/>
        <v>53.47</v>
      </c>
      <c r="AC196">
        <f t="shared" si="170"/>
        <v>0</v>
      </c>
      <c r="AD196">
        <f>ROUND((((ET196)-(EU196))+AE196),6)</f>
        <v>53.47</v>
      </c>
      <c r="AE196">
        <f>ROUND((EU196),6)</f>
        <v>0</v>
      </c>
      <c r="AF196">
        <f>ROUND((EV196),6)</f>
        <v>0</v>
      </c>
      <c r="AG196">
        <f t="shared" si="172"/>
        <v>0</v>
      </c>
      <c r="AH196">
        <f>(EW196)</f>
        <v>0</v>
      </c>
      <c r="AI196">
        <f>(EX196)</f>
        <v>0</v>
      </c>
      <c r="AJ196">
        <f t="shared" si="174"/>
        <v>0</v>
      </c>
      <c r="AK196">
        <v>53.47</v>
      </c>
      <c r="AL196">
        <v>0</v>
      </c>
      <c r="AM196">
        <v>53.47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93</v>
      </c>
      <c r="AU196">
        <v>64</v>
      </c>
      <c r="AV196">
        <v>1</v>
      </c>
      <c r="AW196">
        <v>1</v>
      </c>
      <c r="AZ196">
        <v>1</v>
      </c>
      <c r="BA196">
        <v>1</v>
      </c>
      <c r="BB196">
        <v>11.89</v>
      </c>
      <c r="BC196">
        <v>1</v>
      </c>
      <c r="BD196" t="s">
        <v>0</v>
      </c>
      <c r="BE196" t="s">
        <v>0</v>
      </c>
      <c r="BF196" t="s">
        <v>0</v>
      </c>
      <c r="BG196" t="s">
        <v>0</v>
      </c>
      <c r="BH196">
        <v>0</v>
      </c>
      <c r="BI196">
        <v>4</v>
      </c>
      <c r="BJ196" t="s">
        <v>39</v>
      </c>
      <c r="BM196">
        <v>1111</v>
      </c>
      <c r="BN196">
        <v>0</v>
      </c>
      <c r="BO196" t="s">
        <v>36</v>
      </c>
      <c r="BP196">
        <v>1</v>
      </c>
      <c r="BQ196">
        <v>150</v>
      </c>
      <c r="BR196">
        <v>0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 t="s">
        <v>0</v>
      </c>
      <c r="BZ196">
        <v>93</v>
      </c>
      <c r="CA196">
        <v>64</v>
      </c>
      <c r="CE196">
        <v>30</v>
      </c>
      <c r="CF196">
        <v>0</v>
      </c>
      <c r="CG196">
        <v>0</v>
      </c>
      <c r="CM196">
        <v>0</v>
      </c>
      <c r="CN196" t="s">
        <v>0</v>
      </c>
      <c r="CO196">
        <v>0</v>
      </c>
      <c r="CP196">
        <f t="shared" si="175"/>
        <v>11443.65</v>
      </c>
      <c r="CQ196">
        <f t="shared" si="176"/>
        <v>0</v>
      </c>
      <c r="CR196">
        <f>(ROUND((ROUND(((ET196)*AV196*1),2)*BB196),2)+ROUND((ROUND(((AE196-(EU196))*AV196*1),2)*BS196),2))</f>
        <v>635.76</v>
      </c>
      <c r="CS196">
        <f t="shared" si="177"/>
        <v>0</v>
      </c>
      <c r="CT196">
        <f t="shared" si="178"/>
        <v>0</v>
      </c>
      <c r="CU196">
        <f t="shared" si="179"/>
        <v>0</v>
      </c>
      <c r="CV196">
        <f t="shared" si="180"/>
        <v>0</v>
      </c>
      <c r="CW196">
        <f t="shared" si="181"/>
        <v>0</v>
      </c>
      <c r="CX196">
        <f t="shared" si="182"/>
        <v>0</v>
      </c>
      <c r="CY196">
        <f t="shared" si="183"/>
        <v>0</v>
      </c>
      <c r="CZ196">
        <f t="shared" si="184"/>
        <v>0</v>
      </c>
      <c r="DC196" t="s">
        <v>0</v>
      </c>
      <c r="DD196" t="s">
        <v>0</v>
      </c>
      <c r="DE196" t="s">
        <v>0</v>
      </c>
      <c r="DF196" t="s">
        <v>0</v>
      </c>
      <c r="DG196" t="s">
        <v>0</v>
      </c>
      <c r="DH196" t="s">
        <v>0</v>
      </c>
      <c r="DI196" t="s">
        <v>0</v>
      </c>
      <c r="DJ196" t="s">
        <v>0</v>
      </c>
      <c r="DK196" t="s">
        <v>0</v>
      </c>
      <c r="DL196" t="s">
        <v>0</v>
      </c>
      <c r="DM196" t="s">
        <v>0</v>
      </c>
      <c r="DN196">
        <v>0</v>
      </c>
      <c r="DO196">
        <v>0</v>
      </c>
      <c r="DP196">
        <v>1</v>
      </c>
      <c r="DQ196">
        <v>1</v>
      </c>
      <c r="DU196">
        <v>1009</v>
      </c>
      <c r="DV196" t="s">
        <v>38</v>
      </c>
      <c r="DW196" t="s">
        <v>38</v>
      </c>
      <c r="DX196">
        <v>1000</v>
      </c>
      <c r="EE196">
        <v>45802089</v>
      </c>
      <c r="EF196">
        <v>150</v>
      </c>
      <c r="EG196" t="s">
        <v>40</v>
      </c>
      <c r="EH196">
        <v>0</v>
      </c>
      <c r="EI196" t="s">
        <v>0</v>
      </c>
      <c r="EJ196">
        <v>4</v>
      </c>
      <c r="EK196">
        <v>1111</v>
      </c>
      <c r="EL196" t="s">
        <v>41</v>
      </c>
      <c r="EM196" t="s">
        <v>42</v>
      </c>
      <c r="EO196" t="s">
        <v>0</v>
      </c>
      <c r="EQ196">
        <v>0</v>
      </c>
      <c r="ER196">
        <v>53.47</v>
      </c>
      <c r="ES196">
        <v>0</v>
      </c>
      <c r="ET196">
        <v>53.47</v>
      </c>
      <c r="EU196">
        <v>0</v>
      </c>
      <c r="EV196">
        <v>0</v>
      </c>
      <c r="EW196">
        <v>0</v>
      </c>
      <c r="EX196">
        <v>0</v>
      </c>
      <c r="EY196">
        <v>0</v>
      </c>
      <c r="FQ196">
        <v>0</v>
      </c>
      <c r="FR196">
        <f t="shared" si="185"/>
        <v>0</v>
      </c>
      <c r="FS196">
        <v>0</v>
      </c>
      <c r="FX196">
        <v>0</v>
      </c>
      <c r="FY196">
        <v>0</v>
      </c>
      <c r="GA196" t="s">
        <v>0</v>
      </c>
      <c r="GD196">
        <v>0</v>
      </c>
      <c r="GF196">
        <v>-1620122329</v>
      </c>
      <c r="GG196">
        <v>2</v>
      </c>
      <c r="GH196">
        <v>1</v>
      </c>
      <c r="GI196">
        <v>2</v>
      </c>
      <c r="GJ196">
        <v>0</v>
      </c>
      <c r="GK196">
        <f>ROUND(R196*(R12)/100,2)</f>
        <v>0</v>
      </c>
      <c r="GL196">
        <f t="shared" si="186"/>
        <v>0</v>
      </c>
      <c r="GM196">
        <f t="shared" si="187"/>
        <v>11443.65</v>
      </c>
      <c r="GN196">
        <f t="shared" si="188"/>
        <v>0</v>
      </c>
      <c r="GO196">
        <f t="shared" si="189"/>
        <v>0</v>
      </c>
      <c r="GP196">
        <f t="shared" si="190"/>
        <v>11443.65</v>
      </c>
      <c r="GR196">
        <v>0</v>
      </c>
      <c r="GS196">
        <v>3</v>
      </c>
      <c r="GT196">
        <v>0</v>
      </c>
      <c r="GU196" t="s">
        <v>0</v>
      </c>
      <c r="GV196">
        <f t="shared" si="191"/>
        <v>0</v>
      </c>
      <c r="GW196">
        <v>1</v>
      </c>
      <c r="GX196">
        <f t="shared" si="192"/>
        <v>0</v>
      </c>
      <c r="HA196">
        <v>0</v>
      </c>
      <c r="HB196">
        <v>0</v>
      </c>
      <c r="HC196">
        <f t="shared" si="193"/>
        <v>0</v>
      </c>
      <c r="IK196">
        <v>0</v>
      </c>
    </row>
    <row r="197" spans="1:245" x14ac:dyDescent="0.2">
      <c r="A197">
        <v>17</v>
      </c>
      <c r="B197">
        <v>1</v>
      </c>
      <c r="C197">
        <f>ROW(SmtRes!A182)</f>
        <v>182</v>
      </c>
      <c r="D197">
        <f>ROW(EtalonRes!A183)</f>
        <v>183</v>
      </c>
      <c r="E197" t="s">
        <v>260</v>
      </c>
      <c r="F197" t="s">
        <v>44</v>
      </c>
      <c r="G197" t="s">
        <v>45</v>
      </c>
      <c r="H197" t="s">
        <v>46</v>
      </c>
      <c r="I197">
        <v>18</v>
      </c>
      <c r="J197">
        <v>0</v>
      </c>
      <c r="O197">
        <f t="shared" si="159"/>
        <v>1731.86</v>
      </c>
      <c r="P197">
        <f t="shared" si="160"/>
        <v>0</v>
      </c>
      <c r="Q197">
        <f>(ROUND((ROUND(((ET197)*AV197*I197),2)*BB197),2)+ROUND((ROUND(((AE197-(EU197))*AV197*I197),2)*BS197),2))</f>
        <v>1731.86</v>
      </c>
      <c r="R197">
        <f t="shared" si="161"/>
        <v>0</v>
      </c>
      <c r="S197">
        <f t="shared" si="162"/>
        <v>0</v>
      </c>
      <c r="T197">
        <f t="shared" si="163"/>
        <v>0</v>
      </c>
      <c r="U197">
        <f t="shared" si="164"/>
        <v>0</v>
      </c>
      <c r="V197">
        <f t="shared" si="165"/>
        <v>0</v>
      </c>
      <c r="W197">
        <f t="shared" si="166"/>
        <v>0</v>
      </c>
      <c r="X197">
        <f t="shared" si="167"/>
        <v>0</v>
      </c>
      <c r="Y197">
        <f t="shared" si="168"/>
        <v>0</v>
      </c>
      <c r="AA197">
        <v>46747901</v>
      </c>
      <c r="AB197">
        <f t="shared" si="169"/>
        <v>12.61</v>
      </c>
      <c r="AC197">
        <f t="shared" si="170"/>
        <v>0</v>
      </c>
      <c r="AD197">
        <f>ROUND((((ET197)-(EU197))+AE197),6)</f>
        <v>12.61</v>
      </c>
      <c r="AE197">
        <f>ROUND((EU197),6)</f>
        <v>0</v>
      </c>
      <c r="AF197">
        <f>ROUND((EV197),6)</f>
        <v>0</v>
      </c>
      <c r="AG197">
        <f t="shared" si="172"/>
        <v>0</v>
      </c>
      <c r="AH197">
        <f>(EW197)</f>
        <v>0</v>
      </c>
      <c r="AI197">
        <f>(EX197)</f>
        <v>0</v>
      </c>
      <c r="AJ197">
        <f t="shared" si="174"/>
        <v>0</v>
      </c>
      <c r="AK197">
        <v>12.61</v>
      </c>
      <c r="AL197">
        <v>0</v>
      </c>
      <c r="AM197">
        <v>12.61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93</v>
      </c>
      <c r="AU197">
        <v>64</v>
      </c>
      <c r="AV197">
        <v>1</v>
      </c>
      <c r="AW197">
        <v>1</v>
      </c>
      <c r="AZ197">
        <v>1</v>
      </c>
      <c r="BA197">
        <v>1</v>
      </c>
      <c r="BB197">
        <v>7.63</v>
      </c>
      <c r="BC197">
        <v>1</v>
      </c>
      <c r="BD197" t="s">
        <v>0</v>
      </c>
      <c r="BE197" t="s">
        <v>0</v>
      </c>
      <c r="BF197" t="s">
        <v>0</v>
      </c>
      <c r="BG197" t="s">
        <v>0</v>
      </c>
      <c r="BH197">
        <v>0</v>
      </c>
      <c r="BI197">
        <v>4</v>
      </c>
      <c r="BJ197" t="s">
        <v>47</v>
      </c>
      <c r="BM197">
        <v>1113</v>
      </c>
      <c r="BN197">
        <v>0</v>
      </c>
      <c r="BO197" t="s">
        <v>44</v>
      </c>
      <c r="BP197">
        <v>1</v>
      </c>
      <c r="BQ197">
        <v>150</v>
      </c>
      <c r="BR197">
        <v>0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 t="s">
        <v>0</v>
      </c>
      <c r="BZ197">
        <v>93</v>
      </c>
      <c r="CA197">
        <v>64</v>
      </c>
      <c r="CE197">
        <v>30</v>
      </c>
      <c r="CF197">
        <v>0</v>
      </c>
      <c r="CG197">
        <v>0</v>
      </c>
      <c r="CM197">
        <v>0</v>
      </c>
      <c r="CN197" t="s">
        <v>0</v>
      </c>
      <c r="CO197">
        <v>0</v>
      </c>
      <c r="CP197">
        <f t="shared" si="175"/>
        <v>1731.86</v>
      </c>
      <c r="CQ197">
        <f t="shared" si="176"/>
        <v>0</v>
      </c>
      <c r="CR197">
        <f>(ROUND((ROUND(((ET197)*AV197*1),2)*BB197),2)+ROUND((ROUND(((AE197-(EU197))*AV197*1),2)*BS197),2))</f>
        <v>96.21</v>
      </c>
      <c r="CS197">
        <f t="shared" si="177"/>
        <v>0</v>
      </c>
      <c r="CT197">
        <f t="shared" si="178"/>
        <v>0</v>
      </c>
      <c r="CU197">
        <f t="shared" si="179"/>
        <v>0</v>
      </c>
      <c r="CV197">
        <f t="shared" si="180"/>
        <v>0</v>
      </c>
      <c r="CW197">
        <f t="shared" si="181"/>
        <v>0</v>
      </c>
      <c r="CX197">
        <f t="shared" si="182"/>
        <v>0</v>
      </c>
      <c r="CY197">
        <f t="shared" si="183"/>
        <v>0</v>
      </c>
      <c r="CZ197">
        <f t="shared" si="184"/>
        <v>0</v>
      </c>
      <c r="DC197" t="s">
        <v>0</v>
      </c>
      <c r="DD197" t="s">
        <v>0</v>
      </c>
      <c r="DE197" t="s">
        <v>0</v>
      </c>
      <c r="DF197" t="s">
        <v>0</v>
      </c>
      <c r="DG197" t="s">
        <v>0</v>
      </c>
      <c r="DH197" t="s">
        <v>0</v>
      </c>
      <c r="DI197" t="s">
        <v>0</v>
      </c>
      <c r="DJ197" t="s">
        <v>0</v>
      </c>
      <c r="DK197" t="s">
        <v>0</v>
      </c>
      <c r="DL197" t="s">
        <v>0</v>
      </c>
      <c r="DM197" t="s">
        <v>0</v>
      </c>
      <c r="DN197">
        <v>0</v>
      </c>
      <c r="DO197">
        <v>0</v>
      </c>
      <c r="DP197">
        <v>1</v>
      </c>
      <c r="DQ197">
        <v>1</v>
      </c>
      <c r="DU197">
        <v>1013</v>
      </c>
      <c r="DV197" t="s">
        <v>46</v>
      </c>
      <c r="DW197" t="s">
        <v>46</v>
      </c>
      <c r="DX197">
        <v>1</v>
      </c>
      <c r="EE197">
        <v>45802091</v>
      </c>
      <c r="EF197">
        <v>150</v>
      </c>
      <c r="EG197" t="s">
        <v>40</v>
      </c>
      <c r="EH197">
        <v>0</v>
      </c>
      <c r="EI197" t="s">
        <v>0</v>
      </c>
      <c r="EJ197">
        <v>4</v>
      </c>
      <c r="EK197">
        <v>1113</v>
      </c>
      <c r="EL197" t="s">
        <v>48</v>
      </c>
      <c r="EM197" t="s">
        <v>49</v>
      </c>
      <c r="EO197" t="s">
        <v>0</v>
      </c>
      <c r="EQ197">
        <v>0</v>
      </c>
      <c r="ER197">
        <v>12.61</v>
      </c>
      <c r="ES197">
        <v>0</v>
      </c>
      <c r="ET197">
        <v>12.61</v>
      </c>
      <c r="EU197">
        <v>0</v>
      </c>
      <c r="EV197">
        <v>0</v>
      </c>
      <c r="EW197">
        <v>0</v>
      </c>
      <c r="EX197">
        <v>0</v>
      </c>
      <c r="EY197">
        <v>0</v>
      </c>
      <c r="FQ197">
        <v>0</v>
      </c>
      <c r="FR197">
        <f t="shared" si="185"/>
        <v>0</v>
      </c>
      <c r="FS197">
        <v>0</v>
      </c>
      <c r="FX197">
        <v>0</v>
      </c>
      <c r="FY197">
        <v>0</v>
      </c>
      <c r="GA197" t="s">
        <v>0</v>
      </c>
      <c r="GD197">
        <v>0</v>
      </c>
      <c r="GF197">
        <v>-1630031867</v>
      </c>
      <c r="GG197">
        <v>2</v>
      </c>
      <c r="GH197">
        <v>1</v>
      </c>
      <c r="GI197">
        <v>2</v>
      </c>
      <c r="GJ197">
        <v>0</v>
      </c>
      <c r="GK197">
        <f>ROUND(R197*(R12)/100,2)</f>
        <v>0</v>
      </c>
      <c r="GL197">
        <f t="shared" si="186"/>
        <v>0</v>
      </c>
      <c r="GM197">
        <f t="shared" si="187"/>
        <v>1731.86</v>
      </c>
      <c r="GN197">
        <f t="shared" si="188"/>
        <v>0</v>
      </c>
      <c r="GO197">
        <f t="shared" si="189"/>
        <v>0</v>
      </c>
      <c r="GP197">
        <f t="shared" si="190"/>
        <v>1731.86</v>
      </c>
      <c r="GR197">
        <v>0</v>
      </c>
      <c r="GS197">
        <v>3</v>
      </c>
      <c r="GT197">
        <v>0</v>
      </c>
      <c r="GU197" t="s">
        <v>0</v>
      </c>
      <c r="GV197">
        <f t="shared" si="191"/>
        <v>0</v>
      </c>
      <c r="GW197">
        <v>1</v>
      </c>
      <c r="GX197">
        <f t="shared" si="192"/>
        <v>0</v>
      </c>
      <c r="HA197">
        <v>0</v>
      </c>
      <c r="HB197">
        <v>0</v>
      </c>
      <c r="HC197">
        <f t="shared" si="193"/>
        <v>0</v>
      </c>
      <c r="IK197">
        <v>0</v>
      </c>
    </row>
    <row r="198" spans="1:245" x14ac:dyDescent="0.2">
      <c r="A198">
        <v>17</v>
      </c>
      <c r="B198">
        <v>1</v>
      </c>
      <c r="C198">
        <f>ROW(SmtRes!A185)</f>
        <v>185</v>
      </c>
      <c r="D198">
        <f>ROW(EtalonRes!A186)</f>
        <v>186</v>
      </c>
      <c r="E198" t="s">
        <v>261</v>
      </c>
      <c r="F198" t="s">
        <v>13</v>
      </c>
      <c r="G198" t="s">
        <v>14</v>
      </c>
      <c r="H198" t="s">
        <v>15</v>
      </c>
      <c r="I198">
        <v>0.13500000000000001</v>
      </c>
      <c r="J198">
        <v>0</v>
      </c>
      <c r="O198">
        <f t="shared" si="159"/>
        <v>1215.8499999999999</v>
      </c>
      <c r="P198">
        <f t="shared" si="160"/>
        <v>0</v>
      </c>
      <c r="Q198">
        <f>(ROUND((ROUND((((ET198*1.25))*AV198*I198),2)*BB198),2)+ROUND((ROUND(((AE198-((EU198*1.25)))*AV198*I198),2)*BS198),2))</f>
        <v>1099.69</v>
      </c>
      <c r="R198">
        <f t="shared" si="161"/>
        <v>780.34</v>
      </c>
      <c r="S198">
        <f t="shared" si="162"/>
        <v>116.16</v>
      </c>
      <c r="T198">
        <f t="shared" si="163"/>
        <v>0</v>
      </c>
      <c r="U198">
        <f t="shared" si="164"/>
        <v>0.45798750000000005</v>
      </c>
      <c r="V198">
        <f t="shared" si="165"/>
        <v>0</v>
      </c>
      <c r="W198">
        <f t="shared" si="166"/>
        <v>0</v>
      </c>
      <c r="X198">
        <f t="shared" si="167"/>
        <v>106.87</v>
      </c>
      <c r="Y198">
        <f t="shared" si="168"/>
        <v>58.08</v>
      </c>
      <c r="AA198">
        <v>46747901</v>
      </c>
      <c r="AB198">
        <f t="shared" si="169"/>
        <v>841.17250000000001</v>
      </c>
      <c r="AC198">
        <f t="shared" si="170"/>
        <v>0</v>
      </c>
      <c r="AD198">
        <f>ROUND(((((ET198*1.25))-((EU198*1.25)))+AE198),6)</f>
        <v>806.5</v>
      </c>
      <c r="AE198">
        <f>ROUND(((EU198*1.25)),6)</f>
        <v>232.875</v>
      </c>
      <c r="AF198">
        <f>ROUND(((EV198*1.15)),6)</f>
        <v>34.672499999999999</v>
      </c>
      <c r="AG198">
        <f t="shared" si="172"/>
        <v>0</v>
      </c>
      <c r="AH198">
        <f>((EW198*1.15))</f>
        <v>3.3925000000000001</v>
      </c>
      <c r="AI198">
        <f>((EX198*1.25))</f>
        <v>0</v>
      </c>
      <c r="AJ198">
        <f t="shared" si="174"/>
        <v>0</v>
      </c>
      <c r="AK198">
        <v>675.35</v>
      </c>
      <c r="AL198">
        <v>0</v>
      </c>
      <c r="AM198">
        <v>645.20000000000005</v>
      </c>
      <c r="AN198">
        <v>186.3</v>
      </c>
      <c r="AO198">
        <v>30.15</v>
      </c>
      <c r="AP198">
        <v>0</v>
      </c>
      <c r="AQ198">
        <v>2.95</v>
      </c>
      <c r="AR198">
        <v>0</v>
      </c>
      <c r="AS198">
        <v>0</v>
      </c>
      <c r="AT198">
        <v>92</v>
      </c>
      <c r="AU198">
        <v>50</v>
      </c>
      <c r="AV198">
        <v>1</v>
      </c>
      <c r="AW198">
        <v>1</v>
      </c>
      <c r="AZ198">
        <v>1</v>
      </c>
      <c r="BA198">
        <v>24.82</v>
      </c>
      <c r="BB198">
        <v>10.1</v>
      </c>
      <c r="BC198">
        <v>1</v>
      </c>
      <c r="BD198" t="s">
        <v>0</v>
      </c>
      <c r="BE198" t="s">
        <v>0</v>
      </c>
      <c r="BF198" t="s">
        <v>0</v>
      </c>
      <c r="BG198" t="s">
        <v>0</v>
      </c>
      <c r="BH198">
        <v>0</v>
      </c>
      <c r="BI198">
        <v>1</v>
      </c>
      <c r="BJ198" t="s">
        <v>16</v>
      </c>
      <c r="BM198">
        <v>2</v>
      </c>
      <c r="BN198">
        <v>0</v>
      </c>
      <c r="BO198" t="s">
        <v>13</v>
      </c>
      <c r="BP198">
        <v>1</v>
      </c>
      <c r="BQ198">
        <v>30</v>
      </c>
      <c r="BR198">
        <v>0</v>
      </c>
      <c r="BS198">
        <v>24.82</v>
      </c>
      <c r="BT198">
        <v>1</v>
      </c>
      <c r="BU198">
        <v>1</v>
      </c>
      <c r="BV198">
        <v>1</v>
      </c>
      <c r="BW198">
        <v>1</v>
      </c>
      <c r="BX198">
        <v>1</v>
      </c>
      <c r="BY198" t="s">
        <v>0</v>
      </c>
      <c r="BZ198">
        <v>92</v>
      </c>
      <c r="CA198">
        <v>50</v>
      </c>
      <c r="CE198">
        <v>30</v>
      </c>
      <c r="CF198">
        <v>0</v>
      </c>
      <c r="CG198">
        <v>0</v>
      </c>
      <c r="CM198">
        <v>0</v>
      </c>
      <c r="CN198" t="s">
        <v>0</v>
      </c>
      <c r="CO198">
        <v>0</v>
      </c>
      <c r="CP198">
        <f t="shared" si="175"/>
        <v>1215.8500000000001</v>
      </c>
      <c r="CQ198">
        <f t="shared" si="176"/>
        <v>0</v>
      </c>
      <c r="CR198">
        <f>(ROUND((ROUND((((ET198*1.25))*AV198*1),2)*BB198),2)+ROUND((ROUND(((AE198-((EU198*1.25)))*AV198*1),2)*BS198),2))</f>
        <v>8145.65</v>
      </c>
      <c r="CS198">
        <f t="shared" si="177"/>
        <v>5780.08</v>
      </c>
      <c r="CT198">
        <f t="shared" si="178"/>
        <v>860.51</v>
      </c>
      <c r="CU198">
        <f t="shared" si="179"/>
        <v>0</v>
      </c>
      <c r="CV198">
        <f t="shared" si="180"/>
        <v>3.3925000000000001</v>
      </c>
      <c r="CW198">
        <f t="shared" si="181"/>
        <v>0</v>
      </c>
      <c r="CX198">
        <f t="shared" si="182"/>
        <v>0</v>
      </c>
      <c r="CY198">
        <f t="shared" si="183"/>
        <v>106.8672</v>
      </c>
      <c r="CZ198">
        <f t="shared" si="184"/>
        <v>58.08</v>
      </c>
      <c r="DC198" t="s">
        <v>0</v>
      </c>
      <c r="DD198" t="s">
        <v>0</v>
      </c>
      <c r="DE198" t="s">
        <v>17</v>
      </c>
      <c r="DF198" t="s">
        <v>17</v>
      </c>
      <c r="DG198" t="s">
        <v>18</v>
      </c>
      <c r="DH198" t="s">
        <v>0</v>
      </c>
      <c r="DI198" t="s">
        <v>18</v>
      </c>
      <c r="DJ198" t="s">
        <v>17</v>
      </c>
      <c r="DK198" t="s">
        <v>0</v>
      </c>
      <c r="DL198" t="s">
        <v>0</v>
      </c>
      <c r="DM198" t="s">
        <v>0</v>
      </c>
      <c r="DN198">
        <v>98</v>
      </c>
      <c r="DO198">
        <v>77</v>
      </c>
      <c r="DP198">
        <v>1.1919999999999999</v>
      </c>
      <c r="DQ198">
        <v>1</v>
      </c>
      <c r="DU198">
        <v>1013</v>
      </c>
      <c r="DV198" t="s">
        <v>15</v>
      </c>
      <c r="DW198" t="s">
        <v>15</v>
      </c>
      <c r="DX198">
        <v>1</v>
      </c>
      <c r="EE198">
        <v>45802981</v>
      </c>
      <c r="EF198">
        <v>30</v>
      </c>
      <c r="EG198" t="s">
        <v>19</v>
      </c>
      <c r="EH198">
        <v>0</v>
      </c>
      <c r="EI198" t="s">
        <v>0</v>
      </c>
      <c r="EJ198">
        <v>1</v>
      </c>
      <c r="EK198">
        <v>2</v>
      </c>
      <c r="EL198" t="s">
        <v>20</v>
      </c>
      <c r="EM198" t="s">
        <v>21</v>
      </c>
      <c r="EO198" t="s">
        <v>0</v>
      </c>
      <c r="EQ198">
        <v>0</v>
      </c>
      <c r="ER198">
        <v>675.35</v>
      </c>
      <c r="ES198">
        <v>0</v>
      </c>
      <c r="ET198">
        <v>645.20000000000005</v>
      </c>
      <c r="EU198">
        <v>186.3</v>
      </c>
      <c r="EV198">
        <v>30.15</v>
      </c>
      <c r="EW198">
        <v>2.95</v>
      </c>
      <c r="EX198">
        <v>0</v>
      </c>
      <c r="EY198">
        <v>0</v>
      </c>
      <c r="FQ198">
        <v>0</v>
      </c>
      <c r="FR198">
        <f t="shared" si="185"/>
        <v>0</v>
      </c>
      <c r="FS198">
        <v>0</v>
      </c>
      <c r="FX198">
        <v>98</v>
      </c>
      <c r="FY198">
        <v>77</v>
      </c>
      <c r="GA198" t="s">
        <v>0</v>
      </c>
      <c r="GD198">
        <v>0</v>
      </c>
      <c r="GF198">
        <v>1920991722</v>
      </c>
      <c r="GG198">
        <v>2</v>
      </c>
      <c r="GH198">
        <v>1</v>
      </c>
      <c r="GI198">
        <v>3</v>
      </c>
      <c r="GJ198">
        <v>0</v>
      </c>
      <c r="GK198">
        <f>ROUND(R198*(R12)/100,2)</f>
        <v>1225.1300000000001</v>
      </c>
      <c r="GL198">
        <f t="shared" si="186"/>
        <v>0</v>
      </c>
      <c r="GM198">
        <f t="shared" si="187"/>
        <v>2605.9299999999998</v>
      </c>
      <c r="GN198">
        <f t="shared" si="188"/>
        <v>2605.9299999999998</v>
      </c>
      <c r="GO198">
        <f t="shared" si="189"/>
        <v>0</v>
      </c>
      <c r="GP198">
        <f t="shared" si="190"/>
        <v>0</v>
      </c>
      <c r="GR198">
        <v>0</v>
      </c>
      <c r="GS198">
        <v>3</v>
      </c>
      <c r="GT198">
        <v>0</v>
      </c>
      <c r="GU198" t="s">
        <v>0</v>
      </c>
      <c r="GV198">
        <f t="shared" si="191"/>
        <v>0</v>
      </c>
      <c r="GW198">
        <v>1</v>
      </c>
      <c r="GX198">
        <f t="shared" si="192"/>
        <v>0</v>
      </c>
      <c r="HA198">
        <v>0</v>
      </c>
      <c r="HB198">
        <v>0</v>
      </c>
      <c r="HC198">
        <f t="shared" si="193"/>
        <v>0</v>
      </c>
      <c r="IK198">
        <v>0</v>
      </c>
    </row>
    <row r="199" spans="1:245" x14ac:dyDescent="0.2">
      <c r="A199">
        <v>17</v>
      </c>
      <c r="B199">
        <v>1</v>
      </c>
      <c r="C199">
        <f>ROW(SmtRes!A186)</f>
        <v>186</v>
      </c>
      <c r="D199">
        <f>ROW(EtalonRes!A187)</f>
        <v>187</v>
      </c>
      <c r="E199" t="s">
        <v>262</v>
      </c>
      <c r="F199" t="s">
        <v>23</v>
      </c>
      <c r="G199" t="s">
        <v>24</v>
      </c>
      <c r="H199" t="s">
        <v>15</v>
      </c>
      <c r="I199">
        <v>5.0000000000000001E-3</v>
      </c>
      <c r="J199">
        <v>0</v>
      </c>
      <c r="O199">
        <f t="shared" si="159"/>
        <v>291.64</v>
      </c>
      <c r="P199">
        <f t="shared" si="160"/>
        <v>0</v>
      </c>
      <c r="Q199">
        <f>(ROUND((ROUND((((ET199*1.25))*AV199*I199),2)*BB199),2)+ROUND((ROUND(((AE199-((EU199*1.25)))*AV199*I199),2)*BS199),2))</f>
        <v>0</v>
      </c>
      <c r="R199">
        <f t="shared" si="161"/>
        <v>0</v>
      </c>
      <c r="S199">
        <f t="shared" si="162"/>
        <v>291.64</v>
      </c>
      <c r="T199">
        <f t="shared" si="163"/>
        <v>0</v>
      </c>
      <c r="U199">
        <f t="shared" si="164"/>
        <v>1.1080249999999998</v>
      </c>
      <c r="V199">
        <f t="shared" si="165"/>
        <v>0</v>
      </c>
      <c r="W199">
        <f t="shared" si="166"/>
        <v>0</v>
      </c>
      <c r="X199">
        <f t="shared" si="167"/>
        <v>212.9</v>
      </c>
      <c r="Y199">
        <f t="shared" si="168"/>
        <v>119.57</v>
      </c>
      <c r="AA199">
        <v>46747901</v>
      </c>
      <c r="AB199">
        <f t="shared" si="169"/>
        <v>2349.0129999999999</v>
      </c>
      <c r="AC199">
        <f t="shared" si="170"/>
        <v>0</v>
      </c>
      <c r="AD199">
        <f>ROUND(((((ET199*1.25))-((EU199*1.25)))+AE199),6)</f>
        <v>0</v>
      </c>
      <c r="AE199">
        <f>ROUND(((EU199*1.25)),6)</f>
        <v>0</v>
      </c>
      <c r="AF199">
        <f>ROUND(((EV199*1.15)),6)</f>
        <v>2349.0129999999999</v>
      </c>
      <c r="AG199">
        <f t="shared" si="172"/>
        <v>0</v>
      </c>
      <c r="AH199">
        <f>((EW199*1.15))</f>
        <v>221.60499999999996</v>
      </c>
      <c r="AI199">
        <f>((EX199*1.25))</f>
        <v>0</v>
      </c>
      <c r="AJ199">
        <f t="shared" si="174"/>
        <v>0</v>
      </c>
      <c r="AK199">
        <v>2042.62</v>
      </c>
      <c r="AL199">
        <v>0</v>
      </c>
      <c r="AM199">
        <v>0</v>
      </c>
      <c r="AN199">
        <v>0</v>
      </c>
      <c r="AO199">
        <v>2042.62</v>
      </c>
      <c r="AP199">
        <v>0</v>
      </c>
      <c r="AQ199">
        <v>192.7</v>
      </c>
      <c r="AR199">
        <v>0</v>
      </c>
      <c r="AS199">
        <v>0</v>
      </c>
      <c r="AT199">
        <v>73</v>
      </c>
      <c r="AU199">
        <v>41</v>
      </c>
      <c r="AV199">
        <v>1</v>
      </c>
      <c r="AW199">
        <v>1</v>
      </c>
      <c r="AZ199">
        <v>1</v>
      </c>
      <c r="BA199">
        <v>24.82</v>
      </c>
      <c r="BB199">
        <v>1</v>
      </c>
      <c r="BC199">
        <v>1</v>
      </c>
      <c r="BD199" t="s">
        <v>0</v>
      </c>
      <c r="BE199" t="s">
        <v>0</v>
      </c>
      <c r="BF199" t="s">
        <v>0</v>
      </c>
      <c r="BG199" t="s">
        <v>0</v>
      </c>
      <c r="BH199">
        <v>0</v>
      </c>
      <c r="BI199">
        <v>1</v>
      </c>
      <c r="BJ199" t="s">
        <v>25</v>
      </c>
      <c r="BM199">
        <v>16</v>
      </c>
      <c r="BN199">
        <v>0</v>
      </c>
      <c r="BO199" t="s">
        <v>23</v>
      </c>
      <c r="BP199">
        <v>1</v>
      </c>
      <c r="BQ199">
        <v>30</v>
      </c>
      <c r="BR199">
        <v>0</v>
      </c>
      <c r="BS199">
        <v>24.82</v>
      </c>
      <c r="BT199">
        <v>1</v>
      </c>
      <c r="BU199">
        <v>1</v>
      </c>
      <c r="BV199">
        <v>1</v>
      </c>
      <c r="BW199">
        <v>1</v>
      </c>
      <c r="BX199">
        <v>1</v>
      </c>
      <c r="BY199" t="s">
        <v>0</v>
      </c>
      <c r="BZ199">
        <v>73</v>
      </c>
      <c r="CA199">
        <v>41</v>
      </c>
      <c r="CE199">
        <v>30</v>
      </c>
      <c r="CF199">
        <v>0</v>
      </c>
      <c r="CG199">
        <v>0</v>
      </c>
      <c r="CM199">
        <v>0</v>
      </c>
      <c r="CN199" t="s">
        <v>0</v>
      </c>
      <c r="CO199">
        <v>0</v>
      </c>
      <c r="CP199">
        <f t="shared" si="175"/>
        <v>291.64</v>
      </c>
      <c r="CQ199">
        <f t="shared" si="176"/>
        <v>0</v>
      </c>
      <c r="CR199">
        <f>(ROUND((ROUND((((ET199*1.25))*AV199*1),2)*BB199),2)+ROUND((ROUND(((AE199-((EU199*1.25)))*AV199*1),2)*BS199),2))</f>
        <v>0</v>
      </c>
      <c r="CS199">
        <f t="shared" si="177"/>
        <v>0</v>
      </c>
      <c r="CT199">
        <f t="shared" si="178"/>
        <v>58302.43</v>
      </c>
      <c r="CU199">
        <f t="shared" si="179"/>
        <v>0</v>
      </c>
      <c r="CV199">
        <f t="shared" si="180"/>
        <v>221.60499999999996</v>
      </c>
      <c r="CW199">
        <f t="shared" si="181"/>
        <v>0</v>
      </c>
      <c r="CX199">
        <f t="shared" si="182"/>
        <v>0</v>
      </c>
      <c r="CY199">
        <f t="shared" si="183"/>
        <v>212.8972</v>
      </c>
      <c r="CZ199">
        <f t="shared" si="184"/>
        <v>119.57239999999999</v>
      </c>
      <c r="DC199" t="s">
        <v>0</v>
      </c>
      <c r="DD199" t="s">
        <v>0</v>
      </c>
      <c r="DE199" t="s">
        <v>17</v>
      </c>
      <c r="DF199" t="s">
        <v>17</v>
      </c>
      <c r="DG199" t="s">
        <v>18</v>
      </c>
      <c r="DH199" t="s">
        <v>0</v>
      </c>
      <c r="DI199" t="s">
        <v>18</v>
      </c>
      <c r="DJ199" t="s">
        <v>17</v>
      </c>
      <c r="DK199" t="s">
        <v>0</v>
      </c>
      <c r="DL199" t="s">
        <v>0</v>
      </c>
      <c r="DM199" t="s">
        <v>0</v>
      </c>
      <c r="DN199">
        <v>91</v>
      </c>
      <c r="DO199">
        <v>67</v>
      </c>
      <c r="DP199">
        <v>1.248</v>
      </c>
      <c r="DQ199">
        <v>1</v>
      </c>
      <c r="DU199">
        <v>1013</v>
      </c>
      <c r="DV199" t="s">
        <v>15</v>
      </c>
      <c r="DW199" t="s">
        <v>15</v>
      </c>
      <c r="DX199">
        <v>1</v>
      </c>
      <c r="EE199">
        <v>45802995</v>
      </c>
      <c r="EF199">
        <v>30</v>
      </c>
      <c r="EG199" t="s">
        <v>19</v>
      </c>
      <c r="EH199">
        <v>0</v>
      </c>
      <c r="EI199" t="s">
        <v>0</v>
      </c>
      <c r="EJ199">
        <v>1</v>
      </c>
      <c r="EK199">
        <v>16</v>
      </c>
      <c r="EL199" t="s">
        <v>26</v>
      </c>
      <c r="EM199" t="s">
        <v>27</v>
      </c>
      <c r="EO199" t="s">
        <v>0</v>
      </c>
      <c r="EQ199">
        <v>0</v>
      </c>
      <c r="ER199">
        <v>2042.62</v>
      </c>
      <c r="ES199">
        <v>0</v>
      </c>
      <c r="ET199">
        <v>0</v>
      </c>
      <c r="EU199">
        <v>0</v>
      </c>
      <c r="EV199">
        <v>2042.62</v>
      </c>
      <c r="EW199">
        <v>192.7</v>
      </c>
      <c r="EX199">
        <v>0</v>
      </c>
      <c r="EY199">
        <v>0</v>
      </c>
      <c r="FQ199">
        <v>0</v>
      </c>
      <c r="FR199">
        <f t="shared" si="185"/>
        <v>0</v>
      </c>
      <c r="FS199">
        <v>0</v>
      </c>
      <c r="FX199">
        <v>91</v>
      </c>
      <c r="FY199">
        <v>67</v>
      </c>
      <c r="GA199" t="s">
        <v>0</v>
      </c>
      <c r="GD199">
        <v>0</v>
      </c>
      <c r="GF199">
        <v>-1632341149</v>
      </c>
      <c r="GG199">
        <v>2</v>
      </c>
      <c r="GH199">
        <v>1</v>
      </c>
      <c r="GI199">
        <v>3</v>
      </c>
      <c r="GJ199">
        <v>0</v>
      </c>
      <c r="GK199">
        <f>ROUND(R199*(R12)/100,2)</f>
        <v>0</v>
      </c>
      <c r="GL199">
        <f t="shared" si="186"/>
        <v>0</v>
      </c>
      <c r="GM199">
        <f t="shared" si="187"/>
        <v>624.11</v>
      </c>
      <c r="GN199">
        <f t="shared" si="188"/>
        <v>624.11</v>
      </c>
      <c r="GO199">
        <f t="shared" si="189"/>
        <v>0</v>
      </c>
      <c r="GP199">
        <f t="shared" si="190"/>
        <v>0</v>
      </c>
      <c r="GR199">
        <v>0</v>
      </c>
      <c r="GS199">
        <v>3</v>
      </c>
      <c r="GT199">
        <v>0</v>
      </c>
      <c r="GU199" t="s">
        <v>0</v>
      </c>
      <c r="GV199">
        <f t="shared" si="191"/>
        <v>0</v>
      </c>
      <c r="GW199">
        <v>1</v>
      </c>
      <c r="GX199">
        <f t="shared" si="192"/>
        <v>0</v>
      </c>
      <c r="HA199">
        <v>0</v>
      </c>
      <c r="HB199">
        <v>0</v>
      </c>
      <c r="HC199">
        <f t="shared" si="193"/>
        <v>0</v>
      </c>
      <c r="IK199">
        <v>0</v>
      </c>
    </row>
    <row r="200" spans="1:245" x14ac:dyDescent="0.2">
      <c r="A200">
        <v>17</v>
      </c>
      <c r="B200">
        <v>1</v>
      </c>
      <c r="C200">
        <f>ROW(SmtRes!A187)</f>
        <v>187</v>
      </c>
      <c r="D200">
        <f>ROW(EtalonRes!A188)</f>
        <v>188</v>
      </c>
      <c r="E200" t="s">
        <v>263</v>
      </c>
      <c r="F200" t="s">
        <v>29</v>
      </c>
      <c r="G200" t="s">
        <v>30</v>
      </c>
      <c r="H200" t="s">
        <v>15</v>
      </c>
      <c r="I200">
        <v>5.0000000000000001E-3</v>
      </c>
      <c r="J200">
        <v>0</v>
      </c>
      <c r="O200">
        <f t="shared" si="159"/>
        <v>98.78</v>
      </c>
      <c r="P200">
        <f t="shared" si="160"/>
        <v>0</v>
      </c>
      <c r="Q200">
        <f>(ROUND((ROUND(((ET200)*AV200*I200),2)*BB200),2)+ROUND((ROUND(((AE200-(EU200))*AV200*I200),2)*BS200),2))</f>
        <v>0</v>
      </c>
      <c r="R200">
        <f t="shared" si="161"/>
        <v>0</v>
      </c>
      <c r="S200">
        <f t="shared" si="162"/>
        <v>98.78</v>
      </c>
      <c r="T200">
        <f t="shared" si="163"/>
        <v>0</v>
      </c>
      <c r="U200">
        <f t="shared" si="164"/>
        <v>0.41500000000000004</v>
      </c>
      <c r="V200">
        <f t="shared" si="165"/>
        <v>0</v>
      </c>
      <c r="W200">
        <f t="shared" si="166"/>
        <v>0</v>
      </c>
      <c r="X200">
        <f t="shared" si="167"/>
        <v>72.11</v>
      </c>
      <c r="Y200">
        <f t="shared" si="168"/>
        <v>40.5</v>
      </c>
      <c r="AA200">
        <v>46747901</v>
      </c>
      <c r="AB200">
        <f t="shared" si="169"/>
        <v>795.14</v>
      </c>
      <c r="AC200">
        <f t="shared" si="170"/>
        <v>0</v>
      </c>
      <c r="AD200">
        <f>ROUND((((ET200)-(EU200))+AE200),6)</f>
        <v>0</v>
      </c>
      <c r="AE200">
        <f t="shared" ref="AE200:AF202" si="194">ROUND((EU200),6)</f>
        <v>0</v>
      </c>
      <c r="AF200">
        <f t="shared" si="194"/>
        <v>795.14</v>
      </c>
      <c r="AG200">
        <f t="shared" si="172"/>
        <v>0</v>
      </c>
      <c r="AH200">
        <f t="shared" ref="AH200:AI202" si="195">(EW200)</f>
        <v>83</v>
      </c>
      <c r="AI200">
        <f t="shared" si="195"/>
        <v>0</v>
      </c>
      <c r="AJ200">
        <f t="shared" si="174"/>
        <v>0</v>
      </c>
      <c r="AK200">
        <v>795.14</v>
      </c>
      <c r="AL200">
        <v>0</v>
      </c>
      <c r="AM200">
        <v>0</v>
      </c>
      <c r="AN200">
        <v>0</v>
      </c>
      <c r="AO200">
        <v>795.14</v>
      </c>
      <c r="AP200">
        <v>0</v>
      </c>
      <c r="AQ200">
        <v>83</v>
      </c>
      <c r="AR200">
        <v>0</v>
      </c>
      <c r="AS200">
        <v>0</v>
      </c>
      <c r="AT200">
        <v>73</v>
      </c>
      <c r="AU200">
        <v>41</v>
      </c>
      <c r="AV200">
        <v>1</v>
      </c>
      <c r="AW200">
        <v>1</v>
      </c>
      <c r="AZ200">
        <v>1</v>
      </c>
      <c r="BA200">
        <v>24.82</v>
      </c>
      <c r="BB200">
        <v>1</v>
      </c>
      <c r="BC200">
        <v>1</v>
      </c>
      <c r="BD200" t="s">
        <v>0</v>
      </c>
      <c r="BE200" t="s">
        <v>0</v>
      </c>
      <c r="BF200" t="s">
        <v>0</v>
      </c>
      <c r="BG200" t="s">
        <v>0</v>
      </c>
      <c r="BH200">
        <v>0</v>
      </c>
      <c r="BI200">
        <v>1</v>
      </c>
      <c r="BJ200" t="s">
        <v>31</v>
      </c>
      <c r="BM200">
        <v>393</v>
      </c>
      <c r="BN200">
        <v>0</v>
      </c>
      <c r="BO200" t="s">
        <v>29</v>
      </c>
      <c r="BP200">
        <v>1</v>
      </c>
      <c r="BQ200">
        <v>60</v>
      </c>
      <c r="BR200">
        <v>0</v>
      </c>
      <c r="BS200">
        <v>24.82</v>
      </c>
      <c r="BT200">
        <v>1</v>
      </c>
      <c r="BU200">
        <v>1</v>
      </c>
      <c r="BV200">
        <v>1</v>
      </c>
      <c r="BW200">
        <v>1</v>
      </c>
      <c r="BX200">
        <v>1</v>
      </c>
      <c r="BY200" t="s">
        <v>0</v>
      </c>
      <c r="BZ200">
        <v>73</v>
      </c>
      <c r="CA200">
        <v>41</v>
      </c>
      <c r="CE200">
        <v>30</v>
      </c>
      <c r="CF200">
        <v>0</v>
      </c>
      <c r="CG200">
        <v>0</v>
      </c>
      <c r="CM200">
        <v>0</v>
      </c>
      <c r="CN200" t="s">
        <v>0</v>
      </c>
      <c r="CO200">
        <v>0</v>
      </c>
      <c r="CP200">
        <f t="shared" si="175"/>
        <v>98.78</v>
      </c>
      <c r="CQ200">
        <f t="shared" si="176"/>
        <v>0</v>
      </c>
      <c r="CR200">
        <f>(ROUND((ROUND(((ET200)*AV200*1),2)*BB200),2)+ROUND((ROUND(((AE200-(EU200))*AV200*1),2)*BS200),2))</f>
        <v>0</v>
      </c>
      <c r="CS200">
        <f t="shared" si="177"/>
        <v>0</v>
      </c>
      <c r="CT200">
        <f t="shared" si="178"/>
        <v>19735.37</v>
      </c>
      <c r="CU200">
        <f t="shared" si="179"/>
        <v>0</v>
      </c>
      <c r="CV200">
        <f t="shared" si="180"/>
        <v>83</v>
      </c>
      <c r="CW200">
        <f t="shared" si="181"/>
        <v>0</v>
      </c>
      <c r="CX200">
        <f t="shared" si="182"/>
        <v>0</v>
      </c>
      <c r="CY200">
        <f t="shared" si="183"/>
        <v>72.109399999999994</v>
      </c>
      <c r="CZ200">
        <f t="shared" si="184"/>
        <v>40.4998</v>
      </c>
      <c r="DC200" t="s">
        <v>0</v>
      </c>
      <c r="DD200" t="s">
        <v>0</v>
      </c>
      <c r="DE200" t="s">
        <v>0</v>
      </c>
      <c r="DF200" t="s">
        <v>0</v>
      </c>
      <c r="DG200" t="s">
        <v>0</v>
      </c>
      <c r="DH200" t="s">
        <v>0</v>
      </c>
      <c r="DI200" t="s">
        <v>0</v>
      </c>
      <c r="DJ200" t="s">
        <v>0</v>
      </c>
      <c r="DK200" t="s">
        <v>0</v>
      </c>
      <c r="DL200" t="s">
        <v>0</v>
      </c>
      <c r="DM200" t="s">
        <v>0</v>
      </c>
      <c r="DN200">
        <v>91</v>
      </c>
      <c r="DO200">
        <v>67</v>
      </c>
      <c r="DP200">
        <v>1.248</v>
      </c>
      <c r="DQ200">
        <v>1</v>
      </c>
      <c r="DU200">
        <v>1013</v>
      </c>
      <c r="DV200" t="s">
        <v>15</v>
      </c>
      <c r="DW200" t="s">
        <v>15</v>
      </c>
      <c r="DX200">
        <v>1</v>
      </c>
      <c r="EE200">
        <v>45801371</v>
      </c>
      <c r="EF200">
        <v>60</v>
      </c>
      <c r="EG200" t="s">
        <v>32</v>
      </c>
      <c r="EH200">
        <v>0</v>
      </c>
      <c r="EI200" t="s">
        <v>0</v>
      </c>
      <c r="EJ200">
        <v>1</v>
      </c>
      <c r="EK200">
        <v>393</v>
      </c>
      <c r="EL200" t="s">
        <v>33</v>
      </c>
      <c r="EM200" t="s">
        <v>34</v>
      </c>
      <c r="EO200" t="s">
        <v>0</v>
      </c>
      <c r="EQ200">
        <v>0</v>
      </c>
      <c r="ER200">
        <v>795.14</v>
      </c>
      <c r="ES200">
        <v>0</v>
      </c>
      <c r="ET200">
        <v>0</v>
      </c>
      <c r="EU200">
        <v>0</v>
      </c>
      <c r="EV200">
        <v>795.14</v>
      </c>
      <c r="EW200">
        <v>83</v>
      </c>
      <c r="EX200">
        <v>0</v>
      </c>
      <c r="EY200">
        <v>0</v>
      </c>
      <c r="FQ200">
        <v>0</v>
      </c>
      <c r="FR200">
        <f t="shared" si="185"/>
        <v>0</v>
      </c>
      <c r="FS200">
        <v>0</v>
      </c>
      <c r="FX200">
        <v>91</v>
      </c>
      <c r="FY200">
        <v>67</v>
      </c>
      <c r="GA200" t="s">
        <v>0</v>
      </c>
      <c r="GD200">
        <v>0</v>
      </c>
      <c r="GF200">
        <v>2144161260</v>
      </c>
      <c r="GG200">
        <v>2</v>
      </c>
      <c r="GH200">
        <v>1</v>
      </c>
      <c r="GI200">
        <v>3</v>
      </c>
      <c r="GJ200">
        <v>0</v>
      </c>
      <c r="GK200">
        <f>ROUND(R200*(R12)/100,2)</f>
        <v>0</v>
      </c>
      <c r="GL200">
        <f t="shared" si="186"/>
        <v>0</v>
      </c>
      <c r="GM200">
        <f t="shared" si="187"/>
        <v>211.39</v>
      </c>
      <c r="GN200">
        <f t="shared" si="188"/>
        <v>211.39</v>
      </c>
      <c r="GO200">
        <f t="shared" si="189"/>
        <v>0</v>
      </c>
      <c r="GP200">
        <f t="shared" si="190"/>
        <v>0</v>
      </c>
      <c r="GR200">
        <v>0</v>
      </c>
      <c r="GS200">
        <v>3</v>
      </c>
      <c r="GT200">
        <v>0</v>
      </c>
      <c r="GU200" t="s">
        <v>0</v>
      </c>
      <c r="GV200">
        <f t="shared" si="191"/>
        <v>0</v>
      </c>
      <c r="GW200">
        <v>1</v>
      </c>
      <c r="GX200">
        <f t="shared" si="192"/>
        <v>0</v>
      </c>
      <c r="HA200">
        <v>0</v>
      </c>
      <c r="HB200">
        <v>0</v>
      </c>
      <c r="HC200">
        <f t="shared" si="193"/>
        <v>0</v>
      </c>
      <c r="IK200">
        <v>0</v>
      </c>
    </row>
    <row r="201" spans="1:245" x14ac:dyDescent="0.2">
      <c r="A201">
        <v>17</v>
      </c>
      <c r="B201">
        <v>1</v>
      </c>
      <c r="C201">
        <f>ROW(SmtRes!A188)</f>
        <v>188</v>
      </c>
      <c r="D201">
        <f>ROW(EtalonRes!A189)</f>
        <v>189</v>
      </c>
      <c r="E201" t="s">
        <v>264</v>
      </c>
      <c r="F201" t="s">
        <v>36</v>
      </c>
      <c r="G201" t="s">
        <v>37</v>
      </c>
      <c r="H201" t="s">
        <v>38</v>
      </c>
      <c r="I201">
        <v>23</v>
      </c>
      <c r="J201">
        <v>0</v>
      </c>
      <c r="O201">
        <f t="shared" si="159"/>
        <v>14622.44</v>
      </c>
      <c r="P201">
        <f t="shared" si="160"/>
        <v>0</v>
      </c>
      <c r="Q201">
        <f>(ROUND((ROUND(((ET201)*AV201*I201),2)*BB201),2)+ROUND((ROUND(((AE201-(EU201))*AV201*I201),2)*BS201),2))</f>
        <v>14622.44</v>
      </c>
      <c r="R201">
        <f t="shared" si="161"/>
        <v>0</v>
      </c>
      <c r="S201">
        <f t="shared" si="162"/>
        <v>0</v>
      </c>
      <c r="T201">
        <f t="shared" si="163"/>
        <v>0</v>
      </c>
      <c r="U201">
        <f t="shared" si="164"/>
        <v>0</v>
      </c>
      <c r="V201">
        <f t="shared" si="165"/>
        <v>0</v>
      </c>
      <c r="W201">
        <f t="shared" si="166"/>
        <v>0</v>
      </c>
      <c r="X201">
        <f t="shared" si="167"/>
        <v>0</v>
      </c>
      <c r="Y201">
        <f t="shared" si="168"/>
        <v>0</v>
      </c>
      <c r="AA201">
        <v>46747901</v>
      </c>
      <c r="AB201">
        <f t="shared" si="169"/>
        <v>53.47</v>
      </c>
      <c r="AC201">
        <f t="shared" si="170"/>
        <v>0</v>
      </c>
      <c r="AD201">
        <f>ROUND((((ET201)-(EU201))+AE201),6)</f>
        <v>53.47</v>
      </c>
      <c r="AE201">
        <f t="shared" si="194"/>
        <v>0</v>
      </c>
      <c r="AF201">
        <f t="shared" si="194"/>
        <v>0</v>
      </c>
      <c r="AG201">
        <f t="shared" si="172"/>
        <v>0</v>
      </c>
      <c r="AH201">
        <f t="shared" si="195"/>
        <v>0</v>
      </c>
      <c r="AI201">
        <f t="shared" si="195"/>
        <v>0</v>
      </c>
      <c r="AJ201">
        <f t="shared" si="174"/>
        <v>0</v>
      </c>
      <c r="AK201">
        <v>53.47</v>
      </c>
      <c r="AL201">
        <v>0</v>
      </c>
      <c r="AM201">
        <v>53.47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93</v>
      </c>
      <c r="AU201">
        <v>64</v>
      </c>
      <c r="AV201">
        <v>1</v>
      </c>
      <c r="AW201">
        <v>1</v>
      </c>
      <c r="AZ201">
        <v>1</v>
      </c>
      <c r="BA201">
        <v>1</v>
      </c>
      <c r="BB201">
        <v>11.89</v>
      </c>
      <c r="BC201">
        <v>1</v>
      </c>
      <c r="BD201" t="s">
        <v>0</v>
      </c>
      <c r="BE201" t="s">
        <v>0</v>
      </c>
      <c r="BF201" t="s">
        <v>0</v>
      </c>
      <c r="BG201" t="s">
        <v>0</v>
      </c>
      <c r="BH201">
        <v>0</v>
      </c>
      <c r="BI201">
        <v>4</v>
      </c>
      <c r="BJ201" t="s">
        <v>39</v>
      </c>
      <c r="BM201">
        <v>1111</v>
      </c>
      <c r="BN201">
        <v>0</v>
      </c>
      <c r="BO201" t="s">
        <v>36</v>
      </c>
      <c r="BP201">
        <v>1</v>
      </c>
      <c r="BQ201">
        <v>150</v>
      </c>
      <c r="BR201">
        <v>0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 t="s">
        <v>0</v>
      </c>
      <c r="BZ201">
        <v>93</v>
      </c>
      <c r="CA201">
        <v>64</v>
      </c>
      <c r="CE201">
        <v>30</v>
      </c>
      <c r="CF201">
        <v>0</v>
      </c>
      <c r="CG201">
        <v>0</v>
      </c>
      <c r="CM201">
        <v>0</v>
      </c>
      <c r="CN201" t="s">
        <v>0</v>
      </c>
      <c r="CO201">
        <v>0</v>
      </c>
      <c r="CP201">
        <f t="shared" si="175"/>
        <v>14622.44</v>
      </c>
      <c r="CQ201">
        <f t="shared" si="176"/>
        <v>0</v>
      </c>
      <c r="CR201">
        <f>(ROUND((ROUND(((ET201)*AV201*1),2)*BB201),2)+ROUND((ROUND(((AE201-(EU201))*AV201*1),2)*BS201),2))</f>
        <v>635.76</v>
      </c>
      <c r="CS201">
        <f t="shared" si="177"/>
        <v>0</v>
      </c>
      <c r="CT201">
        <f t="shared" si="178"/>
        <v>0</v>
      </c>
      <c r="CU201">
        <f t="shared" si="179"/>
        <v>0</v>
      </c>
      <c r="CV201">
        <f t="shared" si="180"/>
        <v>0</v>
      </c>
      <c r="CW201">
        <f t="shared" si="181"/>
        <v>0</v>
      </c>
      <c r="CX201">
        <f t="shared" si="182"/>
        <v>0</v>
      </c>
      <c r="CY201">
        <f t="shared" si="183"/>
        <v>0</v>
      </c>
      <c r="CZ201">
        <f t="shared" si="184"/>
        <v>0</v>
      </c>
      <c r="DC201" t="s">
        <v>0</v>
      </c>
      <c r="DD201" t="s">
        <v>0</v>
      </c>
      <c r="DE201" t="s">
        <v>0</v>
      </c>
      <c r="DF201" t="s">
        <v>0</v>
      </c>
      <c r="DG201" t="s">
        <v>0</v>
      </c>
      <c r="DH201" t="s">
        <v>0</v>
      </c>
      <c r="DI201" t="s">
        <v>0</v>
      </c>
      <c r="DJ201" t="s">
        <v>0</v>
      </c>
      <c r="DK201" t="s">
        <v>0</v>
      </c>
      <c r="DL201" t="s">
        <v>0</v>
      </c>
      <c r="DM201" t="s">
        <v>0</v>
      </c>
      <c r="DN201">
        <v>0</v>
      </c>
      <c r="DO201">
        <v>0</v>
      </c>
      <c r="DP201">
        <v>1</v>
      </c>
      <c r="DQ201">
        <v>1</v>
      </c>
      <c r="DU201">
        <v>1009</v>
      </c>
      <c r="DV201" t="s">
        <v>38</v>
      </c>
      <c r="DW201" t="s">
        <v>38</v>
      </c>
      <c r="DX201">
        <v>1000</v>
      </c>
      <c r="EE201">
        <v>45802089</v>
      </c>
      <c r="EF201">
        <v>150</v>
      </c>
      <c r="EG201" t="s">
        <v>40</v>
      </c>
      <c r="EH201">
        <v>0</v>
      </c>
      <c r="EI201" t="s">
        <v>0</v>
      </c>
      <c r="EJ201">
        <v>4</v>
      </c>
      <c r="EK201">
        <v>1111</v>
      </c>
      <c r="EL201" t="s">
        <v>41</v>
      </c>
      <c r="EM201" t="s">
        <v>42</v>
      </c>
      <c r="EO201" t="s">
        <v>0</v>
      </c>
      <c r="EQ201">
        <v>0</v>
      </c>
      <c r="ER201">
        <v>53.47</v>
      </c>
      <c r="ES201">
        <v>0</v>
      </c>
      <c r="ET201">
        <v>53.47</v>
      </c>
      <c r="EU201">
        <v>0</v>
      </c>
      <c r="EV201">
        <v>0</v>
      </c>
      <c r="EW201">
        <v>0</v>
      </c>
      <c r="EX201">
        <v>0</v>
      </c>
      <c r="EY201">
        <v>0</v>
      </c>
      <c r="FQ201">
        <v>0</v>
      </c>
      <c r="FR201">
        <f t="shared" si="185"/>
        <v>0</v>
      </c>
      <c r="FS201">
        <v>0</v>
      </c>
      <c r="FX201">
        <v>0</v>
      </c>
      <c r="FY201">
        <v>0</v>
      </c>
      <c r="GA201" t="s">
        <v>0</v>
      </c>
      <c r="GD201">
        <v>0</v>
      </c>
      <c r="GF201">
        <v>-1620122329</v>
      </c>
      <c r="GG201">
        <v>2</v>
      </c>
      <c r="GH201">
        <v>1</v>
      </c>
      <c r="GI201">
        <v>2</v>
      </c>
      <c r="GJ201">
        <v>0</v>
      </c>
      <c r="GK201">
        <f>ROUND(R201*(R12)/100,2)</f>
        <v>0</v>
      </c>
      <c r="GL201">
        <f t="shared" si="186"/>
        <v>0</v>
      </c>
      <c r="GM201">
        <f t="shared" si="187"/>
        <v>14622.44</v>
      </c>
      <c r="GN201">
        <f t="shared" si="188"/>
        <v>0</v>
      </c>
      <c r="GO201">
        <f t="shared" si="189"/>
        <v>0</v>
      </c>
      <c r="GP201">
        <f t="shared" si="190"/>
        <v>14622.44</v>
      </c>
      <c r="GR201">
        <v>0</v>
      </c>
      <c r="GS201">
        <v>3</v>
      </c>
      <c r="GT201">
        <v>0</v>
      </c>
      <c r="GU201" t="s">
        <v>0</v>
      </c>
      <c r="GV201">
        <f t="shared" si="191"/>
        <v>0</v>
      </c>
      <c r="GW201">
        <v>1</v>
      </c>
      <c r="GX201">
        <f t="shared" si="192"/>
        <v>0</v>
      </c>
      <c r="HA201">
        <v>0</v>
      </c>
      <c r="HB201">
        <v>0</v>
      </c>
      <c r="HC201">
        <f t="shared" si="193"/>
        <v>0</v>
      </c>
      <c r="IK201">
        <v>0</v>
      </c>
    </row>
    <row r="202" spans="1:245" x14ac:dyDescent="0.2">
      <c r="A202">
        <v>17</v>
      </c>
      <c r="B202">
        <v>1</v>
      </c>
      <c r="C202">
        <f>ROW(SmtRes!A189)</f>
        <v>189</v>
      </c>
      <c r="D202">
        <f>ROW(EtalonRes!A190)</f>
        <v>190</v>
      </c>
      <c r="E202" t="s">
        <v>265</v>
      </c>
      <c r="F202" t="s">
        <v>44</v>
      </c>
      <c r="G202" t="s">
        <v>45</v>
      </c>
      <c r="H202" t="s">
        <v>46</v>
      </c>
      <c r="I202">
        <v>23</v>
      </c>
      <c r="J202">
        <v>0</v>
      </c>
      <c r="O202">
        <f t="shared" si="159"/>
        <v>2212.9299999999998</v>
      </c>
      <c r="P202">
        <f t="shared" si="160"/>
        <v>0</v>
      </c>
      <c r="Q202">
        <f>(ROUND((ROUND(((ET202)*AV202*I202),2)*BB202),2)+ROUND((ROUND(((AE202-(EU202))*AV202*I202),2)*BS202),2))</f>
        <v>2212.9299999999998</v>
      </c>
      <c r="R202">
        <f t="shared" si="161"/>
        <v>0</v>
      </c>
      <c r="S202">
        <f t="shared" si="162"/>
        <v>0</v>
      </c>
      <c r="T202">
        <f t="shared" si="163"/>
        <v>0</v>
      </c>
      <c r="U202">
        <f t="shared" si="164"/>
        <v>0</v>
      </c>
      <c r="V202">
        <f t="shared" si="165"/>
        <v>0</v>
      </c>
      <c r="W202">
        <f t="shared" si="166"/>
        <v>0</v>
      </c>
      <c r="X202">
        <f t="shared" si="167"/>
        <v>0</v>
      </c>
      <c r="Y202">
        <f t="shared" si="168"/>
        <v>0</v>
      </c>
      <c r="AA202">
        <v>46747901</v>
      </c>
      <c r="AB202">
        <f t="shared" si="169"/>
        <v>12.61</v>
      </c>
      <c r="AC202">
        <f t="shared" si="170"/>
        <v>0</v>
      </c>
      <c r="AD202">
        <f>ROUND((((ET202)-(EU202))+AE202),6)</f>
        <v>12.61</v>
      </c>
      <c r="AE202">
        <f t="shared" si="194"/>
        <v>0</v>
      </c>
      <c r="AF202">
        <f t="shared" si="194"/>
        <v>0</v>
      </c>
      <c r="AG202">
        <f t="shared" si="172"/>
        <v>0</v>
      </c>
      <c r="AH202">
        <f t="shared" si="195"/>
        <v>0</v>
      </c>
      <c r="AI202">
        <f t="shared" si="195"/>
        <v>0</v>
      </c>
      <c r="AJ202">
        <f t="shared" si="174"/>
        <v>0</v>
      </c>
      <c r="AK202">
        <v>12.61</v>
      </c>
      <c r="AL202">
        <v>0</v>
      </c>
      <c r="AM202">
        <v>12.61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93</v>
      </c>
      <c r="AU202">
        <v>64</v>
      </c>
      <c r="AV202">
        <v>1</v>
      </c>
      <c r="AW202">
        <v>1</v>
      </c>
      <c r="AZ202">
        <v>1</v>
      </c>
      <c r="BA202">
        <v>1</v>
      </c>
      <c r="BB202">
        <v>7.63</v>
      </c>
      <c r="BC202">
        <v>1</v>
      </c>
      <c r="BD202" t="s">
        <v>0</v>
      </c>
      <c r="BE202" t="s">
        <v>0</v>
      </c>
      <c r="BF202" t="s">
        <v>0</v>
      </c>
      <c r="BG202" t="s">
        <v>0</v>
      </c>
      <c r="BH202">
        <v>0</v>
      </c>
      <c r="BI202">
        <v>4</v>
      </c>
      <c r="BJ202" t="s">
        <v>47</v>
      </c>
      <c r="BM202">
        <v>1113</v>
      </c>
      <c r="BN202">
        <v>0</v>
      </c>
      <c r="BO202" t="s">
        <v>44</v>
      </c>
      <c r="BP202">
        <v>1</v>
      </c>
      <c r="BQ202">
        <v>150</v>
      </c>
      <c r="BR202">
        <v>0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 t="s">
        <v>0</v>
      </c>
      <c r="BZ202">
        <v>93</v>
      </c>
      <c r="CA202">
        <v>64</v>
      </c>
      <c r="CE202">
        <v>30</v>
      </c>
      <c r="CF202">
        <v>0</v>
      </c>
      <c r="CG202">
        <v>0</v>
      </c>
      <c r="CM202">
        <v>0</v>
      </c>
      <c r="CN202" t="s">
        <v>0</v>
      </c>
      <c r="CO202">
        <v>0</v>
      </c>
      <c r="CP202">
        <f t="shared" si="175"/>
        <v>2212.9299999999998</v>
      </c>
      <c r="CQ202">
        <f t="shared" si="176"/>
        <v>0</v>
      </c>
      <c r="CR202">
        <f>(ROUND((ROUND(((ET202)*AV202*1),2)*BB202),2)+ROUND((ROUND(((AE202-(EU202))*AV202*1),2)*BS202),2))</f>
        <v>96.21</v>
      </c>
      <c r="CS202">
        <f t="shared" si="177"/>
        <v>0</v>
      </c>
      <c r="CT202">
        <f t="shared" si="178"/>
        <v>0</v>
      </c>
      <c r="CU202">
        <f t="shared" si="179"/>
        <v>0</v>
      </c>
      <c r="CV202">
        <f t="shared" si="180"/>
        <v>0</v>
      </c>
      <c r="CW202">
        <f t="shared" si="181"/>
        <v>0</v>
      </c>
      <c r="CX202">
        <f t="shared" si="182"/>
        <v>0</v>
      </c>
      <c r="CY202">
        <f t="shared" si="183"/>
        <v>0</v>
      </c>
      <c r="CZ202">
        <f t="shared" si="184"/>
        <v>0</v>
      </c>
      <c r="DC202" t="s">
        <v>0</v>
      </c>
      <c r="DD202" t="s">
        <v>0</v>
      </c>
      <c r="DE202" t="s">
        <v>0</v>
      </c>
      <c r="DF202" t="s">
        <v>0</v>
      </c>
      <c r="DG202" t="s">
        <v>0</v>
      </c>
      <c r="DH202" t="s">
        <v>0</v>
      </c>
      <c r="DI202" t="s">
        <v>0</v>
      </c>
      <c r="DJ202" t="s">
        <v>0</v>
      </c>
      <c r="DK202" t="s">
        <v>0</v>
      </c>
      <c r="DL202" t="s">
        <v>0</v>
      </c>
      <c r="DM202" t="s">
        <v>0</v>
      </c>
      <c r="DN202">
        <v>0</v>
      </c>
      <c r="DO202">
        <v>0</v>
      </c>
      <c r="DP202">
        <v>1</v>
      </c>
      <c r="DQ202">
        <v>1</v>
      </c>
      <c r="DU202">
        <v>1013</v>
      </c>
      <c r="DV202" t="s">
        <v>46</v>
      </c>
      <c r="DW202" t="s">
        <v>46</v>
      </c>
      <c r="DX202">
        <v>1</v>
      </c>
      <c r="EE202">
        <v>45802091</v>
      </c>
      <c r="EF202">
        <v>150</v>
      </c>
      <c r="EG202" t="s">
        <v>40</v>
      </c>
      <c r="EH202">
        <v>0</v>
      </c>
      <c r="EI202" t="s">
        <v>0</v>
      </c>
      <c r="EJ202">
        <v>4</v>
      </c>
      <c r="EK202">
        <v>1113</v>
      </c>
      <c r="EL202" t="s">
        <v>48</v>
      </c>
      <c r="EM202" t="s">
        <v>49</v>
      </c>
      <c r="EO202" t="s">
        <v>0</v>
      </c>
      <c r="EQ202">
        <v>0</v>
      </c>
      <c r="ER202">
        <v>12.61</v>
      </c>
      <c r="ES202">
        <v>0</v>
      </c>
      <c r="ET202">
        <v>12.61</v>
      </c>
      <c r="EU202">
        <v>0</v>
      </c>
      <c r="EV202">
        <v>0</v>
      </c>
      <c r="EW202">
        <v>0</v>
      </c>
      <c r="EX202">
        <v>0</v>
      </c>
      <c r="EY202">
        <v>0</v>
      </c>
      <c r="FQ202">
        <v>0</v>
      </c>
      <c r="FR202">
        <f t="shared" si="185"/>
        <v>0</v>
      </c>
      <c r="FS202">
        <v>0</v>
      </c>
      <c r="FX202">
        <v>0</v>
      </c>
      <c r="FY202">
        <v>0</v>
      </c>
      <c r="GA202" t="s">
        <v>0</v>
      </c>
      <c r="GD202">
        <v>0</v>
      </c>
      <c r="GF202">
        <v>-1630031867</v>
      </c>
      <c r="GG202">
        <v>2</v>
      </c>
      <c r="GH202">
        <v>1</v>
      </c>
      <c r="GI202">
        <v>2</v>
      </c>
      <c r="GJ202">
        <v>0</v>
      </c>
      <c r="GK202">
        <f>ROUND(R202*(R12)/100,2)</f>
        <v>0</v>
      </c>
      <c r="GL202">
        <f t="shared" si="186"/>
        <v>0</v>
      </c>
      <c r="GM202">
        <f t="shared" si="187"/>
        <v>2212.9299999999998</v>
      </c>
      <c r="GN202">
        <f t="shared" si="188"/>
        <v>0</v>
      </c>
      <c r="GO202">
        <f t="shared" si="189"/>
        <v>0</v>
      </c>
      <c r="GP202">
        <f t="shared" si="190"/>
        <v>2212.9299999999998</v>
      </c>
      <c r="GR202">
        <v>0</v>
      </c>
      <c r="GS202">
        <v>3</v>
      </c>
      <c r="GT202">
        <v>0</v>
      </c>
      <c r="GU202" t="s">
        <v>0</v>
      </c>
      <c r="GV202">
        <f t="shared" si="191"/>
        <v>0</v>
      </c>
      <c r="GW202">
        <v>1</v>
      </c>
      <c r="GX202">
        <f t="shared" si="192"/>
        <v>0</v>
      </c>
      <c r="HA202">
        <v>0</v>
      </c>
      <c r="HB202">
        <v>0</v>
      </c>
      <c r="HC202">
        <f t="shared" si="193"/>
        <v>0</v>
      </c>
      <c r="IK202">
        <v>0</v>
      </c>
    </row>
    <row r="203" spans="1:245" x14ac:dyDescent="0.2">
      <c r="A203">
        <v>17</v>
      </c>
      <c r="B203">
        <v>1</v>
      </c>
      <c r="C203">
        <f>ROW(SmtRes!A194)</f>
        <v>194</v>
      </c>
      <c r="D203">
        <f>ROW(EtalonRes!A195)</f>
        <v>195</v>
      </c>
      <c r="E203" t="s">
        <v>266</v>
      </c>
      <c r="F203" t="s">
        <v>51</v>
      </c>
      <c r="G203" t="s">
        <v>52</v>
      </c>
      <c r="H203" t="s">
        <v>53</v>
      </c>
      <c r="I203">
        <f>ROUND(45/1000,9)</f>
        <v>4.4999999999999998E-2</v>
      </c>
      <c r="J203">
        <v>0</v>
      </c>
      <c r="O203">
        <f t="shared" si="159"/>
        <v>626.80999999999995</v>
      </c>
      <c r="P203">
        <f t="shared" si="160"/>
        <v>0.12</v>
      </c>
      <c r="Q203">
        <f>(ROUND((ROUND((((ET203*1.25))*AV203*I203),2)*BB203),2)+ROUND((ROUND(((AE203-((EU203*1.25)))*AV203*I203),2)*BS203),2))</f>
        <v>260.35000000000002</v>
      </c>
      <c r="R203">
        <f t="shared" si="161"/>
        <v>117.9</v>
      </c>
      <c r="S203">
        <f t="shared" si="162"/>
        <v>366.34</v>
      </c>
      <c r="T203">
        <f t="shared" si="163"/>
        <v>0</v>
      </c>
      <c r="U203">
        <f t="shared" si="164"/>
        <v>1.4334749999999998</v>
      </c>
      <c r="V203">
        <f t="shared" si="165"/>
        <v>0</v>
      </c>
      <c r="W203">
        <f t="shared" si="166"/>
        <v>0</v>
      </c>
      <c r="X203">
        <f t="shared" si="167"/>
        <v>410.3</v>
      </c>
      <c r="Y203">
        <f t="shared" si="168"/>
        <v>150.19999999999999</v>
      </c>
      <c r="AA203">
        <v>46747901</v>
      </c>
      <c r="AB203">
        <f t="shared" si="169"/>
        <v>1005.3215</v>
      </c>
      <c r="AC203">
        <f t="shared" si="170"/>
        <v>0.49</v>
      </c>
      <c r="AD203">
        <f>ROUND(((((ET203*1.25))-((EU203*1.25)))+AE203),6)</f>
        <v>676.72500000000002</v>
      </c>
      <c r="AE203">
        <f>ROUND(((EU203*1.25)),6)</f>
        <v>105.65</v>
      </c>
      <c r="AF203">
        <f>ROUND(((EV203*1.15)),6)</f>
        <v>328.10649999999998</v>
      </c>
      <c r="AG203">
        <f t="shared" si="172"/>
        <v>0</v>
      </c>
      <c r="AH203">
        <f>((EW203*1.15))</f>
        <v>31.854999999999997</v>
      </c>
      <c r="AI203">
        <f>((EX203*1.25))</f>
        <v>0</v>
      </c>
      <c r="AJ203">
        <f t="shared" si="174"/>
        <v>0</v>
      </c>
      <c r="AK203">
        <v>827.18</v>
      </c>
      <c r="AL203">
        <v>0.49</v>
      </c>
      <c r="AM203">
        <v>541.38</v>
      </c>
      <c r="AN203">
        <v>84.52</v>
      </c>
      <c r="AO203">
        <v>285.31</v>
      </c>
      <c r="AP203">
        <v>0</v>
      </c>
      <c r="AQ203">
        <v>27.7</v>
      </c>
      <c r="AR203">
        <v>0</v>
      </c>
      <c r="AS203">
        <v>0</v>
      </c>
      <c r="AT203">
        <v>112</v>
      </c>
      <c r="AU203">
        <v>41</v>
      </c>
      <c r="AV203">
        <v>1</v>
      </c>
      <c r="AW203">
        <v>1</v>
      </c>
      <c r="AZ203">
        <v>1</v>
      </c>
      <c r="BA203">
        <v>24.82</v>
      </c>
      <c r="BB203">
        <v>8.5500000000000007</v>
      </c>
      <c r="BC203">
        <v>5.82</v>
      </c>
      <c r="BD203" t="s">
        <v>0</v>
      </c>
      <c r="BE203" t="s">
        <v>0</v>
      </c>
      <c r="BF203" t="s">
        <v>0</v>
      </c>
      <c r="BG203" t="s">
        <v>0</v>
      </c>
      <c r="BH203">
        <v>0</v>
      </c>
      <c r="BI203">
        <v>1</v>
      </c>
      <c r="BJ203" t="s">
        <v>54</v>
      </c>
      <c r="BM203">
        <v>166</v>
      </c>
      <c r="BN203">
        <v>0</v>
      </c>
      <c r="BO203" t="s">
        <v>51</v>
      </c>
      <c r="BP203">
        <v>1</v>
      </c>
      <c r="BQ203">
        <v>30</v>
      </c>
      <c r="BR203">
        <v>0</v>
      </c>
      <c r="BS203">
        <v>24.82</v>
      </c>
      <c r="BT203">
        <v>1</v>
      </c>
      <c r="BU203">
        <v>1</v>
      </c>
      <c r="BV203">
        <v>1</v>
      </c>
      <c r="BW203">
        <v>1</v>
      </c>
      <c r="BX203">
        <v>1</v>
      </c>
      <c r="BY203" t="s">
        <v>0</v>
      </c>
      <c r="BZ203">
        <v>112</v>
      </c>
      <c r="CA203">
        <v>41</v>
      </c>
      <c r="CE203">
        <v>30</v>
      </c>
      <c r="CF203">
        <v>0</v>
      </c>
      <c r="CG203">
        <v>0</v>
      </c>
      <c r="CM203">
        <v>0</v>
      </c>
      <c r="CN203" t="s">
        <v>267</v>
      </c>
      <c r="CO203">
        <v>0</v>
      </c>
      <c r="CP203">
        <f t="shared" si="175"/>
        <v>626.80999999999995</v>
      </c>
      <c r="CQ203">
        <f t="shared" si="176"/>
        <v>2.85</v>
      </c>
      <c r="CR203">
        <f>(ROUND((ROUND((((ET203*1.25))*AV203*1),2)*BB203),2)+ROUND((ROUND(((AE203-((EU203*1.25)))*AV203*1),2)*BS203),2))</f>
        <v>5786.04</v>
      </c>
      <c r="CS203">
        <f t="shared" si="177"/>
        <v>2622.23</v>
      </c>
      <c r="CT203">
        <f t="shared" si="178"/>
        <v>8143.69</v>
      </c>
      <c r="CU203">
        <f t="shared" si="179"/>
        <v>0</v>
      </c>
      <c r="CV203">
        <f t="shared" si="180"/>
        <v>31.854999999999997</v>
      </c>
      <c r="CW203">
        <f t="shared" si="181"/>
        <v>0</v>
      </c>
      <c r="CX203">
        <f t="shared" si="182"/>
        <v>0</v>
      </c>
      <c r="CY203">
        <f t="shared" si="183"/>
        <v>410.30080000000004</v>
      </c>
      <c r="CZ203">
        <f t="shared" si="184"/>
        <v>150.19939999999997</v>
      </c>
      <c r="DC203" t="s">
        <v>0</v>
      </c>
      <c r="DD203" t="s">
        <v>0</v>
      </c>
      <c r="DE203" t="s">
        <v>17</v>
      </c>
      <c r="DF203" t="s">
        <v>17</v>
      </c>
      <c r="DG203" t="s">
        <v>18</v>
      </c>
      <c r="DH203" t="s">
        <v>0</v>
      </c>
      <c r="DI203" t="s">
        <v>18</v>
      </c>
      <c r="DJ203" t="s">
        <v>17</v>
      </c>
      <c r="DK203" t="s">
        <v>0</v>
      </c>
      <c r="DL203" t="s">
        <v>0</v>
      </c>
      <c r="DM203" t="s">
        <v>0</v>
      </c>
      <c r="DN203">
        <v>140</v>
      </c>
      <c r="DO203">
        <v>79</v>
      </c>
      <c r="DP203">
        <v>1.0469999999999999</v>
      </c>
      <c r="DQ203">
        <v>1.002</v>
      </c>
      <c r="DU203">
        <v>1005</v>
      </c>
      <c r="DV203" t="s">
        <v>53</v>
      </c>
      <c r="DW203" t="s">
        <v>53</v>
      </c>
      <c r="DX203">
        <v>1000</v>
      </c>
      <c r="EE203">
        <v>45801144</v>
      </c>
      <c r="EF203">
        <v>30</v>
      </c>
      <c r="EG203" t="s">
        <v>19</v>
      </c>
      <c r="EH203">
        <v>0</v>
      </c>
      <c r="EI203" t="s">
        <v>0</v>
      </c>
      <c r="EJ203">
        <v>1</v>
      </c>
      <c r="EK203">
        <v>166</v>
      </c>
      <c r="EL203" t="s">
        <v>55</v>
      </c>
      <c r="EM203" t="s">
        <v>56</v>
      </c>
      <c r="EO203" t="s">
        <v>268</v>
      </c>
      <c r="EQ203">
        <v>0</v>
      </c>
      <c r="ER203">
        <v>827.18</v>
      </c>
      <c r="ES203">
        <v>0.49</v>
      </c>
      <c r="ET203">
        <v>541.38</v>
      </c>
      <c r="EU203">
        <v>84.52</v>
      </c>
      <c r="EV203">
        <v>285.31</v>
      </c>
      <c r="EW203">
        <v>27.7</v>
      </c>
      <c r="EX203">
        <v>0</v>
      </c>
      <c r="EY203">
        <v>0</v>
      </c>
      <c r="FQ203">
        <v>0</v>
      </c>
      <c r="FR203">
        <f t="shared" si="185"/>
        <v>0</v>
      </c>
      <c r="FS203">
        <v>0</v>
      </c>
      <c r="FX203">
        <v>140</v>
      </c>
      <c r="FY203">
        <v>79</v>
      </c>
      <c r="GA203" t="s">
        <v>0</v>
      </c>
      <c r="GD203">
        <v>0</v>
      </c>
      <c r="GF203">
        <v>1585316033</v>
      </c>
      <c r="GG203">
        <v>2</v>
      </c>
      <c r="GH203">
        <v>1</v>
      </c>
      <c r="GI203">
        <v>3</v>
      </c>
      <c r="GJ203">
        <v>0</v>
      </c>
      <c r="GK203">
        <f>ROUND(R203*(R12)/100,2)</f>
        <v>185.1</v>
      </c>
      <c r="GL203">
        <f t="shared" si="186"/>
        <v>0</v>
      </c>
      <c r="GM203">
        <f t="shared" si="187"/>
        <v>1372.41</v>
      </c>
      <c r="GN203">
        <f t="shared" si="188"/>
        <v>1372.41</v>
      </c>
      <c r="GO203">
        <f t="shared" si="189"/>
        <v>0</v>
      </c>
      <c r="GP203">
        <f t="shared" si="190"/>
        <v>0</v>
      </c>
      <c r="GR203">
        <v>0</v>
      </c>
      <c r="GS203">
        <v>3</v>
      </c>
      <c r="GT203">
        <v>0</v>
      </c>
      <c r="GU203" t="s">
        <v>0</v>
      </c>
      <c r="GV203">
        <f t="shared" si="191"/>
        <v>0</v>
      </c>
      <c r="GW203">
        <v>1</v>
      </c>
      <c r="GX203">
        <f t="shared" si="192"/>
        <v>0</v>
      </c>
      <c r="HA203">
        <v>0</v>
      </c>
      <c r="HB203">
        <v>0</v>
      </c>
      <c r="HC203">
        <f t="shared" si="193"/>
        <v>0</v>
      </c>
      <c r="IK203">
        <v>0</v>
      </c>
    </row>
    <row r="204" spans="1:245" x14ac:dyDescent="0.2">
      <c r="A204">
        <v>18</v>
      </c>
      <c r="B204">
        <v>1</v>
      </c>
      <c r="C204">
        <v>193</v>
      </c>
      <c r="E204" t="s">
        <v>269</v>
      </c>
      <c r="F204" t="s">
        <v>58</v>
      </c>
      <c r="G204" t="s">
        <v>59</v>
      </c>
      <c r="H204" t="s">
        <v>60</v>
      </c>
      <c r="I204">
        <f>I203*J204</f>
        <v>45.9</v>
      </c>
      <c r="J204">
        <v>1020</v>
      </c>
      <c r="O204">
        <f t="shared" si="159"/>
        <v>2356.31</v>
      </c>
      <c r="P204">
        <f t="shared" si="160"/>
        <v>2356.31</v>
      </c>
      <c r="Q204">
        <f>(ROUND((ROUND(((ET204)*AV204*I204),2)*BB204),2)+ROUND((ROUND(((AE204-(EU204))*AV204*I204),2)*BS204),2))</f>
        <v>0</v>
      </c>
      <c r="R204">
        <f t="shared" si="161"/>
        <v>0</v>
      </c>
      <c r="S204">
        <f t="shared" si="162"/>
        <v>0</v>
      </c>
      <c r="T204">
        <f t="shared" si="163"/>
        <v>0</v>
      </c>
      <c r="U204">
        <f t="shared" si="164"/>
        <v>0</v>
      </c>
      <c r="V204">
        <f t="shared" si="165"/>
        <v>0</v>
      </c>
      <c r="W204">
        <f t="shared" si="166"/>
        <v>0</v>
      </c>
      <c r="X204">
        <f t="shared" si="167"/>
        <v>0</v>
      </c>
      <c r="Y204">
        <f t="shared" si="168"/>
        <v>0</v>
      </c>
      <c r="AA204">
        <v>46747901</v>
      </c>
      <c r="AB204">
        <f t="shared" si="169"/>
        <v>16.559999999999999</v>
      </c>
      <c r="AC204">
        <f t="shared" si="170"/>
        <v>16.559999999999999</v>
      </c>
      <c r="AD204">
        <f>ROUND((((ET204)-(EU204))+AE204),6)</f>
        <v>0</v>
      </c>
      <c r="AE204">
        <f>ROUND((EU204),6)</f>
        <v>0</v>
      </c>
      <c r="AF204">
        <f>ROUND((EV204),6)</f>
        <v>0</v>
      </c>
      <c r="AG204">
        <f t="shared" si="172"/>
        <v>0</v>
      </c>
      <c r="AH204">
        <f>(EW204)</f>
        <v>0</v>
      </c>
      <c r="AI204">
        <f>(EX204)</f>
        <v>0</v>
      </c>
      <c r="AJ204">
        <f t="shared" si="174"/>
        <v>0</v>
      </c>
      <c r="AK204">
        <v>16.559999999999999</v>
      </c>
      <c r="AL204">
        <v>16.559999999999999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1</v>
      </c>
      <c r="AW204">
        <v>1</v>
      </c>
      <c r="AZ204">
        <v>1</v>
      </c>
      <c r="BA204">
        <v>1</v>
      </c>
      <c r="BB204">
        <v>1</v>
      </c>
      <c r="BC204">
        <v>3.1</v>
      </c>
      <c r="BD204" t="s">
        <v>0</v>
      </c>
      <c r="BE204" t="s">
        <v>0</v>
      </c>
      <c r="BF204" t="s">
        <v>0</v>
      </c>
      <c r="BG204" t="s">
        <v>0</v>
      </c>
      <c r="BH204">
        <v>3</v>
      </c>
      <c r="BI204">
        <v>1</v>
      </c>
      <c r="BJ204" t="s">
        <v>61</v>
      </c>
      <c r="BM204">
        <v>166</v>
      </c>
      <c r="BN204">
        <v>0</v>
      </c>
      <c r="BO204" t="s">
        <v>58</v>
      </c>
      <c r="BP204">
        <v>1</v>
      </c>
      <c r="BQ204">
        <v>30</v>
      </c>
      <c r="BR204">
        <v>0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 t="s">
        <v>0</v>
      </c>
      <c r="BZ204">
        <v>0</v>
      </c>
      <c r="CA204">
        <v>0</v>
      </c>
      <c r="CE204">
        <v>30</v>
      </c>
      <c r="CF204">
        <v>0</v>
      </c>
      <c r="CG204">
        <v>0</v>
      </c>
      <c r="CM204">
        <v>0</v>
      </c>
      <c r="CN204" t="s">
        <v>0</v>
      </c>
      <c r="CO204">
        <v>0</v>
      </c>
      <c r="CP204">
        <f t="shared" si="175"/>
        <v>2356.31</v>
      </c>
      <c r="CQ204">
        <f t="shared" si="176"/>
        <v>51.34</v>
      </c>
      <c r="CR204">
        <f>(ROUND((ROUND(((ET204)*AV204*1),2)*BB204),2)+ROUND((ROUND(((AE204-(EU204))*AV204*1),2)*BS204),2))</f>
        <v>0</v>
      </c>
      <c r="CS204">
        <f t="shared" si="177"/>
        <v>0</v>
      </c>
      <c r="CT204">
        <f t="shared" si="178"/>
        <v>0</v>
      </c>
      <c r="CU204">
        <f t="shared" si="179"/>
        <v>0</v>
      </c>
      <c r="CV204">
        <f t="shared" si="180"/>
        <v>0</v>
      </c>
      <c r="CW204">
        <f t="shared" si="181"/>
        <v>0</v>
      </c>
      <c r="CX204">
        <f t="shared" si="182"/>
        <v>0</v>
      </c>
      <c r="CY204">
        <f t="shared" si="183"/>
        <v>0</v>
      </c>
      <c r="CZ204">
        <f t="shared" si="184"/>
        <v>0</v>
      </c>
      <c r="DC204" t="s">
        <v>0</v>
      </c>
      <c r="DD204" t="s">
        <v>0</v>
      </c>
      <c r="DE204" t="s">
        <v>0</v>
      </c>
      <c r="DF204" t="s">
        <v>0</v>
      </c>
      <c r="DG204" t="s">
        <v>0</v>
      </c>
      <c r="DH204" t="s">
        <v>0</v>
      </c>
      <c r="DI204" t="s">
        <v>0</v>
      </c>
      <c r="DJ204" t="s">
        <v>0</v>
      </c>
      <c r="DK204" t="s">
        <v>0</v>
      </c>
      <c r="DL204" t="s">
        <v>0</v>
      </c>
      <c r="DM204" t="s">
        <v>0</v>
      </c>
      <c r="DN204">
        <v>140</v>
      </c>
      <c r="DO204">
        <v>79</v>
      </c>
      <c r="DP204">
        <v>1.0469999999999999</v>
      </c>
      <c r="DQ204">
        <v>1.002</v>
      </c>
      <c r="DU204">
        <v>1005</v>
      </c>
      <c r="DV204" t="s">
        <v>60</v>
      </c>
      <c r="DW204" t="s">
        <v>60</v>
      </c>
      <c r="DX204">
        <v>1</v>
      </c>
      <c r="EE204">
        <v>45801144</v>
      </c>
      <c r="EF204">
        <v>30</v>
      </c>
      <c r="EG204" t="s">
        <v>19</v>
      </c>
      <c r="EH204">
        <v>0</v>
      </c>
      <c r="EI204" t="s">
        <v>0</v>
      </c>
      <c r="EJ204">
        <v>1</v>
      </c>
      <c r="EK204">
        <v>166</v>
      </c>
      <c r="EL204" t="s">
        <v>55</v>
      </c>
      <c r="EM204" t="s">
        <v>56</v>
      </c>
      <c r="EO204" t="s">
        <v>0</v>
      </c>
      <c r="EQ204">
        <v>0</v>
      </c>
      <c r="ER204">
        <v>16.559999999999999</v>
      </c>
      <c r="ES204">
        <v>16.559999999999999</v>
      </c>
      <c r="ET204">
        <v>0</v>
      </c>
      <c r="EU204">
        <v>0</v>
      </c>
      <c r="EV204">
        <v>0</v>
      </c>
      <c r="EW204">
        <v>0</v>
      </c>
      <c r="EX204">
        <v>0</v>
      </c>
      <c r="FQ204">
        <v>0</v>
      </c>
      <c r="FR204">
        <f t="shared" si="185"/>
        <v>0</v>
      </c>
      <c r="FS204">
        <v>0</v>
      </c>
      <c r="FX204">
        <v>140</v>
      </c>
      <c r="FY204">
        <v>79</v>
      </c>
      <c r="GA204" t="s">
        <v>0</v>
      </c>
      <c r="GD204">
        <v>0</v>
      </c>
      <c r="GF204">
        <v>-650690830</v>
      </c>
      <c r="GG204">
        <v>2</v>
      </c>
      <c r="GH204">
        <v>1</v>
      </c>
      <c r="GI204">
        <v>2</v>
      </c>
      <c r="GJ204">
        <v>0</v>
      </c>
      <c r="GK204">
        <f>ROUND(R204*(R12)/100,2)</f>
        <v>0</v>
      </c>
      <c r="GL204">
        <f t="shared" si="186"/>
        <v>0</v>
      </c>
      <c r="GM204">
        <f t="shared" si="187"/>
        <v>2356.31</v>
      </c>
      <c r="GN204">
        <f t="shared" si="188"/>
        <v>2356.31</v>
      </c>
      <c r="GO204">
        <f t="shared" si="189"/>
        <v>0</v>
      </c>
      <c r="GP204">
        <f t="shared" si="190"/>
        <v>0</v>
      </c>
      <c r="GR204">
        <v>0</v>
      </c>
      <c r="GS204">
        <v>3</v>
      </c>
      <c r="GT204">
        <v>0</v>
      </c>
      <c r="GU204" t="s">
        <v>0</v>
      </c>
      <c r="GV204">
        <f t="shared" si="191"/>
        <v>0</v>
      </c>
      <c r="GW204">
        <v>1</v>
      </c>
      <c r="GX204">
        <f t="shared" si="192"/>
        <v>0</v>
      </c>
      <c r="HA204">
        <v>0</v>
      </c>
      <c r="HB204">
        <v>0</v>
      </c>
      <c r="HC204">
        <f t="shared" si="193"/>
        <v>0</v>
      </c>
      <c r="IK204">
        <v>0</v>
      </c>
    </row>
    <row r="205" spans="1:245" x14ac:dyDescent="0.2">
      <c r="A205">
        <v>17</v>
      </c>
      <c r="B205">
        <v>1</v>
      </c>
      <c r="C205">
        <f>ROW(SmtRes!A202)</f>
        <v>202</v>
      </c>
      <c r="D205">
        <f>ROW(EtalonRes!A203)</f>
        <v>203</v>
      </c>
      <c r="E205" t="s">
        <v>270</v>
      </c>
      <c r="F205" t="s">
        <v>63</v>
      </c>
      <c r="G205" t="s">
        <v>64</v>
      </c>
      <c r="H205" t="s">
        <v>65</v>
      </c>
      <c r="I205">
        <f>ROUND(4.5/100,9)</f>
        <v>4.4999999999999998E-2</v>
      </c>
      <c r="J205">
        <v>0</v>
      </c>
      <c r="O205">
        <f t="shared" si="159"/>
        <v>603.69000000000005</v>
      </c>
      <c r="P205">
        <f t="shared" si="160"/>
        <v>7.93</v>
      </c>
      <c r="Q205">
        <f>(ROUND((ROUND((((ET205*1.25))*AV205*I205),2)*BB205),2)+ROUND((ROUND(((AE205-((EU205*1.25)))*AV205*I205),2)*BS205),2))</f>
        <v>401.17</v>
      </c>
      <c r="R205">
        <f t="shared" si="161"/>
        <v>147.93</v>
      </c>
      <c r="S205">
        <f t="shared" si="162"/>
        <v>194.59</v>
      </c>
      <c r="T205">
        <f t="shared" si="163"/>
        <v>0</v>
      </c>
      <c r="U205">
        <f t="shared" si="164"/>
        <v>0.74519999999999986</v>
      </c>
      <c r="V205">
        <f t="shared" si="165"/>
        <v>0</v>
      </c>
      <c r="W205">
        <f t="shared" si="166"/>
        <v>0</v>
      </c>
      <c r="X205">
        <f t="shared" si="167"/>
        <v>217.94</v>
      </c>
      <c r="Y205">
        <f t="shared" si="168"/>
        <v>79.78</v>
      </c>
      <c r="AA205">
        <v>46747901</v>
      </c>
      <c r="AB205">
        <f t="shared" si="169"/>
        <v>1141.0385000000001</v>
      </c>
      <c r="AC205">
        <f t="shared" si="170"/>
        <v>35.35</v>
      </c>
      <c r="AD205">
        <f>ROUND(((((ET205*1.25))-((EU205*1.25)))+AE205),6)</f>
        <v>931.47500000000002</v>
      </c>
      <c r="AE205">
        <f>ROUND(((EU205*1.25)),6)</f>
        <v>132.48750000000001</v>
      </c>
      <c r="AF205">
        <f>ROUND(((EV205*1.15)),6)</f>
        <v>174.21350000000001</v>
      </c>
      <c r="AG205">
        <f t="shared" si="172"/>
        <v>0</v>
      </c>
      <c r="AH205">
        <f>((EW205*1.15))</f>
        <v>16.559999999999999</v>
      </c>
      <c r="AI205">
        <f>((EX205*1.25))</f>
        <v>0</v>
      </c>
      <c r="AJ205">
        <f t="shared" si="174"/>
        <v>0</v>
      </c>
      <c r="AK205">
        <v>932.02</v>
      </c>
      <c r="AL205">
        <v>35.35</v>
      </c>
      <c r="AM205">
        <v>745.18</v>
      </c>
      <c r="AN205">
        <v>105.99</v>
      </c>
      <c r="AO205">
        <v>151.49</v>
      </c>
      <c r="AP205">
        <v>0</v>
      </c>
      <c r="AQ205">
        <v>14.4</v>
      </c>
      <c r="AR205">
        <v>0</v>
      </c>
      <c r="AS205">
        <v>0</v>
      </c>
      <c r="AT205">
        <v>112</v>
      </c>
      <c r="AU205">
        <v>41</v>
      </c>
      <c r="AV205">
        <v>1</v>
      </c>
      <c r="AW205">
        <v>1</v>
      </c>
      <c r="AZ205">
        <v>1</v>
      </c>
      <c r="BA205">
        <v>24.82</v>
      </c>
      <c r="BB205">
        <v>9.57</v>
      </c>
      <c r="BC205">
        <v>4.99</v>
      </c>
      <c r="BD205" t="s">
        <v>0</v>
      </c>
      <c r="BE205" t="s">
        <v>0</v>
      </c>
      <c r="BF205" t="s">
        <v>0</v>
      </c>
      <c r="BG205" t="s">
        <v>0</v>
      </c>
      <c r="BH205">
        <v>0</v>
      </c>
      <c r="BI205">
        <v>1</v>
      </c>
      <c r="BJ205" t="s">
        <v>66</v>
      </c>
      <c r="BM205">
        <v>146</v>
      </c>
      <c r="BN205">
        <v>0</v>
      </c>
      <c r="BO205" t="s">
        <v>63</v>
      </c>
      <c r="BP205">
        <v>1</v>
      </c>
      <c r="BQ205">
        <v>30</v>
      </c>
      <c r="BR205">
        <v>0</v>
      </c>
      <c r="BS205">
        <v>24.82</v>
      </c>
      <c r="BT205">
        <v>1</v>
      </c>
      <c r="BU205">
        <v>1</v>
      </c>
      <c r="BV205">
        <v>1</v>
      </c>
      <c r="BW205">
        <v>1</v>
      </c>
      <c r="BX205">
        <v>1</v>
      </c>
      <c r="BY205" t="s">
        <v>0</v>
      </c>
      <c r="BZ205">
        <v>112</v>
      </c>
      <c r="CA205">
        <v>41</v>
      </c>
      <c r="CE205">
        <v>30</v>
      </c>
      <c r="CF205">
        <v>0</v>
      </c>
      <c r="CG205">
        <v>0</v>
      </c>
      <c r="CM205">
        <v>0</v>
      </c>
      <c r="CN205" t="s">
        <v>267</v>
      </c>
      <c r="CO205">
        <v>0</v>
      </c>
      <c r="CP205">
        <f t="shared" si="175"/>
        <v>603.69000000000005</v>
      </c>
      <c r="CQ205">
        <f t="shared" si="176"/>
        <v>176.4</v>
      </c>
      <c r="CR205">
        <f>(ROUND((ROUND((((ET205*1.25))*AV205*1),2)*BB205),2)+ROUND((ROUND(((AE205-((EU205*1.25)))*AV205*1),2)*BS205),2))</f>
        <v>8914.26</v>
      </c>
      <c r="CS205">
        <f t="shared" si="177"/>
        <v>3288.4</v>
      </c>
      <c r="CT205">
        <f t="shared" si="178"/>
        <v>4323.8900000000003</v>
      </c>
      <c r="CU205">
        <f t="shared" si="179"/>
        <v>0</v>
      </c>
      <c r="CV205">
        <f t="shared" si="180"/>
        <v>16.559999999999999</v>
      </c>
      <c r="CW205">
        <f t="shared" si="181"/>
        <v>0</v>
      </c>
      <c r="CX205">
        <f t="shared" si="182"/>
        <v>0</v>
      </c>
      <c r="CY205">
        <f t="shared" si="183"/>
        <v>217.94080000000002</v>
      </c>
      <c r="CZ205">
        <f t="shared" si="184"/>
        <v>79.781899999999993</v>
      </c>
      <c r="DC205" t="s">
        <v>0</v>
      </c>
      <c r="DD205" t="s">
        <v>0</v>
      </c>
      <c r="DE205" t="s">
        <v>271</v>
      </c>
      <c r="DF205" t="s">
        <v>271</v>
      </c>
      <c r="DG205" t="s">
        <v>272</v>
      </c>
      <c r="DH205" t="s">
        <v>0</v>
      </c>
      <c r="DI205" t="s">
        <v>272</v>
      </c>
      <c r="DJ205" t="s">
        <v>271</v>
      </c>
      <c r="DK205" t="s">
        <v>0</v>
      </c>
      <c r="DL205" t="s">
        <v>0</v>
      </c>
      <c r="DM205" t="s">
        <v>0</v>
      </c>
      <c r="DN205">
        <v>140</v>
      </c>
      <c r="DO205">
        <v>79</v>
      </c>
      <c r="DP205">
        <v>1.0469999999999999</v>
      </c>
      <c r="DQ205">
        <v>1.002</v>
      </c>
      <c r="DU205">
        <v>1013</v>
      </c>
      <c r="DV205" t="s">
        <v>65</v>
      </c>
      <c r="DW205" t="s">
        <v>65</v>
      </c>
      <c r="DX205">
        <v>1</v>
      </c>
      <c r="EE205">
        <v>45801124</v>
      </c>
      <c r="EF205">
        <v>30</v>
      </c>
      <c r="EG205" t="s">
        <v>19</v>
      </c>
      <c r="EH205">
        <v>0</v>
      </c>
      <c r="EI205" t="s">
        <v>0</v>
      </c>
      <c r="EJ205">
        <v>1</v>
      </c>
      <c r="EK205">
        <v>146</v>
      </c>
      <c r="EL205" t="s">
        <v>67</v>
      </c>
      <c r="EM205" t="s">
        <v>68</v>
      </c>
      <c r="EO205" t="s">
        <v>268</v>
      </c>
      <c r="EQ205">
        <v>0</v>
      </c>
      <c r="ER205">
        <v>932.02</v>
      </c>
      <c r="ES205">
        <v>35.35</v>
      </c>
      <c r="ET205">
        <v>745.18</v>
      </c>
      <c r="EU205">
        <v>105.99</v>
      </c>
      <c r="EV205">
        <v>151.49</v>
      </c>
      <c r="EW205">
        <v>14.4</v>
      </c>
      <c r="EX205">
        <v>0</v>
      </c>
      <c r="EY205">
        <v>0</v>
      </c>
      <c r="FQ205">
        <v>0</v>
      </c>
      <c r="FR205">
        <f t="shared" si="185"/>
        <v>0</v>
      </c>
      <c r="FS205">
        <v>0</v>
      </c>
      <c r="FX205">
        <v>140</v>
      </c>
      <c r="FY205">
        <v>79</v>
      </c>
      <c r="GA205" t="s">
        <v>0</v>
      </c>
      <c r="GD205">
        <v>0</v>
      </c>
      <c r="GF205">
        <v>1486975691</v>
      </c>
      <c r="GG205">
        <v>2</v>
      </c>
      <c r="GH205">
        <v>1</v>
      </c>
      <c r="GI205">
        <v>3</v>
      </c>
      <c r="GJ205">
        <v>0</v>
      </c>
      <c r="GK205">
        <f>ROUND(R205*(R12)/100,2)</f>
        <v>232.25</v>
      </c>
      <c r="GL205">
        <f t="shared" si="186"/>
        <v>0</v>
      </c>
      <c r="GM205">
        <f t="shared" si="187"/>
        <v>1133.6600000000001</v>
      </c>
      <c r="GN205">
        <f t="shared" si="188"/>
        <v>1133.6600000000001</v>
      </c>
      <c r="GO205">
        <f t="shared" si="189"/>
        <v>0</v>
      </c>
      <c r="GP205">
        <f t="shared" si="190"/>
        <v>0</v>
      </c>
      <c r="GR205">
        <v>0</v>
      </c>
      <c r="GS205">
        <v>3</v>
      </c>
      <c r="GT205">
        <v>0</v>
      </c>
      <c r="GU205" t="s">
        <v>0</v>
      </c>
      <c r="GV205">
        <f t="shared" si="191"/>
        <v>0</v>
      </c>
      <c r="GW205">
        <v>1</v>
      </c>
      <c r="GX205">
        <f t="shared" si="192"/>
        <v>0</v>
      </c>
      <c r="HA205">
        <v>0</v>
      </c>
      <c r="HB205">
        <v>0</v>
      </c>
      <c r="HC205">
        <f t="shared" si="193"/>
        <v>0</v>
      </c>
      <c r="IK205">
        <v>0</v>
      </c>
    </row>
    <row r="206" spans="1:245" x14ac:dyDescent="0.2">
      <c r="A206">
        <v>18</v>
      </c>
      <c r="B206">
        <v>1</v>
      </c>
      <c r="C206">
        <v>202</v>
      </c>
      <c r="E206" t="s">
        <v>273</v>
      </c>
      <c r="F206" t="s">
        <v>70</v>
      </c>
      <c r="G206" t="s">
        <v>71</v>
      </c>
      <c r="H206" t="s">
        <v>72</v>
      </c>
      <c r="I206">
        <f>I205*J206</f>
        <v>4.95</v>
      </c>
      <c r="J206">
        <v>110.00000000000001</v>
      </c>
      <c r="O206">
        <f t="shared" si="159"/>
        <v>2733.62</v>
      </c>
      <c r="P206">
        <f t="shared" si="160"/>
        <v>2733.62</v>
      </c>
      <c r="Q206">
        <f>(ROUND((ROUND(((ET206)*AV206*I206),2)*BB206),2)+ROUND((ROUND(((AE206-(EU206))*AV206*I206),2)*BS206),2))</f>
        <v>0</v>
      </c>
      <c r="R206">
        <f t="shared" si="161"/>
        <v>0</v>
      </c>
      <c r="S206">
        <f t="shared" si="162"/>
        <v>0</v>
      </c>
      <c r="T206">
        <f t="shared" si="163"/>
        <v>0</v>
      </c>
      <c r="U206">
        <f t="shared" si="164"/>
        <v>0</v>
      </c>
      <c r="V206">
        <f t="shared" si="165"/>
        <v>0</v>
      </c>
      <c r="W206">
        <f t="shared" si="166"/>
        <v>0</v>
      </c>
      <c r="X206">
        <f t="shared" si="167"/>
        <v>0</v>
      </c>
      <c r="Y206">
        <f t="shared" si="168"/>
        <v>0</v>
      </c>
      <c r="AA206">
        <v>46747901</v>
      </c>
      <c r="AB206">
        <f t="shared" si="169"/>
        <v>104.99</v>
      </c>
      <c r="AC206">
        <f t="shared" si="170"/>
        <v>104.99</v>
      </c>
      <c r="AD206">
        <f>ROUND((((ET206)-(EU206))+AE206),6)</f>
        <v>0</v>
      </c>
      <c r="AE206">
        <f>ROUND((EU206),6)</f>
        <v>0</v>
      </c>
      <c r="AF206">
        <f>ROUND((EV206),6)</f>
        <v>0</v>
      </c>
      <c r="AG206">
        <f t="shared" si="172"/>
        <v>0</v>
      </c>
      <c r="AH206">
        <f>(EW206)</f>
        <v>0</v>
      </c>
      <c r="AI206">
        <f>(EX206)</f>
        <v>0</v>
      </c>
      <c r="AJ206">
        <f t="shared" si="174"/>
        <v>0</v>
      </c>
      <c r="AK206">
        <v>104.99</v>
      </c>
      <c r="AL206">
        <v>104.99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1</v>
      </c>
      <c r="AW206">
        <v>1</v>
      </c>
      <c r="AZ206">
        <v>1</v>
      </c>
      <c r="BA206">
        <v>1</v>
      </c>
      <c r="BB206">
        <v>1</v>
      </c>
      <c r="BC206">
        <v>5.26</v>
      </c>
      <c r="BD206" t="s">
        <v>0</v>
      </c>
      <c r="BE206" t="s">
        <v>0</v>
      </c>
      <c r="BF206" t="s">
        <v>0</v>
      </c>
      <c r="BG206" t="s">
        <v>0</v>
      </c>
      <c r="BH206">
        <v>3</v>
      </c>
      <c r="BI206">
        <v>1</v>
      </c>
      <c r="BJ206" t="s">
        <v>73</v>
      </c>
      <c r="BM206">
        <v>146</v>
      </c>
      <c r="BN206">
        <v>0</v>
      </c>
      <c r="BO206" t="s">
        <v>70</v>
      </c>
      <c r="BP206">
        <v>1</v>
      </c>
      <c r="BQ206">
        <v>30</v>
      </c>
      <c r="BR206">
        <v>0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 t="s">
        <v>0</v>
      </c>
      <c r="BZ206">
        <v>0</v>
      </c>
      <c r="CA206">
        <v>0</v>
      </c>
      <c r="CE206">
        <v>30</v>
      </c>
      <c r="CF206">
        <v>0</v>
      </c>
      <c r="CG206">
        <v>0</v>
      </c>
      <c r="CM206">
        <v>0</v>
      </c>
      <c r="CN206" t="s">
        <v>0</v>
      </c>
      <c r="CO206">
        <v>0</v>
      </c>
      <c r="CP206">
        <f t="shared" si="175"/>
        <v>2733.62</v>
      </c>
      <c r="CQ206">
        <f t="shared" si="176"/>
        <v>552.25</v>
      </c>
      <c r="CR206">
        <f>(ROUND((ROUND(((ET206)*AV206*1),2)*BB206),2)+ROUND((ROUND(((AE206-(EU206))*AV206*1),2)*BS206),2))</f>
        <v>0</v>
      </c>
      <c r="CS206">
        <f t="shared" si="177"/>
        <v>0</v>
      </c>
      <c r="CT206">
        <f t="shared" si="178"/>
        <v>0</v>
      </c>
      <c r="CU206">
        <f t="shared" si="179"/>
        <v>0</v>
      </c>
      <c r="CV206">
        <f t="shared" si="180"/>
        <v>0</v>
      </c>
      <c r="CW206">
        <f t="shared" si="181"/>
        <v>0</v>
      </c>
      <c r="CX206">
        <f t="shared" si="182"/>
        <v>0</v>
      </c>
      <c r="CY206">
        <f t="shared" si="183"/>
        <v>0</v>
      </c>
      <c r="CZ206">
        <f t="shared" si="184"/>
        <v>0</v>
      </c>
      <c r="DC206" t="s">
        <v>0</v>
      </c>
      <c r="DD206" t="s">
        <v>0</v>
      </c>
      <c r="DE206" t="s">
        <v>0</v>
      </c>
      <c r="DF206" t="s">
        <v>0</v>
      </c>
      <c r="DG206" t="s">
        <v>0</v>
      </c>
      <c r="DH206" t="s">
        <v>0</v>
      </c>
      <c r="DI206" t="s">
        <v>0</v>
      </c>
      <c r="DJ206" t="s">
        <v>0</v>
      </c>
      <c r="DK206" t="s">
        <v>0</v>
      </c>
      <c r="DL206" t="s">
        <v>0</v>
      </c>
      <c r="DM206" t="s">
        <v>0</v>
      </c>
      <c r="DN206">
        <v>140</v>
      </c>
      <c r="DO206">
        <v>79</v>
      </c>
      <c r="DP206">
        <v>1.0469999999999999</v>
      </c>
      <c r="DQ206">
        <v>1.002</v>
      </c>
      <c r="DU206">
        <v>1007</v>
      </c>
      <c r="DV206" t="s">
        <v>72</v>
      </c>
      <c r="DW206" t="s">
        <v>72</v>
      </c>
      <c r="DX206">
        <v>1</v>
      </c>
      <c r="EE206">
        <v>45801124</v>
      </c>
      <c r="EF206">
        <v>30</v>
      </c>
      <c r="EG206" t="s">
        <v>19</v>
      </c>
      <c r="EH206">
        <v>0</v>
      </c>
      <c r="EI206" t="s">
        <v>0</v>
      </c>
      <c r="EJ206">
        <v>1</v>
      </c>
      <c r="EK206">
        <v>146</v>
      </c>
      <c r="EL206" t="s">
        <v>67</v>
      </c>
      <c r="EM206" t="s">
        <v>68</v>
      </c>
      <c r="EO206" t="s">
        <v>0</v>
      </c>
      <c r="EQ206">
        <v>0</v>
      </c>
      <c r="ER206">
        <v>104.99</v>
      </c>
      <c r="ES206">
        <v>104.99</v>
      </c>
      <c r="ET206">
        <v>0</v>
      </c>
      <c r="EU206">
        <v>0</v>
      </c>
      <c r="EV206">
        <v>0</v>
      </c>
      <c r="EW206">
        <v>0</v>
      </c>
      <c r="EX206">
        <v>0</v>
      </c>
      <c r="FQ206">
        <v>0</v>
      </c>
      <c r="FR206">
        <f t="shared" si="185"/>
        <v>0</v>
      </c>
      <c r="FS206">
        <v>0</v>
      </c>
      <c r="FX206">
        <v>140</v>
      </c>
      <c r="FY206">
        <v>79</v>
      </c>
      <c r="GA206" t="s">
        <v>0</v>
      </c>
      <c r="GD206">
        <v>0</v>
      </c>
      <c r="GF206">
        <v>2069056849</v>
      </c>
      <c r="GG206">
        <v>2</v>
      </c>
      <c r="GH206">
        <v>1</v>
      </c>
      <c r="GI206">
        <v>2</v>
      </c>
      <c r="GJ206">
        <v>0</v>
      </c>
      <c r="GK206">
        <f>ROUND(R206*(R12)/100,2)</f>
        <v>0</v>
      </c>
      <c r="GL206">
        <f t="shared" si="186"/>
        <v>0</v>
      </c>
      <c r="GM206">
        <f t="shared" si="187"/>
        <v>2733.62</v>
      </c>
      <c r="GN206">
        <f t="shared" si="188"/>
        <v>2733.62</v>
      </c>
      <c r="GO206">
        <f t="shared" si="189"/>
        <v>0</v>
      </c>
      <c r="GP206">
        <f t="shared" si="190"/>
        <v>0</v>
      </c>
      <c r="GR206">
        <v>0</v>
      </c>
      <c r="GS206">
        <v>3</v>
      </c>
      <c r="GT206">
        <v>0</v>
      </c>
      <c r="GU206" t="s">
        <v>0</v>
      </c>
      <c r="GV206">
        <f t="shared" si="191"/>
        <v>0</v>
      </c>
      <c r="GW206">
        <v>1</v>
      </c>
      <c r="GX206">
        <f t="shared" si="192"/>
        <v>0</v>
      </c>
      <c r="HA206">
        <v>0</v>
      </c>
      <c r="HB206">
        <v>0</v>
      </c>
      <c r="HC206">
        <f t="shared" si="193"/>
        <v>0</v>
      </c>
      <c r="IK206">
        <v>0</v>
      </c>
    </row>
    <row r="207" spans="1:245" x14ac:dyDescent="0.2">
      <c r="A207">
        <v>17</v>
      </c>
      <c r="B207">
        <v>1</v>
      </c>
      <c r="C207">
        <f>ROW(SmtRes!A211)</f>
        <v>211</v>
      </c>
      <c r="D207">
        <f>ROW(EtalonRes!A212)</f>
        <v>212</v>
      </c>
      <c r="E207" t="s">
        <v>274</v>
      </c>
      <c r="F207" t="s">
        <v>75</v>
      </c>
      <c r="G207" t="s">
        <v>76</v>
      </c>
      <c r="H207" t="s">
        <v>65</v>
      </c>
      <c r="I207">
        <f>ROUND(4.5/100,9)</f>
        <v>4.4999999999999998E-2</v>
      </c>
      <c r="J207">
        <v>0</v>
      </c>
      <c r="O207">
        <f t="shared" si="159"/>
        <v>2781.53</v>
      </c>
      <c r="P207">
        <f t="shared" si="160"/>
        <v>11.13</v>
      </c>
      <c r="Q207">
        <f>(ROUND((ROUND((((ET207*1.25))*AV207*I207),2)*BB207),2)+ROUND((ROUND(((AE207-((EU207*1.25)))*AV207*I207),2)*BS207),2))</f>
        <v>2478.52</v>
      </c>
      <c r="R207">
        <f t="shared" si="161"/>
        <v>671.63</v>
      </c>
      <c r="S207">
        <f t="shared" si="162"/>
        <v>291.88</v>
      </c>
      <c r="T207">
        <f t="shared" si="163"/>
        <v>0</v>
      </c>
      <c r="U207">
        <f t="shared" si="164"/>
        <v>1.1177999999999999</v>
      </c>
      <c r="V207">
        <f t="shared" si="165"/>
        <v>0</v>
      </c>
      <c r="W207">
        <f t="shared" si="166"/>
        <v>0</v>
      </c>
      <c r="X207">
        <f t="shared" si="167"/>
        <v>326.91000000000003</v>
      </c>
      <c r="Y207">
        <f t="shared" si="168"/>
        <v>119.67</v>
      </c>
      <c r="AA207">
        <v>46747901</v>
      </c>
      <c r="AB207">
        <f t="shared" si="169"/>
        <v>6790.4920000000002</v>
      </c>
      <c r="AC207">
        <f t="shared" si="170"/>
        <v>49.49</v>
      </c>
      <c r="AD207">
        <f>ROUND(((((ET207*1.25))-((EU207*1.25)))+AE207),6)</f>
        <v>6479.6875</v>
      </c>
      <c r="AE207">
        <f>ROUND(((EU207*1.25)),6)</f>
        <v>601.35</v>
      </c>
      <c r="AF207">
        <f>ROUND(((EV207*1.15)),6)</f>
        <v>261.31450000000001</v>
      </c>
      <c r="AG207">
        <f t="shared" si="172"/>
        <v>0</v>
      </c>
      <c r="AH207">
        <f>((EW207*1.15))</f>
        <v>24.84</v>
      </c>
      <c r="AI207">
        <f>((EX207*1.25))</f>
        <v>0</v>
      </c>
      <c r="AJ207">
        <f t="shared" si="174"/>
        <v>0</v>
      </c>
      <c r="AK207">
        <v>5460.47</v>
      </c>
      <c r="AL207">
        <v>49.49</v>
      </c>
      <c r="AM207">
        <v>5183.75</v>
      </c>
      <c r="AN207">
        <v>481.08</v>
      </c>
      <c r="AO207">
        <v>227.23</v>
      </c>
      <c r="AP207">
        <v>0</v>
      </c>
      <c r="AQ207">
        <v>21.6</v>
      </c>
      <c r="AR207">
        <v>0</v>
      </c>
      <c r="AS207">
        <v>0</v>
      </c>
      <c r="AT207">
        <v>112</v>
      </c>
      <c r="AU207">
        <v>41</v>
      </c>
      <c r="AV207">
        <v>1</v>
      </c>
      <c r="AW207">
        <v>1</v>
      </c>
      <c r="AZ207">
        <v>1</v>
      </c>
      <c r="BA207">
        <v>24.82</v>
      </c>
      <c r="BB207">
        <v>8.5</v>
      </c>
      <c r="BC207">
        <v>4.99</v>
      </c>
      <c r="BD207" t="s">
        <v>0</v>
      </c>
      <c r="BE207" t="s">
        <v>0</v>
      </c>
      <c r="BF207" t="s">
        <v>0</v>
      </c>
      <c r="BG207" t="s">
        <v>0</v>
      </c>
      <c r="BH207">
        <v>0</v>
      </c>
      <c r="BI207">
        <v>1</v>
      </c>
      <c r="BJ207" t="s">
        <v>77</v>
      </c>
      <c r="BM207">
        <v>146</v>
      </c>
      <c r="BN207">
        <v>0</v>
      </c>
      <c r="BO207" t="s">
        <v>75</v>
      </c>
      <c r="BP207">
        <v>1</v>
      </c>
      <c r="BQ207">
        <v>30</v>
      </c>
      <c r="BR207">
        <v>0</v>
      </c>
      <c r="BS207">
        <v>24.82</v>
      </c>
      <c r="BT207">
        <v>1</v>
      </c>
      <c r="BU207">
        <v>1</v>
      </c>
      <c r="BV207">
        <v>1</v>
      </c>
      <c r="BW207">
        <v>1</v>
      </c>
      <c r="BX207">
        <v>1</v>
      </c>
      <c r="BY207" t="s">
        <v>0</v>
      </c>
      <c r="BZ207">
        <v>112</v>
      </c>
      <c r="CA207">
        <v>41</v>
      </c>
      <c r="CE207">
        <v>30</v>
      </c>
      <c r="CF207">
        <v>0</v>
      </c>
      <c r="CG207">
        <v>0</v>
      </c>
      <c r="CM207">
        <v>0</v>
      </c>
      <c r="CN207" t="s">
        <v>0</v>
      </c>
      <c r="CO207">
        <v>0</v>
      </c>
      <c r="CP207">
        <f t="shared" si="175"/>
        <v>2781.53</v>
      </c>
      <c r="CQ207">
        <f t="shared" si="176"/>
        <v>246.96</v>
      </c>
      <c r="CR207">
        <f>(ROUND((ROUND((((ET207*1.25))*AV207*1),2)*BB207),2)+ROUND((ROUND(((AE207-((EU207*1.25)))*AV207*1),2)*BS207),2))</f>
        <v>55077.37</v>
      </c>
      <c r="CS207">
        <f t="shared" si="177"/>
        <v>14925.51</v>
      </c>
      <c r="CT207">
        <f t="shared" si="178"/>
        <v>6485.71</v>
      </c>
      <c r="CU207">
        <f t="shared" si="179"/>
        <v>0</v>
      </c>
      <c r="CV207">
        <f t="shared" si="180"/>
        <v>24.84</v>
      </c>
      <c r="CW207">
        <f t="shared" si="181"/>
        <v>0</v>
      </c>
      <c r="CX207">
        <f t="shared" si="182"/>
        <v>0</v>
      </c>
      <c r="CY207">
        <f t="shared" si="183"/>
        <v>326.90560000000005</v>
      </c>
      <c r="CZ207">
        <f t="shared" si="184"/>
        <v>119.67079999999999</v>
      </c>
      <c r="DC207" t="s">
        <v>0</v>
      </c>
      <c r="DD207" t="s">
        <v>0</v>
      </c>
      <c r="DE207" t="s">
        <v>17</v>
      </c>
      <c r="DF207" t="s">
        <v>17</v>
      </c>
      <c r="DG207" t="s">
        <v>18</v>
      </c>
      <c r="DH207" t="s">
        <v>0</v>
      </c>
      <c r="DI207" t="s">
        <v>18</v>
      </c>
      <c r="DJ207" t="s">
        <v>17</v>
      </c>
      <c r="DK207" t="s">
        <v>0</v>
      </c>
      <c r="DL207" t="s">
        <v>0</v>
      </c>
      <c r="DM207" t="s">
        <v>0</v>
      </c>
      <c r="DN207">
        <v>140</v>
      </c>
      <c r="DO207">
        <v>79</v>
      </c>
      <c r="DP207">
        <v>1.0469999999999999</v>
      </c>
      <c r="DQ207">
        <v>1.002</v>
      </c>
      <c r="DU207">
        <v>1013</v>
      </c>
      <c r="DV207" t="s">
        <v>65</v>
      </c>
      <c r="DW207" t="s">
        <v>65</v>
      </c>
      <c r="DX207">
        <v>1</v>
      </c>
      <c r="EE207">
        <v>45801124</v>
      </c>
      <c r="EF207">
        <v>30</v>
      </c>
      <c r="EG207" t="s">
        <v>19</v>
      </c>
      <c r="EH207">
        <v>0</v>
      </c>
      <c r="EI207" t="s">
        <v>0</v>
      </c>
      <c r="EJ207">
        <v>1</v>
      </c>
      <c r="EK207">
        <v>146</v>
      </c>
      <c r="EL207" t="s">
        <v>67</v>
      </c>
      <c r="EM207" t="s">
        <v>68</v>
      </c>
      <c r="EO207" t="s">
        <v>0</v>
      </c>
      <c r="EQ207">
        <v>0</v>
      </c>
      <c r="ER207">
        <v>5460.47</v>
      </c>
      <c r="ES207">
        <v>49.49</v>
      </c>
      <c r="ET207">
        <v>5183.75</v>
      </c>
      <c r="EU207">
        <v>481.08</v>
      </c>
      <c r="EV207">
        <v>227.23</v>
      </c>
      <c r="EW207">
        <v>21.6</v>
      </c>
      <c r="EX207">
        <v>0</v>
      </c>
      <c r="EY207">
        <v>0</v>
      </c>
      <c r="FQ207">
        <v>0</v>
      </c>
      <c r="FR207">
        <f t="shared" si="185"/>
        <v>0</v>
      </c>
      <c r="FS207">
        <v>0</v>
      </c>
      <c r="FX207">
        <v>140</v>
      </c>
      <c r="FY207">
        <v>79</v>
      </c>
      <c r="GA207" t="s">
        <v>0</v>
      </c>
      <c r="GD207">
        <v>0</v>
      </c>
      <c r="GF207">
        <v>1472964356</v>
      </c>
      <c r="GG207">
        <v>2</v>
      </c>
      <c r="GH207">
        <v>1</v>
      </c>
      <c r="GI207">
        <v>3</v>
      </c>
      <c r="GJ207">
        <v>0</v>
      </c>
      <c r="GK207">
        <f>ROUND(R207*(R12)/100,2)</f>
        <v>1054.46</v>
      </c>
      <c r="GL207">
        <f t="shared" si="186"/>
        <v>0</v>
      </c>
      <c r="GM207">
        <f t="shared" si="187"/>
        <v>4282.57</v>
      </c>
      <c r="GN207">
        <f t="shared" si="188"/>
        <v>4282.57</v>
      </c>
      <c r="GO207">
        <f t="shared" si="189"/>
        <v>0</v>
      </c>
      <c r="GP207">
        <f t="shared" si="190"/>
        <v>0</v>
      </c>
      <c r="GR207">
        <v>0</v>
      </c>
      <c r="GS207">
        <v>3</v>
      </c>
      <c r="GT207">
        <v>0</v>
      </c>
      <c r="GU207" t="s">
        <v>0</v>
      </c>
      <c r="GV207">
        <f t="shared" si="191"/>
        <v>0</v>
      </c>
      <c r="GW207">
        <v>1</v>
      </c>
      <c r="GX207">
        <f t="shared" si="192"/>
        <v>0</v>
      </c>
      <c r="HA207">
        <v>0</v>
      </c>
      <c r="HB207">
        <v>0</v>
      </c>
      <c r="HC207">
        <f t="shared" si="193"/>
        <v>0</v>
      </c>
      <c r="IK207">
        <v>0</v>
      </c>
    </row>
    <row r="208" spans="1:245" x14ac:dyDescent="0.2">
      <c r="A208">
        <v>18</v>
      </c>
      <c r="B208">
        <v>1</v>
      </c>
      <c r="C208">
        <v>211</v>
      </c>
      <c r="E208" t="s">
        <v>275</v>
      </c>
      <c r="F208" t="s">
        <v>79</v>
      </c>
      <c r="G208" t="s">
        <v>80</v>
      </c>
      <c r="H208" t="s">
        <v>72</v>
      </c>
      <c r="I208">
        <f>I207*J208</f>
        <v>5.67</v>
      </c>
      <c r="J208">
        <v>126</v>
      </c>
      <c r="O208">
        <f t="shared" si="159"/>
        <v>8553.52</v>
      </c>
      <c r="P208">
        <f t="shared" si="160"/>
        <v>8553.52</v>
      </c>
      <c r="Q208">
        <f>(ROUND((ROUND(((ET208)*AV208*I208),2)*BB208),2)+ROUND((ROUND(((AE208-(EU208))*AV208*I208),2)*BS208),2))</f>
        <v>0</v>
      </c>
      <c r="R208">
        <f t="shared" si="161"/>
        <v>0</v>
      </c>
      <c r="S208">
        <f t="shared" si="162"/>
        <v>0</v>
      </c>
      <c r="T208">
        <f t="shared" si="163"/>
        <v>0</v>
      </c>
      <c r="U208">
        <f t="shared" si="164"/>
        <v>0</v>
      </c>
      <c r="V208">
        <f t="shared" si="165"/>
        <v>0</v>
      </c>
      <c r="W208">
        <f t="shared" si="166"/>
        <v>0</v>
      </c>
      <c r="X208">
        <f t="shared" si="167"/>
        <v>0</v>
      </c>
      <c r="Y208">
        <f t="shared" si="168"/>
        <v>0</v>
      </c>
      <c r="AA208">
        <v>46747901</v>
      </c>
      <c r="AB208">
        <f t="shared" si="169"/>
        <v>159.13</v>
      </c>
      <c r="AC208">
        <f t="shared" si="170"/>
        <v>159.13</v>
      </c>
      <c r="AD208">
        <f>ROUND((((ET208)-(EU208))+AE208),6)</f>
        <v>0</v>
      </c>
      <c r="AE208">
        <f>ROUND((EU208),6)</f>
        <v>0</v>
      </c>
      <c r="AF208">
        <f>ROUND((EV208),6)</f>
        <v>0</v>
      </c>
      <c r="AG208">
        <f t="shared" si="172"/>
        <v>0</v>
      </c>
      <c r="AH208">
        <f>(EW208)</f>
        <v>0</v>
      </c>
      <c r="AI208">
        <f>(EX208)</f>
        <v>0</v>
      </c>
      <c r="AJ208">
        <f t="shared" si="174"/>
        <v>0</v>
      </c>
      <c r="AK208">
        <v>159.13</v>
      </c>
      <c r="AL208">
        <v>159.13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1</v>
      </c>
      <c r="AZ208">
        <v>1</v>
      </c>
      <c r="BA208">
        <v>1</v>
      </c>
      <c r="BB208">
        <v>1</v>
      </c>
      <c r="BC208">
        <v>9.48</v>
      </c>
      <c r="BD208" t="s">
        <v>0</v>
      </c>
      <c r="BE208" t="s">
        <v>0</v>
      </c>
      <c r="BF208" t="s">
        <v>0</v>
      </c>
      <c r="BG208" t="s">
        <v>0</v>
      </c>
      <c r="BH208">
        <v>3</v>
      </c>
      <c r="BI208">
        <v>1</v>
      </c>
      <c r="BJ208" t="s">
        <v>81</v>
      </c>
      <c r="BM208">
        <v>146</v>
      </c>
      <c r="BN208">
        <v>0</v>
      </c>
      <c r="BO208" t="s">
        <v>79</v>
      </c>
      <c r="BP208">
        <v>1</v>
      </c>
      <c r="BQ208">
        <v>30</v>
      </c>
      <c r="BR208">
        <v>0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 t="s">
        <v>0</v>
      </c>
      <c r="BZ208">
        <v>0</v>
      </c>
      <c r="CA208">
        <v>0</v>
      </c>
      <c r="CE208">
        <v>30</v>
      </c>
      <c r="CF208">
        <v>0</v>
      </c>
      <c r="CG208">
        <v>0</v>
      </c>
      <c r="CM208">
        <v>0</v>
      </c>
      <c r="CN208" t="s">
        <v>0</v>
      </c>
      <c r="CO208">
        <v>0</v>
      </c>
      <c r="CP208">
        <f t="shared" si="175"/>
        <v>8553.52</v>
      </c>
      <c r="CQ208">
        <f t="shared" si="176"/>
        <v>1508.55</v>
      </c>
      <c r="CR208">
        <f>(ROUND((ROUND(((ET208)*AV208*1),2)*BB208),2)+ROUND((ROUND(((AE208-(EU208))*AV208*1),2)*BS208),2))</f>
        <v>0</v>
      </c>
      <c r="CS208">
        <f t="shared" si="177"/>
        <v>0</v>
      </c>
      <c r="CT208">
        <f t="shared" si="178"/>
        <v>0</v>
      </c>
      <c r="CU208">
        <f t="shared" si="179"/>
        <v>0</v>
      </c>
      <c r="CV208">
        <f t="shared" si="180"/>
        <v>0</v>
      </c>
      <c r="CW208">
        <f t="shared" si="181"/>
        <v>0</v>
      </c>
      <c r="CX208">
        <f t="shared" si="182"/>
        <v>0</v>
      </c>
      <c r="CY208">
        <f t="shared" si="183"/>
        <v>0</v>
      </c>
      <c r="CZ208">
        <f t="shared" si="184"/>
        <v>0</v>
      </c>
      <c r="DC208" t="s">
        <v>0</v>
      </c>
      <c r="DD208" t="s">
        <v>0</v>
      </c>
      <c r="DE208" t="s">
        <v>0</v>
      </c>
      <c r="DF208" t="s">
        <v>0</v>
      </c>
      <c r="DG208" t="s">
        <v>0</v>
      </c>
      <c r="DH208" t="s">
        <v>0</v>
      </c>
      <c r="DI208" t="s">
        <v>0</v>
      </c>
      <c r="DJ208" t="s">
        <v>0</v>
      </c>
      <c r="DK208" t="s">
        <v>0</v>
      </c>
      <c r="DL208" t="s">
        <v>0</v>
      </c>
      <c r="DM208" t="s">
        <v>0</v>
      </c>
      <c r="DN208">
        <v>140</v>
      </c>
      <c r="DO208">
        <v>79</v>
      </c>
      <c r="DP208">
        <v>1.0469999999999999</v>
      </c>
      <c r="DQ208">
        <v>1.002</v>
      </c>
      <c r="DU208">
        <v>1007</v>
      </c>
      <c r="DV208" t="s">
        <v>72</v>
      </c>
      <c r="DW208" t="s">
        <v>72</v>
      </c>
      <c r="DX208">
        <v>1</v>
      </c>
      <c r="EE208">
        <v>45801124</v>
      </c>
      <c r="EF208">
        <v>30</v>
      </c>
      <c r="EG208" t="s">
        <v>19</v>
      </c>
      <c r="EH208">
        <v>0</v>
      </c>
      <c r="EI208" t="s">
        <v>0</v>
      </c>
      <c r="EJ208">
        <v>1</v>
      </c>
      <c r="EK208">
        <v>146</v>
      </c>
      <c r="EL208" t="s">
        <v>67</v>
      </c>
      <c r="EM208" t="s">
        <v>68</v>
      </c>
      <c r="EO208" t="s">
        <v>0</v>
      </c>
      <c r="EQ208">
        <v>0</v>
      </c>
      <c r="ER208">
        <v>159.13</v>
      </c>
      <c r="ES208">
        <v>159.13</v>
      </c>
      <c r="ET208">
        <v>0</v>
      </c>
      <c r="EU208">
        <v>0</v>
      </c>
      <c r="EV208">
        <v>0</v>
      </c>
      <c r="EW208">
        <v>0</v>
      </c>
      <c r="EX208">
        <v>0</v>
      </c>
      <c r="FQ208">
        <v>0</v>
      </c>
      <c r="FR208">
        <f t="shared" si="185"/>
        <v>0</v>
      </c>
      <c r="FS208">
        <v>0</v>
      </c>
      <c r="FX208">
        <v>140</v>
      </c>
      <c r="FY208">
        <v>79</v>
      </c>
      <c r="GA208" t="s">
        <v>0</v>
      </c>
      <c r="GD208">
        <v>0</v>
      </c>
      <c r="GF208">
        <v>2075779493</v>
      </c>
      <c r="GG208">
        <v>2</v>
      </c>
      <c r="GH208">
        <v>1</v>
      </c>
      <c r="GI208">
        <v>2</v>
      </c>
      <c r="GJ208">
        <v>0</v>
      </c>
      <c r="GK208">
        <f>ROUND(R208*(R12)/100,2)</f>
        <v>0</v>
      </c>
      <c r="GL208">
        <f t="shared" si="186"/>
        <v>0</v>
      </c>
      <c r="GM208">
        <f t="shared" si="187"/>
        <v>8553.52</v>
      </c>
      <c r="GN208">
        <f t="shared" si="188"/>
        <v>8553.52</v>
      </c>
      <c r="GO208">
        <f t="shared" si="189"/>
        <v>0</v>
      </c>
      <c r="GP208">
        <f t="shared" si="190"/>
        <v>0</v>
      </c>
      <c r="GR208">
        <v>0</v>
      </c>
      <c r="GS208">
        <v>3</v>
      </c>
      <c r="GT208">
        <v>0</v>
      </c>
      <c r="GU208" t="s">
        <v>0</v>
      </c>
      <c r="GV208">
        <f t="shared" si="191"/>
        <v>0</v>
      </c>
      <c r="GW208">
        <v>1</v>
      </c>
      <c r="GX208">
        <f t="shared" si="192"/>
        <v>0</v>
      </c>
      <c r="HA208">
        <v>0</v>
      </c>
      <c r="HB208">
        <v>0</v>
      </c>
      <c r="HC208">
        <f t="shared" si="193"/>
        <v>0</v>
      </c>
      <c r="IK208">
        <v>0</v>
      </c>
    </row>
    <row r="209" spans="1:245" x14ac:dyDescent="0.2">
      <c r="A209">
        <v>17</v>
      </c>
      <c r="B209">
        <v>1</v>
      </c>
      <c r="C209">
        <f>ROW(SmtRes!A217)</f>
        <v>217</v>
      </c>
      <c r="D209">
        <f>ROW(EtalonRes!A218)</f>
        <v>218</v>
      </c>
      <c r="E209" t="s">
        <v>276</v>
      </c>
      <c r="F209" t="s">
        <v>201</v>
      </c>
      <c r="G209" t="s">
        <v>202</v>
      </c>
      <c r="H209" t="s">
        <v>85</v>
      </c>
      <c r="I209">
        <f>ROUND(45/100,9)</f>
        <v>0.45</v>
      </c>
      <c r="J209">
        <v>0</v>
      </c>
      <c r="O209">
        <f t="shared" si="159"/>
        <v>2636.61</v>
      </c>
      <c r="P209">
        <f t="shared" si="160"/>
        <v>38</v>
      </c>
      <c r="Q209">
        <f>(ROUND((ROUND((((ET209*1.25))*AV209*I209),2)*BB209),2)+ROUND((ROUND(((AE209-((EU209*1.25)))*AV209*I209),2)*BS209),2))</f>
        <v>775.33</v>
      </c>
      <c r="R209">
        <f t="shared" si="161"/>
        <v>493.92</v>
      </c>
      <c r="S209">
        <f t="shared" si="162"/>
        <v>1823.28</v>
      </c>
      <c r="T209">
        <f t="shared" si="163"/>
        <v>0</v>
      </c>
      <c r="U209">
        <f t="shared" si="164"/>
        <v>6.1065000000000005</v>
      </c>
      <c r="V209">
        <f t="shared" si="165"/>
        <v>0</v>
      </c>
      <c r="W209">
        <f t="shared" si="166"/>
        <v>0</v>
      </c>
      <c r="X209">
        <f t="shared" si="167"/>
        <v>2042.07</v>
      </c>
      <c r="Y209">
        <f t="shared" si="168"/>
        <v>747.54</v>
      </c>
      <c r="AA209">
        <v>46747901</v>
      </c>
      <c r="AB209">
        <f t="shared" si="169"/>
        <v>331.84249999999997</v>
      </c>
      <c r="AC209">
        <f t="shared" si="170"/>
        <v>14.5</v>
      </c>
      <c r="AD209">
        <f>ROUND(((((ET209*1.25))-((EU209*1.25)))+AE209),6)</f>
        <v>154.1</v>
      </c>
      <c r="AE209">
        <f>ROUND(((EU209*1.25)),6)</f>
        <v>44.212499999999999</v>
      </c>
      <c r="AF209">
        <f>ROUND(((EV209*1.15)),6)</f>
        <v>163.24250000000001</v>
      </c>
      <c r="AG209">
        <f t="shared" si="172"/>
        <v>0</v>
      </c>
      <c r="AH209">
        <f>((EW209*1.15))</f>
        <v>13.57</v>
      </c>
      <c r="AI209">
        <f>((EX209*1.25))</f>
        <v>0</v>
      </c>
      <c r="AJ209">
        <f t="shared" si="174"/>
        <v>0</v>
      </c>
      <c r="AK209">
        <v>279.73</v>
      </c>
      <c r="AL209">
        <v>14.5</v>
      </c>
      <c r="AM209">
        <v>123.28</v>
      </c>
      <c r="AN209">
        <v>35.369999999999997</v>
      </c>
      <c r="AO209">
        <v>141.94999999999999</v>
      </c>
      <c r="AP209">
        <v>0</v>
      </c>
      <c r="AQ209">
        <v>11.8</v>
      </c>
      <c r="AR209">
        <v>0</v>
      </c>
      <c r="AS209">
        <v>0</v>
      </c>
      <c r="AT209">
        <v>112</v>
      </c>
      <c r="AU209">
        <v>41</v>
      </c>
      <c r="AV209">
        <v>1</v>
      </c>
      <c r="AW209">
        <v>1</v>
      </c>
      <c r="AZ209">
        <v>1</v>
      </c>
      <c r="BA209">
        <v>24.82</v>
      </c>
      <c r="BB209">
        <v>11.18</v>
      </c>
      <c r="BC209">
        <v>5.82</v>
      </c>
      <c r="BD209" t="s">
        <v>0</v>
      </c>
      <c r="BE209" t="s">
        <v>0</v>
      </c>
      <c r="BF209" t="s">
        <v>0</v>
      </c>
      <c r="BG209" t="s">
        <v>0</v>
      </c>
      <c r="BH209">
        <v>0</v>
      </c>
      <c r="BI209">
        <v>1</v>
      </c>
      <c r="BJ209" t="s">
        <v>203</v>
      </c>
      <c r="BM209">
        <v>158</v>
      </c>
      <c r="BN209">
        <v>0</v>
      </c>
      <c r="BO209" t="s">
        <v>201</v>
      </c>
      <c r="BP209">
        <v>1</v>
      </c>
      <c r="BQ209">
        <v>30</v>
      </c>
      <c r="BR209">
        <v>0</v>
      </c>
      <c r="BS209">
        <v>24.82</v>
      </c>
      <c r="BT209">
        <v>1</v>
      </c>
      <c r="BU209">
        <v>1</v>
      </c>
      <c r="BV209">
        <v>1</v>
      </c>
      <c r="BW209">
        <v>1</v>
      </c>
      <c r="BX209">
        <v>1</v>
      </c>
      <c r="BY209" t="s">
        <v>0</v>
      </c>
      <c r="BZ209">
        <v>112</v>
      </c>
      <c r="CA209">
        <v>41</v>
      </c>
      <c r="CE209">
        <v>30</v>
      </c>
      <c r="CF209">
        <v>0</v>
      </c>
      <c r="CG209">
        <v>0</v>
      </c>
      <c r="CM209">
        <v>0</v>
      </c>
      <c r="CN209" t="s">
        <v>0</v>
      </c>
      <c r="CO209">
        <v>0</v>
      </c>
      <c r="CP209">
        <f t="shared" si="175"/>
        <v>2636.61</v>
      </c>
      <c r="CQ209">
        <f t="shared" si="176"/>
        <v>84.39</v>
      </c>
      <c r="CR209">
        <f>(ROUND((ROUND((((ET209*1.25))*AV209*1),2)*BB209),2)+ROUND((ROUND(((AE209-((EU209*1.25)))*AV209*1),2)*BS209),2))</f>
        <v>1722.84</v>
      </c>
      <c r="CS209">
        <f t="shared" si="177"/>
        <v>1097.29</v>
      </c>
      <c r="CT209">
        <f t="shared" si="178"/>
        <v>4051.62</v>
      </c>
      <c r="CU209">
        <f t="shared" si="179"/>
        <v>0</v>
      </c>
      <c r="CV209">
        <f t="shared" si="180"/>
        <v>13.57</v>
      </c>
      <c r="CW209">
        <f t="shared" si="181"/>
        <v>0</v>
      </c>
      <c r="CX209">
        <f t="shared" si="182"/>
        <v>0</v>
      </c>
      <c r="CY209">
        <f t="shared" si="183"/>
        <v>2042.0736000000002</v>
      </c>
      <c r="CZ209">
        <f t="shared" si="184"/>
        <v>747.5447999999999</v>
      </c>
      <c r="DC209" t="s">
        <v>0</v>
      </c>
      <c r="DD209" t="s">
        <v>0</v>
      </c>
      <c r="DE209" t="s">
        <v>17</v>
      </c>
      <c r="DF209" t="s">
        <v>17</v>
      </c>
      <c r="DG209" t="s">
        <v>18</v>
      </c>
      <c r="DH209" t="s">
        <v>0</v>
      </c>
      <c r="DI209" t="s">
        <v>18</v>
      </c>
      <c r="DJ209" t="s">
        <v>17</v>
      </c>
      <c r="DK209" t="s">
        <v>0</v>
      </c>
      <c r="DL209" t="s">
        <v>0</v>
      </c>
      <c r="DM209" t="s">
        <v>0</v>
      </c>
      <c r="DN209">
        <v>140</v>
      </c>
      <c r="DO209">
        <v>79</v>
      </c>
      <c r="DP209">
        <v>1.0469999999999999</v>
      </c>
      <c r="DQ209">
        <v>1</v>
      </c>
      <c r="DU209">
        <v>1005</v>
      </c>
      <c r="DV209" t="s">
        <v>85</v>
      </c>
      <c r="DW209" t="s">
        <v>85</v>
      </c>
      <c r="DX209">
        <v>100</v>
      </c>
      <c r="EE209">
        <v>45801136</v>
      </c>
      <c r="EF209">
        <v>30</v>
      </c>
      <c r="EG209" t="s">
        <v>19</v>
      </c>
      <c r="EH209">
        <v>0</v>
      </c>
      <c r="EI209" t="s">
        <v>0</v>
      </c>
      <c r="EJ209">
        <v>1</v>
      </c>
      <c r="EK209">
        <v>158</v>
      </c>
      <c r="EL209" t="s">
        <v>204</v>
      </c>
      <c r="EM209" t="s">
        <v>205</v>
      </c>
      <c r="EO209" t="s">
        <v>0</v>
      </c>
      <c r="EQ209">
        <v>0</v>
      </c>
      <c r="ER209">
        <v>279.73</v>
      </c>
      <c r="ES209">
        <v>14.5</v>
      </c>
      <c r="ET209">
        <v>123.28</v>
      </c>
      <c r="EU209">
        <v>35.369999999999997</v>
      </c>
      <c r="EV209">
        <v>141.94999999999999</v>
      </c>
      <c r="EW209">
        <v>11.8</v>
      </c>
      <c r="EX209">
        <v>0</v>
      </c>
      <c r="EY209">
        <v>0</v>
      </c>
      <c r="FQ209">
        <v>0</v>
      </c>
      <c r="FR209">
        <f t="shared" si="185"/>
        <v>0</v>
      </c>
      <c r="FS209">
        <v>0</v>
      </c>
      <c r="FX209">
        <v>140</v>
      </c>
      <c r="FY209">
        <v>79</v>
      </c>
      <c r="GA209" t="s">
        <v>0</v>
      </c>
      <c r="GD209">
        <v>0</v>
      </c>
      <c r="GF209">
        <v>-1050223762</v>
      </c>
      <c r="GG209">
        <v>2</v>
      </c>
      <c r="GH209">
        <v>1</v>
      </c>
      <c r="GI209">
        <v>3</v>
      </c>
      <c r="GJ209">
        <v>0</v>
      </c>
      <c r="GK209">
        <f>ROUND(R209*(R12)/100,2)</f>
        <v>775.45</v>
      </c>
      <c r="GL209">
        <f t="shared" si="186"/>
        <v>0</v>
      </c>
      <c r="GM209">
        <f t="shared" si="187"/>
        <v>6201.67</v>
      </c>
      <c r="GN209">
        <f t="shared" si="188"/>
        <v>6201.67</v>
      </c>
      <c r="GO209">
        <f t="shared" si="189"/>
        <v>0</v>
      </c>
      <c r="GP209">
        <f t="shared" si="190"/>
        <v>0</v>
      </c>
      <c r="GR209">
        <v>0</v>
      </c>
      <c r="GS209">
        <v>3</v>
      </c>
      <c r="GT209">
        <v>0</v>
      </c>
      <c r="GU209" t="s">
        <v>0</v>
      </c>
      <c r="GV209">
        <f t="shared" si="191"/>
        <v>0</v>
      </c>
      <c r="GW209">
        <v>1</v>
      </c>
      <c r="GX209">
        <f t="shared" si="192"/>
        <v>0</v>
      </c>
      <c r="HA209">
        <v>0</v>
      </c>
      <c r="HB209">
        <v>0</v>
      </c>
      <c r="HC209">
        <f t="shared" si="193"/>
        <v>0</v>
      </c>
      <c r="IK209">
        <v>0</v>
      </c>
    </row>
    <row r="210" spans="1:245" x14ac:dyDescent="0.2">
      <c r="A210">
        <v>18</v>
      </c>
      <c r="B210">
        <v>1</v>
      </c>
      <c r="C210">
        <v>216</v>
      </c>
      <c r="E210" t="s">
        <v>277</v>
      </c>
      <c r="F210" t="s">
        <v>207</v>
      </c>
      <c r="G210" t="s">
        <v>208</v>
      </c>
      <c r="H210" t="s">
        <v>38</v>
      </c>
      <c r="I210">
        <f>I209*J210</f>
        <v>4.3109999999999999</v>
      </c>
      <c r="J210">
        <v>9.58</v>
      </c>
      <c r="O210">
        <f t="shared" si="159"/>
        <v>11441.02</v>
      </c>
      <c r="P210">
        <f t="shared" si="160"/>
        <v>11441.02</v>
      </c>
      <c r="Q210">
        <f>(ROUND((ROUND(((ET210)*AV210*I210),2)*BB210),2)+ROUND((ROUND(((AE210-(EU210))*AV210*I210),2)*BS210),2))</f>
        <v>0</v>
      </c>
      <c r="R210">
        <f t="shared" si="161"/>
        <v>0</v>
      </c>
      <c r="S210">
        <f t="shared" si="162"/>
        <v>0</v>
      </c>
      <c r="T210">
        <f t="shared" si="163"/>
        <v>0</v>
      </c>
      <c r="U210">
        <f t="shared" si="164"/>
        <v>0</v>
      </c>
      <c r="V210">
        <f t="shared" si="165"/>
        <v>0</v>
      </c>
      <c r="W210">
        <f t="shared" si="166"/>
        <v>0</v>
      </c>
      <c r="X210">
        <f t="shared" si="167"/>
        <v>0</v>
      </c>
      <c r="Y210">
        <f t="shared" si="168"/>
        <v>0</v>
      </c>
      <c r="AA210">
        <v>46747901</v>
      </c>
      <c r="AB210">
        <f t="shared" si="169"/>
        <v>305.75</v>
      </c>
      <c r="AC210">
        <f t="shared" si="170"/>
        <v>305.75</v>
      </c>
      <c r="AD210">
        <f>ROUND((((ET210)-(EU210))+AE210),6)</f>
        <v>0</v>
      </c>
      <c r="AE210">
        <f>ROUND((EU210),6)</f>
        <v>0</v>
      </c>
      <c r="AF210">
        <f>ROUND((EV210),6)</f>
        <v>0</v>
      </c>
      <c r="AG210">
        <f t="shared" si="172"/>
        <v>0</v>
      </c>
      <c r="AH210">
        <f>(EW210)</f>
        <v>0</v>
      </c>
      <c r="AI210">
        <f>(EX210)</f>
        <v>0</v>
      </c>
      <c r="AJ210">
        <f t="shared" si="174"/>
        <v>0</v>
      </c>
      <c r="AK210">
        <v>305.75</v>
      </c>
      <c r="AL210">
        <v>305.75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1</v>
      </c>
      <c r="AW210">
        <v>1</v>
      </c>
      <c r="AZ210">
        <v>1</v>
      </c>
      <c r="BA210">
        <v>1</v>
      </c>
      <c r="BB210">
        <v>1</v>
      </c>
      <c r="BC210">
        <v>8.68</v>
      </c>
      <c r="BD210" t="s">
        <v>0</v>
      </c>
      <c r="BE210" t="s">
        <v>0</v>
      </c>
      <c r="BF210" t="s">
        <v>0</v>
      </c>
      <c r="BG210" t="s">
        <v>0</v>
      </c>
      <c r="BH210">
        <v>3</v>
      </c>
      <c r="BI210">
        <v>1</v>
      </c>
      <c r="BJ210" t="s">
        <v>209</v>
      </c>
      <c r="BM210">
        <v>158</v>
      </c>
      <c r="BN210">
        <v>0</v>
      </c>
      <c r="BO210" t="s">
        <v>207</v>
      </c>
      <c r="BP210">
        <v>1</v>
      </c>
      <c r="BQ210">
        <v>30</v>
      </c>
      <c r="BR210">
        <v>0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 t="s">
        <v>0</v>
      </c>
      <c r="BZ210">
        <v>0</v>
      </c>
      <c r="CA210">
        <v>0</v>
      </c>
      <c r="CE210">
        <v>30</v>
      </c>
      <c r="CF210">
        <v>0</v>
      </c>
      <c r="CG210">
        <v>0</v>
      </c>
      <c r="CM210">
        <v>0</v>
      </c>
      <c r="CN210" t="s">
        <v>0</v>
      </c>
      <c r="CO210">
        <v>0</v>
      </c>
      <c r="CP210">
        <f t="shared" si="175"/>
        <v>11441.02</v>
      </c>
      <c r="CQ210">
        <f t="shared" si="176"/>
        <v>2653.91</v>
      </c>
      <c r="CR210">
        <f>(ROUND((ROUND(((ET210)*AV210*1),2)*BB210),2)+ROUND((ROUND(((AE210-(EU210))*AV210*1),2)*BS210),2))</f>
        <v>0</v>
      </c>
      <c r="CS210">
        <f t="shared" si="177"/>
        <v>0</v>
      </c>
      <c r="CT210">
        <f t="shared" si="178"/>
        <v>0</v>
      </c>
      <c r="CU210">
        <f t="shared" si="179"/>
        <v>0</v>
      </c>
      <c r="CV210">
        <f t="shared" si="180"/>
        <v>0</v>
      </c>
      <c r="CW210">
        <f t="shared" si="181"/>
        <v>0</v>
      </c>
      <c r="CX210">
        <f t="shared" si="182"/>
        <v>0</v>
      </c>
      <c r="CY210">
        <f t="shared" si="183"/>
        <v>0</v>
      </c>
      <c r="CZ210">
        <f t="shared" si="184"/>
        <v>0</v>
      </c>
      <c r="DC210" t="s">
        <v>0</v>
      </c>
      <c r="DD210" t="s">
        <v>0</v>
      </c>
      <c r="DE210" t="s">
        <v>0</v>
      </c>
      <c r="DF210" t="s">
        <v>0</v>
      </c>
      <c r="DG210" t="s">
        <v>0</v>
      </c>
      <c r="DH210" t="s">
        <v>0</v>
      </c>
      <c r="DI210" t="s">
        <v>0</v>
      </c>
      <c r="DJ210" t="s">
        <v>0</v>
      </c>
      <c r="DK210" t="s">
        <v>0</v>
      </c>
      <c r="DL210" t="s">
        <v>0</v>
      </c>
      <c r="DM210" t="s">
        <v>0</v>
      </c>
      <c r="DN210">
        <v>140</v>
      </c>
      <c r="DO210">
        <v>79</v>
      </c>
      <c r="DP210">
        <v>1.0469999999999999</v>
      </c>
      <c r="DQ210">
        <v>1</v>
      </c>
      <c r="DU210">
        <v>1009</v>
      </c>
      <c r="DV210" t="s">
        <v>38</v>
      </c>
      <c r="DW210" t="s">
        <v>38</v>
      </c>
      <c r="DX210">
        <v>1000</v>
      </c>
      <c r="EE210">
        <v>45801136</v>
      </c>
      <c r="EF210">
        <v>30</v>
      </c>
      <c r="EG210" t="s">
        <v>19</v>
      </c>
      <c r="EH210">
        <v>0</v>
      </c>
      <c r="EI210" t="s">
        <v>0</v>
      </c>
      <c r="EJ210">
        <v>1</v>
      </c>
      <c r="EK210">
        <v>158</v>
      </c>
      <c r="EL210" t="s">
        <v>204</v>
      </c>
      <c r="EM210" t="s">
        <v>205</v>
      </c>
      <c r="EO210" t="s">
        <v>0</v>
      </c>
      <c r="EQ210">
        <v>0</v>
      </c>
      <c r="ER210">
        <v>305.75</v>
      </c>
      <c r="ES210">
        <v>305.75</v>
      </c>
      <c r="ET210">
        <v>0</v>
      </c>
      <c r="EU210">
        <v>0</v>
      </c>
      <c r="EV210">
        <v>0</v>
      </c>
      <c r="EW210">
        <v>0</v>
      </c>
      <c r="EX210">
        <v>0</v>
      </c>
      <c r="FQ210">
        <v>0</v>
      </c>
      <c r="FR210">
        <f t="shared" si="185"/>
        <v>0</v>
      </c>
      <c r="FS210">
        <v>0</v>
      </c>
      <c r="FX210">
        <v>140</v>
      </c>
      <c r="FY210">
        <v>79</v>
      </c>
      <c r="GA210" t="s">
        <v>0</v>
      </c>
      <c r="GD210">
        <v>0</v>
      </c>
      <c r="GF210">
        <v>-2137020924</v>
      </c>
      <c r="GG210">
        <v>2</v>
      </c>
      <c r="GH210">
        <v>1</v>
      </c>
      <c r="GI210">
        <v>2</v>
      </c>
      <c r="GJ210">
        <v>0</v>
      </c>
      <c r="GK210">
        <f>ROUND(R210*(R12)/100,2)</f>
        <v>0</v>
      </c>
      <c r="GL210">
        <f t="shared" si="186"/>
        <v>0</v>
      </c>
      <c r="GM210">
        <f t="shared" si="187"/>
        <v>11441.02</v>
      </c>
      <c r="GN210">
        <f t="shared" si="188"/>
        <v>11441.02</v>
      </c>
      <c r="GO210">
        <f t="shared" si="189"/>
        <v>0</v>
      </c>
      <c r="GP210">
        <f t="shared" si="190"/>
        <v>0</v>
      </c>
      <c r="GR210">
        <v>0</v>
      </c>
      <c r="GS210">
        <v>3</v>
      </c>
      <c r="GT210">
        <v>0</v>
      </c>
      <c r="GU210" t="s">
        <v>0</v>
      </c>
      <c r="GV210">
        <f t="shared" si="191"/>
        <v>0</v>
      </c>
      <c r="GW210">
        <v>1</v>
      </c>
      <c r="GX210">
        <f t="shared" si="192"/>
        <v>0</v>
      </c>
      <c r="HA210">
        <v>0</v>
      </c>
      <c r="HB210">
        <v>0</v>
      </c>
      <c r="HC210">
        <f t="shared" si="193"/>
        <v>0</v>
      </c>
      <c r="IK210">
        <v>0</v>
      </c>
    </row>
    <row r="211" spans="1:245" x14ac:dyDescent="0.2">
      <c r="A211">
        <v>17</v>
      </c>
      <c r="B211">
        <v>1</v>
      </c>
      <c r="C211">
        <f>ROW(SmtRes!A221)</f>
        <v>221</v>
      </c>
      <c r="D211">
        <f>ROW(EtalonRes!A222)</f>
        <v>222</v>
      </c>
      <c r="E211" t="s">
        <v>278</v>
      </c>
      <c r="F211" t="s">
        <v>279</v>
      </c>
      <c r="G211" t="s">
        <v>280</v>
      </c>
      <c r="H211" t="s">
        <v>281</v>
      </c>
      <c r="I211">
        <f>ROUND(45/100,9)</f>
        <v>0.45</v>
      </c>
      <c r="J211">
        <v>0</v>
      </c>
      <c r="O211">
        <f t="shared" si="159"/>
        <v>533.79999999999995</v>
      </c>
      <c r="P211">
        <f t="shared" si="160"/>
        <v>0</v>
      </c>
      <c r="Q211">
        <f>(ROUND((ROUND((((ET211*3*1.25))*AV211*I211),2)*BB211),2)+ROUND((ROUND(((AE211-((EU211*3*1.25)))*AV211*I211),2)*BS211),2))</f>
        <v>266.74</v>
      </c>
      <c r="R211">
        <f t="shared" si="161"/>
        <v>149.41999999999999</v>
      </c>
      <c r="S211">
        <f t="shared" si="162"/>
        <v>267.06</v>
      </c>
      <c r="T211">
        <f t="shared" si="163"/>
        <v>0</v>
      </c>
      <c r="U211">
        <f t="shared" si="164"/>
        <v>0.82282500000000003</v>
      </c>
      <c r="V211">
        <f t="shared" si="165"/>
        <v>0</v>
      </c>
      <c r="W211">
        <f t="shared" si="166"/>
        <v>0</v>
      </c>
      <c r="X211">
        <f t="shared" si="167"/>
        <v>299.11</v>
      </c>
      <c r="Y211">
        <f t="shared" si="168"/>
        <v>109.49</v>
      </c>
      <c r="AA211">
        <v>46747901</v>
      </c>
      <c r="AB211">
        <f t="shared" si="169"/>
        <v>88.971000000000004</v>
      </c>
      <c r="AC211">
        <f>ROUND(((ES211*3)),6)</f>
        <v>0</v>
      </c>
      <c r="AD211">
        <f>ROUND(((((ET211*3*1.25))-((EU211*3*1.25)))+AE211),6)</f>
        <v>65.0625</v>
      </c>
      <c r="AE211">
        <f>ROUND(((EU211*3*1.25)),6)</f>
        <v>13.387499999999999</v>
      </c>
      <c r="AF211">
        <f>ROUND(((EV211*3*1.15)),6)</f>
        <v>23.9085</v>
      </c>
      <c r="AG211">
        <f t="shared" si="172"/>
        <v>0</v>
      </c>
      <c r="AH211">
        <f>((EW211*3*1.15))</f>
        <v>1.8285</v>
      </c>
      <c r="AI211">
        <f>((EX211*3*1.25))</f>
        <v>0</v>
      </c>
      <c r="AJ211">
        <f t="shared" si="174"/>
        <v>0</v>
      </c>
      <c r="AK211">
        <v>24.28</v>
      </c>
      <c r="AL211">
        <v>0</v>
      </c>
      <c r="AM211">
        <v>17.350000000000001</v>
      </c>
      <c r="AN211">
        <v>3.57</v>
      </c>
      <c r="AO211">
        <v>6.93</v>
      </c>
      <c r="AP211">
        <v>0</v>
      </c>
      <c r="AQ211">
        <v>0.53</v>
      </c>
      <c r="AR211">
        <v>0</v>
      </c>
      <c r="AS211">
        <v>0</v>
      </c>
      <c r="AT211">
        <v>112</v>
      </c>
      <c r="AU211">
        <v>41</v>
      </c>
      <c r="AV211">
        <v>1</v>
      </c>
      <c r="AW211">
        <v>1</v>
      </c>
      <c r="AZ211">
        <v>1</v>
      </c>
      <c r="BA211">
        <v>24.82</v>
      </c>
      <c r="BB211">
        <v>9.11</v>
      </c>
      <c r="BC211">
        <v>1</v>
      </c>
      <c r="BD211" t="s">
        <v>0</v>
      </c>
      <c r="BE211" t="s">
        <v>0</v>
      </c>
      <c r="BF211" t="s">
        <v>0</v>
      </c>
      <c r="BG211" t="s">
        <v>0</v>
      </c>
      <c r="BH211">
        <v>0</v>
      </c>
      <c r="BI211">
        <v>1</v>
      </c>
      <c r="BJ211" t="s">
        <v>282</v>
      </c>
      <c r="BM211">
        <v>158</v>
      </c>
      <c r="BN211">
        <v>0</v>
      </c>
      <c r="BO211" t="s">
        <v>279</v>
      </c>
      <c r="BP211">
        <v>1</v>
      </c>
      <c r="BQ211">
        <v>30</v>
      </c>
      <c r="BR211">
        <v>0</v>
      </c>
      <c r="BS211">
        <v>24.82</v>
      </c>
      <c r="BT211">
        <v>1</v>
      </c>
      <c r="BU211">
        <v>1</v>
      </c>
      <c r="BV211">
        <v>1</v>
      </c>
      <c r="BW211">
        <v>1</v>
      </c>
      <c r="BX211">
        <v>1</v>
      </c>
      <c r="BY211" t="s">
        <v>0</v>
      </c>
      <c r="BZ211">
        <v>112</v>
      </c>
      <c r="CA211">
        <v>41</v>
      </c>
      <c r="CE211">
        <v>30</v>
      </c>
      <c r="CF211">
        <v>0</v>
      </c>
      <c r="CG211">
        <v>0</v>
      </c>
      <c r="CM211">
        <v>0</v>
      </c>
      <c r="CN211" t="s">
        <v>0</v>
      </c>
      <c r="CO211">
        <v>0</v>
      </c>
      <c r="CP211">
        <f t="shared" si="175"/>
        <v>533.79999999999995</v>
      </c>
      <c r="CQ211">
        <f t="shared" si="176"/>
        <v>0</v>
      </c>
      <c r="CR211">
        <f>(ROUND((ROUND((((ET211*3*1.25))*AV211*1),2)*BB211),2)+ROUND((ROUND(((AE211-((EU211*3*1.25)))*AV211*1),2)*BS211),2))</f>
        <v>592.70000000000005</v>
      </c>
      <c r="CS211">
        <f t="shared" si="177"/>
        <v>332.34</v>
      </c>
      <c r="CT211">
        <f t="shared" si="178"/>
        <v>593.45000000000005</v>
      </c>
      <c r="CU211">
        <f t="shared" si="179"/>
        <v>0</v>
      </c>
      <c r="CV211">
        <f t="shared" si="180"/>
        <v>1.8285</v>
      </c>
      <c r="CW211">
        <f t="shared" si="181"/>
        <v>0</v>
      </c>
      <c r="CX211">
        <f t="shared" si="182"/>
        <v>0</v>
      </c>
      <c r="CY211">
        <f t="shared" si="183"/>
        <v>299.10720000000003</v>
      </c>
      <c r="CZ211">
        <f t="shared" si="184"/>
        <v>109.49459999999999</v>
      </c>
      <c r="DC211" t="s">
        <v>0</v>
      </c>
      <c r="DD211" t="s">
        <v>283</v>
      </c>
      <c r="DE211" t="s">
        <v>284</v>
      </c>
      <c r="DF211" t="s">
        <v>284</v>
      </c>
      <c r="DG211" t="s">
        <v>285</v>
      </c>
      <c r="DH211" t="s">
        <v>0</v>
      </c>
      <c r="DI211" t="s">
        <v>285</v>
      </c>
      <c r="DJ211" t="s">
        <v>284</v>
      </c>
      <c r="DK211" t="s">
        <v>0</v>
      </c>
      <c r="DL211" t="s">
        <v>0</v>
      </c>
      <c r="DM211" t="s">
        <v>0</v>
      </c>
      <c r="DN211">
        <v>140</v>
      </c>
      <c r="DO211">
        <v>79</v>
      </c>
      <c r="DP211">
        <v>1.0469999999999999</v>
      </c>
      <c r="DQ211">
        <v>1</v>
      </c>
      <c r="DU211">
        <v>1013</v>
      </c>
      <c r="DV211" t="s">
        <v>281</v>
      </c>
      <c r="DW211" t="s">
        <v>281</v>
      </c>
      <c r="DX211">
        <v>1</v>
      </c>
      <c r="EE211">
        <v>45801136</v>
      </c>
      <c r="EF211">
        <v>30</v>
      </c>
      <c r="EG211" t="s">
        <v>19</v>
      </c>
      <c r="EH211">
        <v>0</v>
      </c>
      <c r="EI211" t="s">
        <v>0</v>
      </c>
      <c r="EJ211">
        <v>1</v>
      </c>
      <c r="EK211">
        <v>158</v>
      </c>
      <c r="EL211" t="s">
        <v>204</v>
      </c>
      <c r="EM211" t="s">
        <v>205</v>
      </c>
      <c r="EO211" t="s">
        <v>0</v>
      </c>
      <c r="EQ211">
        <v>0</v>
      </c>
      <c r="ER211">
        <v>24.28</v>
      </c>
      <c r="ES211">
        <v>0</v>
      </c>
      <c r="ET211">
        <v>17.350000000000001</v>
      </c>
      <c r="EU211">
        <v>3.57</v>
      </c>
      <c r="EV211">
        <v>6.93</v>
      </c>
      <c r="EW211">
        <v>0.53</v>
      </c>
      <c r="EX211">
        <v>0</v>
      </c>
      <c r="EY211">
        <v>0</v>
      </c>
      <c r="FQ211">
        <v>0</v>
      </c>
      <c r="FR211">
        <f t="shared" si="185"/>
        <v>0</v>
      </c>
      <c r="FS211">
        <v>0</v>
      </c>
      <c r="FX211">
        <v>140</v>
      </c>
      <c r="FY211">
        <v>79</v>
      </c>
      <c r="GA211" t="s">
        <v>0</v>
      </c>
      <c r="GD211">
        <v>0</v>
      </c>
      <c r="GF211">
        <v>-1638021445</v>
      </c>
      <c r="GG211">
        <v>2</v>
      </c>
      <c r="GH211">
        <v>1</v>
      </c>
      <c r="GI211">
        <v>3</v>
      </c>
      <c r="GJ211">
        <v>0</v>
      </c>
      <c r="GK211">
        <f>ROUND(R211*(R12)/100,2)</f>
        <v>234.59</v>
      </c>
      <c r="GL211">
        <f t="shared" si="186"/>
        <v>0</v>
      </c>
      <c r="GM211">
        <f t="shared" si="187"/>
        <v>1176.99</v>
      </c>
      <c r="GN211">
        <f t="shared" si="188"/>
        <v>1176.99</v>
      </c>
      <c r="GO211">
        <f t="shared" si="189"/>
        <v>0</v>
      </c>
      <c r="GP211">
        <f t="shared" si="190"/>
        <v>0</v>
      </c>
      <c r="GR211">
        <v>0</v>
      </c>
      <c r="GS211">
        <v>3</v>
      </c>
      <c r="GT211">
        <v>0</v>
      </c>
      <c r="GU211" t="s">
        <v>0</v>
      </c>
      <c r="GV211">
        <f t="shared" si="191"/>
        <v>0</v>
      </c>
      <c r="GW211">
        <v>1</v>
      </c>
      <c r="GX211">
        <f t="shared" si="192"/>
        <v>0</v>
      </c>
      <c r="HA211">
        <v>0</v>
      </c>
      <c r="HB211">
        <v>0</v>
      </c>
      <c r="HC211">
        <f t="shared" si="193"/>
        <v>0</v>
      </c>
      <c r="IK211">
        <v>0</v>
      </c>
    </row>
    <row r="212" spans="1:245" x14ac:dyDescent="0.2">
      <c r="A212">
        <v>18</v>
      </c>
      <c r="B212">
        <v>1</v>
      </c>
      <c r="C212">
        <v>221</v>
      </c>
      <c r="E212" t="s">
        <v>286</v>
      </c>
      <c r="F212" t="s">
        <v>207</v>
      </c>
      <c r="G212" t="s">
        <v>208</v>
      </c>
      <c r="H212" t="s">
        <v>38</v>
      </c>
      <c r="I212">
        <f>I211*J212</f>
        <v>3.24</v>
      </c>
      <c r="J212">
        <v>7.2</v>
      </c>
      <c r="O212">
        <f t="shared" si="159"/>
        <v>8598.67</v>
      </c>
      <c r="P212">
        <f t="shared" si="160"/>
        <v>8598.67</v>
      </c>
      <c r="Q212">
        <f>(ROUND((ROUND(((ET212)*AV212*I212),2)*BB212),2)+ROUND((ROUND(((AE212-(EU212))*AV212*I212),2)*BS212),2))</f>
        <v>0</v>
      </c>
      <c r="R212">
        <f t="shared" si="161"/>
        <v>0</v>
      </c>
      <c r="S212">
        <f t="shared" si="162"/>
        <v>0</v>
      </c>
      <c r="T212">
        <f t="shared" si="163"/>
        <v>0</v>
      </c>
      <c r="U212">
        <f t="shared" si="164"/>
        <v>0</v>
      </c>
      <c r="V212">
        <f t="shared" si="165"/>
        <v>0</v>
      </c>
      <c r="W212">
        <f t="shared" si="166"/>
        <v>0</v>
      </c>
      <c r="X212">
        <f t="shared" si="167"/>
        <v>0</v>
      </c>
      <c r="Y212">
        <f t="shared" si="168"/>
        <v>0</v>
      </c>
      <c r="AA212">
        <v>46747901</v>
      </c>
      <c r="AB212">
        <f t="shared" si="169"/>
        <v>305.75</v>
      </c>
      <c r="AC212">
        <f t="shared" ref="AC212:AC218" si="196">ROUND((ES212),6)</f>
        <v>305.75</v>
      </c>
      <c r="AD212">
        <f>ROUND((((ET212)-(EU212))+AE212),6)</f>
        <v>0</v>
      </c>
      <c r="AE212">
        <f>ROUND((EU212),6)</f>
        <v>0</v>
      </c>
      <c r="AF212">
        <f>ROUND((EV212),6)</f>
        <v>0</v>
      </c>
      <c r="AG212">
        <f t="shared" si="172"/>
        <v>0</v>
      </c>
      <c r="AH212">
        <f>(EW212)</f>
        <v>0</v>
      </c>
      <c r="AI212">
        <f>(EX212)</f>
        <v>0</v>
      </c>
      <c r="AJ212">
        <f t="shared" si="174"/>
        <v>0</v>
      </c>
      <c r="AK212">
        <v>305.75</v>
      </c>
      <c r="AL212">
        <v>305.75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1</v>
      </c>
      <c r="AW212">
        <v>1</v>
      </c>
      <c r="AZ212">
        <v>1</v>
      </c>
      <c r="BA212">
        <v>1</v>
      </c>
      <c r="BB212">
        <v>1</v>
      </c>
      <c r="BC212">
        <v>8.68</v>
      </c>
      <c r="BD212" t="s">
        <v>0</v>
      </c>
      <c r="BE212" t="s">
        <v>0</v>
      </c>
      <c r="BF212" t="s">
        <v>0</v>
      </c>
      <c r="BG212" t="s">
        <v>0</v>
      </c>
      <c r="BH212">
        <v>3</v>
      </c>
      <c r="BI212">
        <v>1</v>
      </c>
      <c r="BJ212" t="s">
        <v>209</v>
      </c>
      <c r="BM212">
        <v>158</v>
      </c>
      <c r="BN212">
        <v>0</v>
      </c>
      <c r="BO212" t="s">
        <v>207</v>
      </c>
      <c r="BP212">
        <v>1</v>
      </c>
      <c r="BQ212">
        <v>30</v>
      </c>
      <c r="BR212">
        <v>0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 t="s">
        <v>0</v>
      </c>
      <c r="BZ212">
        <v>0</v>
      </c>
      <c r="CA212">
        <v>0</v>
      </c>
      <c r="CE212">
        <v>30</v>
      </c>
      <c r="CF212">
        <v>0</v>
      </c>
      <c r="CG212">
        <v>0</v>
      </c>
      <c r="CM212">
        <v>0</v>
      </c>
      <c r="CN212" t="s">
        <v>0</v>
      </c>
      <c r="CO212">
        <v>0</v>
      </c>
      <c r="CP212">
        <f t="shared" si="175"/>
        <v>8598.67</v>
      </c>
      <c r="CQ212">
        <f t="shared" si="176"/>
        <v>2653.91</v>
      </c>
      <c r="CR212">
        <f>(ROUND((ROUND(((ET212)*AV212*1),2)*BB212),2)+ROUND((ROUND(((AE212-(EU212))*AV212*1),2)*BS212),2))</f>
        <v>0</v>
      </c>
      <c r="CS212">
        <f t="shared" si="177"/>
        <v>0</v>
      </c>
      <c r="CT212">
        <f t="shared" si="178"/>
        <v>0</v>
      </c>
      <c r="CU212">
        <f t="shared" si="179"/>
        <v>0</v>
      </c>
      <c r="CV212">
        <f t="shared" si="180"/>
        <v>0</v>
      </c>
      <c r="CW212">
        <f t="shared" si="181"/>
        <v>0</v>
      </c>
      <c r="CX212">
        <f t="shared" si="182"/>
        <v>0</v>
      </c>
      <c r="CY212">
        <f t="shared" si="183"/>
        <v>0</v>
      </c>
      <c r="CZ212">
        <f t="shared" si="184"/>
        <v>0</v>
      </c>
      <c r="DC212" t="s">
        <v>0</v>
      </c>
      <c r="DD212" t="s">
        <v>0</v>
      </c>
      <c r="DE212" t="s">
        <v>0</v>
      </c>
      <c r="DF212" t="s">
        <v>0</v>
      </c>
      <c r="DG212" t="s">
        <v>0</v>
      </c>
      <c r="DH212" t="s">
        <v>0</v>
      </c>
      <c r="DI212" t="s">
        <v>0</v>
      </c>
      <c r="DJ212" t="s">
        <v>0</v>
      </c>
      <c r="DK212" t="s">
        <v>0</v>
      </c>
      <c r="DL212" t="s">
        <v>0</v>
      </c>
      <c r="DM212" t="s">
        <v>0</v>
      </c>
      <c r="DN212">
        <v>140</v>
      </c>
      <c r="DO212">
        <v>79</v>
      </c>
      <c r="DP212">
        <v>1.0469999999999999</v>
      </c>
      <c r="DQ212">
        <v>1</v>
      </c>
      <c r="DU212">
        <v>1009</v>
      </c>
      <c r="DV212" t="s">
        <v>38</v>
      </c>
      <c r="DW212" t="s">
        <v>38</v>
      </c>
      <c r="DX212">
        <v>1000</v>
      </c>
      <c r="EE212">
        <v>45801136</v>
      </c>
      <c r="EF212">
        <v>30</v>
      </c>
      <c r="EG212" t="s">
        <v>19</v>
      </c>
      <c r="EH212">
        <v>0</v>
      </c>
      <c r="EI212" t="s">
        <v>0</v>
      </c>
      <c r="EJ212">
        <v>1</v>
      </c>
      <c r="EK212">
        <v>158</v>
      </c>
      <c r="EL212" t="s">
        <v>204</v>
      </c>
      <c r="EM212" t="s">
        <v>205</v>
      </c>
      <c r="EO212" t="s">
        <v>0</v>
      </c>
      <c r="EQ212">
        <v>0</v>
      </c>
      <c r="ER212">
        <v>305.75</v>
      </c>
      <c r="ES212">
        <v>305.75</v>
      </c>
      <c r="ET212">
        <v>0</v>
      </c>
      <c r="EU212">
        <v>0</v>
      </c>
      <c r="EV212">
        <v>0</v>
      </c>
      <c r="EW212">
        <v>0</v>
      </c>
      <c r="EX212">
        <v>0</v>
      </c>
      <c r="FQ212">
        <v>0</v>
      </c>
      <c r="FR212">
        <f t="shared" si="185"/>
        <v>0</v>
      </c>
      <c r="FS212">
        <v>0</v>
      </c>
      <c r="FX212">
        <v>140</v>
      </c>
      <c r="FY212">
        <v>79</v>
      </c>
      <c r="GA212" t="s">
        <v>0</v>
      </c>
      <c r="GD212">
        <v>0</v>
      </c>
      <c r="GF212">
        <v>-2137020924</v>
      </c>
      <c r="GG212">
        <v>2</v>
      </c>
      <c r="GH212">
        <v>1</v>
      </c>
      <c r="GI212">
        <v>2</v>
      </c>
      <c r="GJ212">
        <v>0</v>
      </c>
      <c r="GK212">
        <f>ROUND(R212*(R12)/100,2)</f>
        <v>0</v>
      </c>
      <c r="GL212">
        <f t="shared" si="186"/>
        <v>0</v>
      </c>
      <c r="GM212">
        <f t="shared" si="187"/>
        <v>8598.67</v>
      </c>
      <c r="GN212">
        <f t="shared" si="188"/>
        <v>8598.67</v>
      </c>
      <c r="GO212">
        <f t="shared" si="189"/>
        <v>0</v>
      </c>
      <c r="GP212">
        <f t="shared" si="190"/>
        <v>0</v>
      </c>
      <c r="GR212">
        <v>0</v>
      </c>
      <c r="GS212">
        <v>3</v>
      </c>
      <c r="GT212">
        <v>0</v>
      </c>
      <c r="GU212" t="s">
        <v>0</v>
      </c>
      <c r="GV212">
        <f t="shared" si="191"/>
        <v>0</v>
      </c>
      <c r="GW212">
        <v>1</v>
      </c>
      <c r="GX212">
        <f t="shared" si="192"/>
        <v>0</v>
      </c>
      <c r="HA212">
        <v>0</v>
      </c>
      <c r="HB212">
        <v>0</v>
      </c>
      <c r="HC212">
        <f t="shared" si="193"/>
        <v>0</v>
      </c>
      <c r="IK212">
        <v>0</v>
      </c>
    </row>
    <row r="213" spans="1:245" x14ac:dyDescent="0.2">
      <c r="A213">
        <v>17</v>
      </c>
      <c r="B213">
        <v>1</v>
      </c>
      <c r="C213">
        <f>ROW(SmtRes!A227)</f>
        <v>227</v>
      </c>
      <c r="D213">
        <f>ROW(EtalonRes!A228)</f>
        <v>228</v>
      </c>
      <c r="E213" t="s">
        <v>287</v>
      </c>
      <c r="F213" t="s">
        <v>201</v>
      </c>
      <c r="G213" t="s">
        <v>202</v>
      </c>
      <c r="H213" t="s">
        <v>85</v>
      </c>
      <c r="I213">
        <f>ROUND(45/100,9)</f>
        <v>0.45</v>
      </c>
      <c r="J213">
        <v>0</v>
      </c>
      <c r="O213">
        <f t="shared" si="159"/>
        <v>2636.61</v>
      </c>
      <c r="P213">
        <f t="shared" si="160"/>
        <v>38</v>
      </c>
      <c r="Q213">
        <f>(ROUND((ROUND((((ET213*1.25))*AV213*I213),2)*BB213),2)+ROUND((ROUND(((AE213-((EU213*1.25)))*AV213*I213),2)*BS213),2))</f>
        <v>775.33</v>
      </c>
      <c r="R213">
        <f t="shared" si="161"/>
        <v>493.92</v>
      </c>
      <c r="S213">
        <f t="shared" si="162"/>
        <v>1823.28</v>
      </c>
      <c r="T213">
        <f t="shared" si="163"/>
        <v>0</v>
      </c>
      <c r="U213">
        <f t="shared" si="164"/>
        <v>6.1065000000000005</v>
      </c>
      <c r="V213">
        <f t="shared" si="165"/>
        <v>0</v>
      </c>
      <c r="W213">
        <f t="shared" si="166"/>
        <v>0</v>
      </c>
      <c r="X213">
        <f t="shared" si="167"/>
        <v>2042.07</v>
      </c>
      <c r="Y213">
        <f t="shared" si="168"/>
        <v>747.54</v>
      </c>
      <c r="AA213">
        <v>46747901</v>
      </c>
      <c r="AB213">
        <f t="shared" si="169"/>
        <v>331.84249999999997</v>
      </c>
      <c r="AC213">
        <f t="shared" si="196"/>
        <v>14.5</v>
      </c>
      <c r="AD213">
        <f>ROUND(((((ET213*1.25))-((EU213*1.25)))+AE213),6)</f>
        <v>154.1</v>
      </c>
      <c r="AE213">
        <f>ROUND(((EU213*1.25)),6)</f>
        <v>44.212499999999999</v>
      </c>
      <c r="AF213">
        <f>ROUND(((EV213*1.15)),6)</f>
        <v>163.24250000000001</v>
      </c>
      <c r="AG213">
        <f t="shared" si="172"/>
        <v>0</v>
      </c>
      <c r="AH213">
        <f>((EW213*1.15))</f>
        <v>13.57</v>
      </c>
      <c r="AI213">
        <f>((EX213*1.25))</f>
        <v>0</v>
      </c>
      <c r="AJ213">
        <f t="shared" si="174"/>
        <v>0</v>
      </c>
      <c r="AK213">
        <v>279.73</v>
      </c>
      <c r="AL213">
        <v>14.5</v>
      </c>
      <c r="AM213">
        <v>123.28</v>
      </c>
      <c r="AN213">
        <v>35.369999999999997</v>
      </c>
      <c r="AO213">
        <v>141.94999999999999</v>
      </c>
      <c r="AP213">
        <v>0</v>
      </c>
      <c r="AQ213">
        <v>11.8</v>
      </c>
      <c r="AR213">
        <v>0</v>
      </c>
      <c r="AS213">
        <v>0</v>
      </c>
      <c r="AT213">
        <v>112</v>
      </c>
      <c r="AU213">
        <v>41</v>
      </c>
      <c r="AV213">
        <v>1</v>
      </c>
      <c r="AW213">
        <v>1</v>
      </c>
      <c r="AZ213">
        <v>1</v>
      </c>
      <c r="BA213">
        <v>24.82</v>
      </c>
      <c r="BB213">
        <v>11.18</v>
      </c>
      <c r="BC213">
        <v>5.82</v>
      </c>
      <c r="BD213" t="s">
        <v>0</v>
      </c>
      <c r="BE213" t="s">
        <v>0</v>
      </c>
      <c r="BF213" t="s">
        <v>0</v>
      </c>
      <c r="BG213" t="s">
        <v>0</v>
      </c>
      <c r="BH213">
        <v>0</v>
      </c>
      <c r="BI213">
        <v>1</v>
      </c>
      <c r="BJ213" t="s">
        <v>203</v>
      </c>
      <c r="BM213">
        <v>158</v>
      </c>
      <c r="BN213">
        <v>0</v>
      </c>
      <c r="BO213" t="s">
        <v>201</v>
      </c>
      <c r="BP213">
        <v>1</v>
      </c>
      <c r="BQ213">
        <v>30</v>
      </c>
      <c r="BR213">
        <v>0</v>
      </c>
      <c r="BS213">
        <v>24.82</v>
      </c>
      <c r="BT213">
        <v>1</v>
      </c>
      <c r="BU213">
        <v>1</v>
      </c>
      <c r="BV213">
        <v>1</v>
      </c>
      <c r="BW213">
        <v>1</v>
      </c>
      <c r="BX213">
        <v>1</v>
      </c>
      <c r="BY213" t="s">
        <v>0</v>
      </c>
      <c r="BZ213">
        <v>112</v>
      </c>
      <c r="CA213">
        <v>41</v>
      </c>
      <c r="CE213">
        <v>30</v>
      </c>
      <c r="CF213">
        <v>0</v>
      </c>
      <c r="CG213">
        <v>0</v>
      </c>
      <c r="CM213">
        <v>0</v>
      </c>
      <c r="CN213" t="s">
        <v>0</v>
      </c>
      <c r="CO213">
        <v>0</v>
      </c>
      <c r="CP213">
        <f t="shared" si="175"/>
        <v>2636.61</v>
      </c>
      <c r="CQ213">
        <f t="shared" si="176"/>
        <v>84.39</v>
      </c>
      <c r="CR213">
        <f>(ROUND((ROUND((((ET213*1.25))*AV213*1),2)*BB213),2)+ROUND((ROUND(((AE213-((EU213*1.25)))*AV213*1),2)*BS213),2))</f>
        <v>1722.84</v>
      </c>
      <c r="CS213">
        <f t="shared" si="177"/>
        <v>1097.29</v>
      </c>
      <c r="CT213">
        <f t="shared" si="178"/>
        <v>4051.62</v>
      </c>
      <c r="CU213">
        <f t="shared" si="179"/>
        <v>0</v>
      </c>
      <c r="CV213">
        <f t="shared" si="180"/>
        <v>13.57</v>
      </c>
      <c r="CW213">
        <f t="shared" si="181"/>
        <v>0</v>
      </c>
      <c r="CX213">
        <f t="shared" si="182"/>
        <v>0</v>
      </c>
      <c r="CY213">
        <f t="shared" si="183"/>
        <v>2042.0736000000002</v>
      </c>
      <c r="CZ213">
        <f t="shared" si="184"/>
        <v>747.5447999999999</v>
      </c>
      <c r="DC213" t="s">
        <v>0</v>
      </c>
      <c r="DD213" t="s">
        <v>0</v>
      </c>
      <c r="DE213" t="s">
        <v>17</v>
      </c>
      <c r="DF213" t="s">
        <v>17</v>
      </c>
      <c r="DG213" t="s">
        <v>18</v>
      </c>
      <c r="DH213" t="s">
        <v>0</v>
      </c>
      <c r="DI213" t="s">
        <v>18</v>
      </c>
      <c r="DJ213" t="s">
        <v>17</v>
      </c>
      <c r="DK213" t="s">
        <v>0</v>
      </c>
      <c r="DL213" t="s">
        <v>0</v>
      </c>
      <c r="DM213" t="s">
        <v>0</v>
      </c>
      <c r="DN213">
        <v>140</v>
      </c>
      <c r="DO213">
        <v>79</v>
      </c>
      <c r="DP213">
        <v>1.0469999999999999</v>
      </c>
      <c r="DQ213">
        <v>1</v>
      </c>
      <c r="DU213">
        <v>1005</v>
      </c>
      <c r="DV213" t="s">
        <v>85</v>
      </c>
      <c r="DW213" t="s">
        <v>85</v>
      </c>
      <c r="DX213">
        <v>100</v>
      </c>
      <c r="EE213">
        <v>45801136</v>
      </c>
      <c r="EF213">
        <v>30</v>
      </c>
      <c r="EG213" t="s">
        <v>19</v>
      </c>
      <c r="EH213">
        <v>0</v>
      </c>
      <c r="EI213" t="s">
        <v>0</v>
      </c>
      <c r="EJ213">
        <v>1</v>
      </c>
      <c r="EK213">
        <v>158</v>
      </c>
      <c r="EL213" t="s">
        <v>204</v>
      </c>
      <c r="EM213" t="s">
        <v>205</v>
      </c>
      <c r="EO213" t="s">
        <v>0</v>
      </c>
      <c r="EQ213">
        <v>0</v>
      </c>
      <c r="ER213">
        <v>279.73</v>
      </c>
      <c r="ES213">
        <v>14.5</v>
      </c>
      <c r="ET213">
        <v>123.28</v>
      </c>
      <c r="EU213">
        <v>35.369999999999997</v>
      </c>
      <c r="EV213">
        <v>141.94999999999999</v>
      </c>
      <c r="EW213">
        <v>11.8</v>
      </c>
      <c r="EX213">
        <v>0</v>
      </c>
      <c r="EY213">
        <v>0</v>
      </c>
      <c r="FQ213">
        <v>0</v>
      </c>
      <c r="FR213">
        <f t="shared" si="185"/>
        <v>0</v>
      </c>
      <c r="FS213">
        <v>0</v>
      </c>
      <c r="FX213">
        <v>140</v>
      </c>
      <c r="FY213">
        <v>79</v>
      </c>
      <c r="GA213" t="s">
        <v>0</v>
      </c>
      <c r="GD213">
        <v>0</v>
      </c>
      <c r="GF213">
        <v>-1050223762</v>
      </c>
      <c r="GG213">
        <v>2</v>
      </c>
      <c r="GH213">
        <v>1</v>
      </c>
      <c r="GI213">
        <v>3</v>
      </c>
      <c r="GJ213">
        <v>0</v>
      </c>
      <c r="GK213">
        <f>ROUND(R213*(R12)/100,2)</f>
        <v>775.45</v>
      </c>
      <c r="GL213">
        <f t="shared" si="186"/>
        <v>0</v>
      </c>
      <c r="GM213">
        <f t="shared" si="187"/>
        <v>6201.67</v>
      </c>
      <c r="GN213">
        <f t="shared" si="188"/>
        <v>6201.67</v>
      </c>
      <c r="GO213">
        <f t="shared" si="189"/>
        <v>0</v>
      </c>
      <c r="GP213">
        <f t="shared" si="190"/>
        <v>0</v>
      </c>
      <c r="GR213">
        <v>0</v>
      </c>
      <c r="GS213">
        <v>3</v>
      </c>
      <c r="GT213">
        <v>0</v>
      </c>
      <c r="GU213" t="s">
        <v>0</v>
      </c>
      <c r="GV213">
        <f t="shared" si="191"/>
        <v>0</v>
      </c>
      <c r="GW213">
        <v>1</v>
      </c>
      <c r="GX213">
        <f t="shared" si="192"/>
        <v>0</v>
      </c>
      <c r="HA213">
        <v>0</v>
      </c>
      <c r="HB213">
        <v>0</v>
      </c>
      <c r="HC213">
        <f t="shared" si="193"/>
        <v>0</v>
      </c>
      <c r="IK213">
        <v>0</v>
      </c>
    </row>
    <row r="214" spans="1:245" x14ac:dyDescent="0.2">
      <c r="A214">
        <v>18</v>
      </c>
      <c r="B214">
        <v>1</v>
      </c>
      <c r="C214">
        <v>226</v>
      </c>
      <c r="E214" t="s">
        <v>288</v>
      </c>
      <c r="F214" t="s">
        <v>289</v>
      </c>
      <c r="G214" t="s">
        <v>290</v>
      </c>
      <c r="H214" t="s">
        <v>38</v>
      </c>
      <c r="I214">
        <f>I213*J214</f>
        <v>4.59</v>
      </c>
      <c r="J214">
        <v>10.199999999999999</v>
      </c>
      <c r="O214">
        <f t="shared" si="159"/>
        <v>12184.18</v>
      </c>
      <c r="P214">
        <f t="shared" si="160"/>
        <v>12184.18</v>
      </c>
      <c r="Q214">
        <f>(ROUND((ROUND(((ET214)*AV214*I214),2)*BB214),2)+ROUND((ROUND(((AE214-(EU214))*AV214*I214),2)*BS214),2))</f>
        <v>0</v>
      </c>
      <c r="R214">
        <f t="shared" si="161"/>
        <v>0</v>
      </c>
      <c r="S214">
        <f t="shared" si="162"/>
        <v>0</v>
      </c>
      <c r="T214">
        <f t="shared" si="163"/>
        <v>0</v>
      </c>
      <c r="U214">
        <f t="shared" si="164"/>
        <v>0</v>
      </c>
      <c r="V214">
        <f t="shared" si="165"/>
        <v>0</v>
      </c>
      <c r="W214">
        <f t="shared" si="166"/>
        <v>0</v>
      </c>
      <c r="X214">
        <f t="shared" si="167"/>
        <v>0</v>
      </c>
      <c r="Y214">
        <f t="shared" si="168"/>
        <v>0</v>
      </c>
      <c r="AA214">
        <v>46747901</v>
      </c>
      <c r="AB214">
        <f t="shared" si="169"/>
        <v>307.58999999999997</v>
      </c>
      <c r="AC214">
        <f t="shared" si="196"/>
        <v>307.58999999999997</v>
      </c>
      <c r="AD214">
        <f>ROUND((((ET214)-(EU214))+AE214),6)</f>
        <v>0</v>
      </c>
      <c r="AE214">
        <f>ROUND((EU214),6)</f>
        <v>0</v>
      </c>
      <c r="AF214">
        <f>ROUND((EV214),6)</f>
        <v>0</v>
      </c>
      <c r="AG214">
        <f t="shared" si="172"/>
        <v>0</v>
      </c>
      <c r="AH214">
        <f>(EW214)</f>
        <v>0</v>
      </c>
      <c r="AI214">
        <f>(EX214)</f>
        <v>0</v>
      </c>
      <c r="AJ214">
        <f t="shared" si="174"/>
        <v>0</v>
      </c>
      <c r="AK214">
        <v>307.58999999999997</v>
      </c>
      <c r="AL214">
        <v>307.58999999999997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1</v>
      </c>
      <c r="AW214">
        <v>1</v>
      </c>
      <c r="AZ214">
        <v>1</v>
      </c>
      <c r="BA214">
        <v>1</v>
      </c>
      <c r="BB214">
        <v>1</v>
      </c>
      <c r="BC214">
        <v>8.6300000000000008</v>
      </c>
      <c r="BD214" t="s">
        <v>0</v>
      </c>
      <c r="BE214" t="s">
        <v>0</v>
      </c>
      <c r="BF214" t="s">
        <v>0</v>
      </c>
      <c r="BG214" t="s">
        <v>0</v>
      </c>
      <c r="BH214">
        <v>3</v>
      </c>
      <c r="BI214">
        <v>1</v>
      </c>
      <c r="BJ214" t="s">
        <v>291</v>
      </c>
      <c r="BM214">
        <v>158</v>
      </c>
      <c r="BN214">
        <v>0</v>
      </c>
      <c r="BO214" t="s">
        <v>289</v>
      </c>
      <c r="BP214">
        <v>1</v>
      </c>
      <c r="BQ214">
        <v>30</v>
      </c>
      <c r="BR214">
        <v>0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 t="s">
        <v>0</v>
      </c>
      <c r="BZ214">
        <v>0</v>
      </c>
      <c r="CA214">
        <v>0</v>
      </c>
      <c r="CE214">
        <v>30</v>
      </c>
      <c r="CF214">
        <v>0</v>
      </c>
      <c r="CG214">
        <v>0</v>
      </c>
      <c r="CM214">
        <v>0</v>
      </c>
      <c r="CN214" t="s">
        <v>0</v>
      </c>
      <c r="CO214">
        <v>0</v>
      </c>
      <c r="CP214">
        <f t="shared" si="175"/>
        <v>12184.18</v>
      </c>
      <c r="CQ214">
        <f t="shared" si="176"/>
        <v>2654.5</v>
      </c>
      <c r="CR214">
        <f>(ROUND((ROUND(((ET214)*AV214*1),2)*BB214),2)+ROUND((ROUND(((AE214-(EU214))*AV214*1),2)*BS214),2))</f>
        <v>0</v>
      </c>
      <c r="CS214">
        <f t="shared" si="177"/>
        <v>0</v>
      </c>
      <c r="CT214">
        <f t="shared" si="178"/>
        <v>0</v>
      </c>
      <c r="CU214">
        <f t="shared" si="179"/>
        <v>0</v>
      </c>
      <c r="CV214">
        <f t="shared" si="180"/>
        <v>0</v>
      </c>
      <c r="CW214">
        <f t="shared" si="181"/>
        <v>0</v>
      </c>
      <c r="CX214">
        <f t="shared" si="182"/>
        <v>0</v>
      </c>
      <c r="CY214">
        <f t="shared" si="183"/>
        <v>0</v>
      </c>
      <c r="CZ214">
        <f t="shared" si="184"/>
        <v>0</v>
      </c>
      <c r="DC214" t="s">
        <v>0</v>
      </c>
      <c r="DD214" t="s">
        <v>0</v>
      </c>
      <c r="DE214" t="s">
        <v>0</v>
      </c>
      <c r="DF214" t="s">
        <v>0</v>
      </c>
      <c r="DG214" t="s">
        <v>0</v>
      </c>
      <c r="DH214" t="s">
        <v>0</v>
      </c>
      <c r="DI214" t="s">
        <v>0</v>
      </c>
      <c r="DJ214" t="s">
        <v>0</v>
      </c>
      <c r="DK214" t="s">
        <v>0</v>
      </c>
      <c r="DL214" t="s">
        <v>0</v>
      </c>
      <c r="DM214" t="s">
        <v>0</v>
      </c>
      <c r="DN214">
        <v>140</v>
      </c>
      <c r="DO214">
        <v>79</v>
      </c>
      <c r="DP214">
        <v>1.0469999999999999</v>
      </c>
      <c r="DQ214">
        <v>1</v>
      </c>
      <c r="DU214">
        <v>1009</v>
      </c>
      <c r="DV214" t="s">
        <v>38</v>
      </c>
      <c r="DW214" t="s">
        <v>38</v>
      </c>
      <c r="DX214">
        <v>1000</v>
      </c>
      <c r="EE214">
        <v>45801136</v>
      </c>
      <c r="EF214">
        <v>30</v>
      </c>
      <c r="EG214" t="s">
        <v>19</v>
      </c>
      <c r="EH214">
        <v>0</v>
      </c>
      <c r="EI214" t="s">
        <v>0</v>
      </c>
      <c r="EJ214">
        <v>1</v>
      </c>
      <c r="EK214">
        <v>158</v>
      </c>
      <c r="EL214" t="s">
        <v>204</v>
      </c>
      <c r="EM214" t="s">
        <v>205</v>
      </c>
      <c r="EO214" t="s">
        <v>0</v>
      </c>
      <c r="EQ214">
        <v>0</v>
      </c>
      <c r="ER214">
        <v>307.58999999999997</v>
      </c>
      <c r="ES214">
        <v>307.58999999999997</v>
      </c>
      <c r="ET214">
        <v>0</v>
      </c>
      <c r="EU214">
        <v>0</v>
      </c>
      <c r="EV214">
        <v>0</v>
      </c>
      <c r="EW214">
        <v>0</v>
      </c>
      <c r="EX214">
        <v>0</v>
      </c>
      <c r="FQ214">
        <v>0</v>
      </c>
      <c r="FR214">
        <f t="shared" si="185"/>
        <v>0</v>
      </c>
      <c r="FS214">
        <v>0</v>
      </c>
      <c r="FX214">
        <v>140</v>
      </c>
      <c r="FY214">
        <v>79</v>
      </c>
      <c r="GA214" t="s">
        <v>0</v>
      </c>
      <c r="GD214">
        <v>0</v>
      </c>
      <c r="GF214">
        <v>-951986387</v>
      </c>
      <c r="GG214">
        <v>2</v>
      </c>
      <c r="GH214">
        <v>1</v>
      </c>
      <c r="GI214">
        <v>2</v>
      </c>
      <c r="GJ214">
        <v>0</v>
      </c>
      <c r="GK214">
        <f>ROUND(R214*(R12)/100,2)</f>
        <v>0</v>
      </c>
      <c r="GL214">
        <f t="shared" si="186"/>
        <v>0</v>
      </c>
      <c r="GM214">
        <f t="shared" si="187"/>
        <v>12184.18</v>
      </c>
      <c r="GN214">
        <f t="shared" si="188"/>
        <v>12184.18</v>
      </c>
      <c r="GO214">
        <f t="shared" si="189"/>
        <v>0</v>
      </c>
      <c r="GP214">
        <f t="shared" si="190"/>
        <v>0</v>
      </c>
      <c r="GR214">
        <v>0</v>
      </c>
      <c r="GS214">
        <v>3</v>
      </c>
      <c r="GT214">
        <v>0</v>
      </c>
      <c r="GU214" t="s">
        <v>0</v>
      </c>
      <c r="GV214">
        <f t="shared" si="191"/>
        <v>0</v>
      </c>
      <c r="GW214">
        <v>1</v>
      </c>
      <c r="GX214">
        <f t="shared" si="192"/>
        <v>0</v>
      </c>
      <c r="HA214">
        <v>0</v>
      </c>
      <c r="HB214">
        <v>0</v>
      </c>
      <c r="HC214">
        <f t="shared" si="193"/>
        <v>0</v>
      </c>
      <c r="IK214">
        <v>0</v>
      </c>
    </row>
    <row r="215" spans="1:245" x14ac:dyDescent="0.2">
      <c r="A215">
        <v>17</v>
      </c>
      <c r="B215">
        <v>1</v>
      </c>
      <c r="C215">
        <f>ROW(SmtRes!A231)</f>
        <v>231</v>
      </c>
      <c r="D215">
        <f>ROW(EtalonRes!A232)</f>
        <v>232</v>
      </c>
      <c r="E215" t="s">
        <v>292</v>
      </c>
      <c r="F215" t="s">
        <v>279</v>
      </c>
      <c r="G215" t="s">
        <v>280</v>
      </c>
      <c r="H215" t="s">
        <v>281</v>
      </c>
      <c r="I215">
        <f>ROUND(45/100,9)</f>
        <v>0.45</v>
      </c>
      <c r="J215">
        <v>0</v>
      </c>
      <c r="O215">
        <f t="shared" si="159"/>
        <v>178.01</v>
      </c>
      <c r="P215">
        <f t="shared" si="160"/>
        <v>0</v>
      </c>
      <c r="Q215">
        <f>(ROUND((ROUND((((ET215*1.25))*AV215*I215),2)*BB215),2)+ROUND((ROUND(((AE215-((EU215*1.25)))*AV215*I215),2)*BS215),2))</f>
        <v>88.91</v>
      </c>
      <c r="R215">
        <f t="shared" si="161"/>
        <v>49.89</v>
      </c>
      <c r="S215">
        <f t="shared" si="162"/>
        <v>89.1</v>
      </c>
      <c r="T215">
        <f t="shared" si="163"/>
        <v>0</v>
      </c>
      <c r="U215">
        <f t="shared" si="164"/>
        <v>0.27427499999999999</v>
      </c>
      <c r="V215">
        <f t="shared" si="165"/>
        <v>0</v>
      </c>
      <c r="W215">
        <f t="shared" si="166"/>
        <v>0</v>
      </c>
      <c r="X215">
        <f t="shared" si="167"/>
        <v>99.79</v>
      </c>
      <c r="Y215">
        <f t="shared" si="168"/>
        <v>36.53</v>
      </c>
      <c r="AA215">
        <v>46747901</v>
      </c>
      <c r="AB215">
        <f t="shared" si="169"/>
        <v>29.657</v>
      </c>
      <c r="AC215">
        <f t="shared" si="196"/>
        <v>0</v>
      </c>
      <c r="AD215">
        <f>ROUND(((((ET215*1.25))-((EU215*1.25)))+AE215),6)</f>
        <v>21.6875</v>
      </c>
      <c r="AE215">
        <f>ROUND(((EU215*1.25)),6)</f>
        <v>4.4625000000000004</v>
      </c>
      <c r="AF215">
        <f>ROUND(((EV215*1.15)),6)</f>
        <v>7.9695</v>
      </c>
      <c r="AG215">
        <f t="shared" si="172"/>
        <v>0</v>
      </c>
      <c r="AH215">
        <f>((EW215*1.15))</f>
        <v>0.60949999999999993</v>
      </c>
      <c r="AI215">
        <f>((EX215*1.25))</f>
        <v>0</v>
      </c>
      <c r="AJ215">
        <f t="shared" si="174"/>
        <v>0</v>
      </c>
      <c r="AK215">
        <v>24.28</v>
      </c>
      <c r="AL215">
        <v>0</v>
      </c>
      <c r="AM215">
        <v>17.350000000000001</v>
      </c>
      <c r="AN215">
        <v>3.57</v>
      </c>
      <c r="AO215">
        <v>6.93</v>
      </c>
      <c r="AP215">
        <v>0</v>
      </c>
      <c r="AQ215">
        <v>0.53</v>
      </c>
      <c r="AR215">
        <v>0</v>
      </c>
      <c r="AS215">
        <v>0</v>
      </c>
      <c r="AT215">
        <v>112</v>
      </c>
      <c r="AU215">
        <v>41</v>
      </c>
      <c r="AV215">
        <v>1</v>
      </c>
      <c r="AW215">
        <v>1</v>
      </c>
      <c r="AZ215">
        <v>1</v>
      </c>
      <c r="BA215">
        <v>24.82</v>
      </c>
      <c r="BB215">
        <v>9.11</v>
      </c>
      <c r="BC215">
        <v>1</v>
      </c>
      <c r="BD215" t="s">
        <v>0</v>
      </c>
      <c r="BE215" t="s">
        <v>0</v>
      </c>
      <c r="BF215" t="s">
        <v>0</v>
      </c>
      <c r="BG215" t="s">
        <v>0</v>
      </c>
      <c r="BH215">
        <v>0</v>
      </c>
      <c r="BI215">
        <v>1</v>
      </c>
      <c r="BJ215" t="s">
        <v>282</v>
      </c>
      <c r="BM215">
        <v>158</v>
      </c>
      <c r="BN215">
        <v>0</v>
      </c>
      <c r="BO215" t="s">
        <v>279</v>
      </c>
      <c r="BP215">
        <v>1</v>
      </c>
      <c r="BQ215">
        <v>30</v>
      </c>
      <c r="BR215">
        <v>0</v>
      </c>
      <c r="BS215">
        <v>24.82</v>
      </c>
      <c r="BT215">
        <v>1</v>
      </c>
      <c r="BU215">
        <v>1</v>
      </c>
      <c r="BV215">
        <v>1</v>
      </c>
      <c r="BW215">
        <v>1</v>
      </c>
      <c r="BX215">
        <v>1</v>
      </c>
      <c r="BY215" t="s">
        <v>0</v>
      </c>
      <c r="BZ215">
        <v>112</v>
      </c>
      <c r="CA215">
        <v>41</v>
      </c>
      <c r="CE215">
        <v>30</v>
      </c>
      <c r="CF215">
        <v>0</v>
      </c>
      <c r="CG215">
        <v>0</v>
      </c>
      <c r="CM215">
        <v>0</v>
      </c>
      <c r="CN215" t="s">
        <v>0</v>
      </c>
      <c r="CO215">
        <v>0</v>
      </c>
      <c r="CP215">
        <f t="shared" si="175"/>
        <v>178.01</v>
      </c>
      <c r="CQ215">
        <f t="shared" si="176"/>
        <v>0</v>
      </c>
      <c r="CR215">
        <f>(ROUND((ROUND((((ET215*1.25))*AV215*1),2)*BB215),2)+ROUND((ROUND(((AE215-((EU215*1.25)))*AV215*1),2)*BS215),2))</f>
        <v>197.6</v>
      </c>
      <c r="CS215">
        <f t="shared" si="177"/>
        <v>110.7</v>
      </c>
      <c r="CT215">
        <f t="shared" si="178"/>
        <v>197.82</v>
      </c>
      <c r="CU215">
        <f t="shared" si="179"/>
        <v>0</v>
      </c>
      <c r="CV215">
        <f t="shared" si="180"/>
        <v>0.60949999999999993</v>
      </c>
      <c r="CW215">
        <f t="shared" si="181"/>
        <v>0</v>
      </c>
      <c r="CX215">
        <f t="shared" si="182"/>
        <v>0</v>
      </c>
      <c r="CY215">
        <f t="shared" si="183"/>
        <v>99.792000000000002</v>
      </c>
      <c r="CZ215">
        <f t="shared" si="184"/>
        <v>36.530999999999999</v>
      </c>
      <c r="DC215" t="s">
        <v>0</v>
      </c>
      <c r="DD215" t="s">
        <v>0</v>
      </c>
      <c r="DE215" t="s">
        <v>17</v>
      </c>
      <c r="DF215" t="s">
        <v>17</v>
      </c>
      <c r="DG215" t="s">
        <v>18</v>
      </c>
      <c r="DH215" t="s">
        <v>0</v>
      </c>
      <c r="DI215" t="s">
        <v>18</v>
      </c>
      <c r="DJ215" t="s">
        <v>17</v>
      </c>
      <c r="DK215" t="s">
        <v>0</v>
      </c>
      <c r="DL215" t="s">
        <v>0</v>
      </c>
      <c r="DM215" t="s">
        <v>0</v>
      </c>
      <c r="DN215">
        <v>140</v>
      </c>
      <c r="DO215">
        <v>79</v>
      </c>
      <c r="DP215">
        <v>1.0469999999999999</v>
      </c>
      <c r="DQ215">
        <v>1</v>
      </c>
      <c r="DU215">
        <v>1013</v>
      </c>
      <c r="DV215" t="s">
        <v>281</v>
      </c>
      <c r="DW215" t="s">
        <v>281</v>
      </c>
      <c r="DX215">
        <v>1</v>
      </c>
      <c r="EE215">
        <v>45801136</v>
      </c>
      <c r="EF215">
        <v>30</v>
      </c>
      <c r="EG215" t="s">
        <v>19</v>
      </c>
      <c r="EH215">
        <v>0</v>
      </c>
      <c r="EI215" t="s">
        <v>0</v>
      </c>
      <c r="EJ215">
        <v>1</v>
      </c>
      <c r="EK215">
        <v>158</v>
      </c>
      <c r="EL215" t="s">
        <v>204</v>
      </c>
      <c r="EM215" t="s">
        <v>205</v>
      </c>
      <c r="EO215" t="s">
        <v>0</v>
      </c>
      <c r="EQ215">
        <v>0</v>
      </c>
      <c r="ER215">
        <v>24.28</v>
      </c>
      <c r="ES215">
        <v>0</v>
      </c>
      <c r="ET215">
        <v>17.350000000000001</v>
      </c>
      <c r="EU215">
        <v>3.57</v>
      </c>
      <c r="EV215">
        <v>6.93</v>
      </c>
      <c r="EW215">
        <v>0.53</v>
      </c>
      <c r="EX215">
        <v>0</v>
      </c>
      <c r="EY215">
        <v>0</v>
      </c>
      <c r="FQ215">
        <v>0</v>
      </c>
      <c r="FR215">
        <f t="shared" si="185"/>
        <v>0</v>
      </c>
      <c r="FS215">
        <v>0</v>
      </c>
      <c r="FX215">
        <v>140</v>
      </c>
      <c r="FY215">
        <v>79</v>
      </c>
      <c r="GA215" t="s">
        <v>0</v>
      </c>
      <c r="GD215">
        <v>0</v>
      </c>
      <c r="GF215">
        <v>-1638021445</v>
      </c>
      <c r="GG215">
        <v>2</v>
      </c>
      <c r="GH215">
        <v>1</v>
      </c>
      <c r="GI215">
        <v>3</v>
      </c>
      <c r="GJ215">
        <v>0</v>
      </c>
      <c r="GK215">
        <f>ROUND(R215*(R12)/100,2)</f>
        <v>78.33</v>
      </c>
      <c r="GL215">
        <f t="shared" si="186"/>
        <v>0</v>
      </c>
      <c r="GM215">
        <f t="shared" si="187"/>
        <v>392.66</v>
      </c>
      <c r="GN215">
        <f t="shared" si="188"/>
        <v>392.66</v>
      </c>
      <c r="GO215">
        <f t="shared" si="189"/>
        <v>0</v>
      </c>
      <c r="GP215">
        <f t="shared" si="190"/>
        <v>0</v>
      </c>
      <c r="GR215">
        <v>0</v>
      </c>
      <c r="GS215">
        <v>3</v>
      </c>
      <c r="GT215">
        <v>0</v>
      </c>
      <c r="GU215" t="s">
        <v>0</v>
      </c>
      <c r="GV215">
        <f t="shared" si="191"/>
        <v>0</v>
      </c>
      <c r="GW215">
        <v>1</v>
      </c>
      <c r="GX215">
        <f t="shared" si="192"/>
        <v>0</v>
      </c>
      <c r="HA215">
        <v>0</v>
      </c>
      <c r="HB215">
        <v>0</v>
      </c>
      <c r="HC215">
        <f t="shared" si="193"/>
        <v>0</v>
      </c>
      <c r="IK215">
        <v>0</v>
      </c>
    </row>
    <row r="216" spans="1:245" x14ac:dyDescent="0.2">
      <c r="A216">
        <v>18</v>
      </c>
      <c r="B216">
        <v>1</v>
      </c>
      <c r="C216">
        <v>231</v>
      </c>
      <c r="E216" t="s">
        <v>293</v>
      </c>
      <c r="F216" t="s">
        <v>289</v>
      </c>
      <c r="G216" t="s">
        <v>290</v>
      </c>
      <c r="H216" t="s">
        <v>38</v>
      </c>
      <c r="I216">
        <f>I215*J216</f>
        <v>1.08</v>
      </c>
      <c r="J216">
        <v>2.4</v>
      </c>
      <c r="O216">
        <f t="shared" si="159"/>
        <v>2866.89</v>
      </c>
      <c r="P216">
        <f t="shared" si="160"/>
        <v>2866.89</v>
      </c>
      <c r="Q216">
        <f>(ROUND((ROUND(((ET216)*AV216*I216),2)*BB216),2)+ROUND((ROUND(((AE216-(EU216))*AV216*I216),2)*BS216),2))</f>
        <v>0</v>
      </c>
      <c r="R216">
        <f t="shared" si="161"/>
        <v>0</v>
      </c>
      <c r="S216">
        <f t="shared" si="162"/>
        <v>0</v>
      </c>
      <c r="T216">
        <f t="shared" si="163"/>
        <v>0</v>
      </c>
      <c r="U216">
        <f t="shared" si="164"/>
        <v>0</v>
      </c>
      <c r="V216">
        <f t="shared" si="165"/>
        <v>0</v>
      </c>
      <c r="W216">
        <f t="shared" si="166"/>
        <v>0</v>
      </c>
      <c r="X216">
        <f t="shared" si="167"/>
        <v>0</v>
      </c>
      <c r="Y216">
        <f t="shared" si="168"/>
        <v>0</v>
      </c>
      <c r="AA216">
        <v>46747901</v>
      </c>
      <c r="AB216">
        <f t="shared" si="169"/>
        <v>307.58999999999997</v>
      </c>
      <c r="AC216">
        <f t="shared" si="196"/>
        <v>307.58999999999997</v>
      </c>
      <c r="AD216">
        <f>ROUND((((ET216)-(EU216))+AE216),6)</f>
        <v>0</v>
      </c>
      <c r="AE216">
        <f>ROUND((EU216),6)</f>
        <v>0</v>
      </c>
      <c r="AF216">
        <f>ROUND((EV216),6)</f>
        <v>0</v>
      </c>
      <c r="AG216">
        <f t="shared" si="172"/>
        <v>0</v>
      </c>
      <c r="AH216">
        <f>(EW216)</f>
        <v>0</v>
      </c>
      <c r="AI216">
        <f>(EX216)</f>
        <v>0</v>
      </c>
      <c r="AJ216">
        <f t="shared" si="174"/>
        <v>0</v>
      </c>
      <c r="AK216">
        <v>307.58999999999997</v>
      </c>
      <c r="AL216">
        <v>307.58999999999997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1</v>
      </c>
      <c r="AW216">
        <v>1</v>
      </c>
      <c r="AZ216">
        <v>1</v>
      </c>
      <c r="BA216">
        <v>1</v>
      </c>
      <c r="BB216">
        <v>1</v>
      </c>
      <c r="BC216">
        <v>8.6300000000000008</v>
      </c>
      <c r="BD216" t="s">
        <v>0</v>
      </c>
      <c r="BE216" t="s">
        <v>0</v>
      </c>
      <c r="BF216" t="s">
        <v>0</v>
      </c>
      <c r="BG216" t="s">
        <v>0</v>
      </c>
      <c r="BH216">
        <v>3</v>
      </c>
      <c r="BI216">
        <v>1</v>
      </c>
      <c r="BJ216" t="s">
        <v>291</v>
      </c>
      <c r="BM216">
        <v>158</v>
      </c>
      <c r="BN216">
        <v>0</v>
      </c>
      <c r="BO216" t="s">
        <v>289</v>
      </c>
      <c r="BP216">
        <v>1</v>
      </c>
      <c r="BQ216">
        <v>30</v>
      </c>
      <c r="BR216">
        <v>0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 t="s">
        <v>0</v>
      </c>
      <c r="BZ216">
        <v>0</v>
      </c>
      <c r="CA216">
        <v>0</v>
      </c>
      <c r="CE216">
        <v>30</v>
      </c>
      <c r="CF216">
        <v>0</v>
      </c>
      <c r="CG216">
        <v>0</v>
      </c>
      <c r="CM216">
        <v>0</v>
      </c>
      <c r="CN216" t="s">
        <v>0</v>
      </c>
      <c r="CO216">
        <v>0</v>
      </c>
      <c r="CP216">
        <f t="shared" si="175"/>
        <v>2866.89</v>
      </c>
      <c r="CQ216">
        <f t="shared" si="176"/>
        <v>2654.5</v>
      </c>
      <c r="CR216">
        <f>(ROUND((ROUND(((ET216)*AV216*1),2)*BB216),2)+ROUND((ROUND(((AE216-(EU216))*AV216*1),2)*BS216),2))</f>
        <v>0</v>
      </c>
      <c r="CS216">
        <f t="shared" si="177"/>
        <v>0</v>
      </c>
      <c r="CT216">
        <f t="shared" si="178"/>
        <v>0</v>
      </c>
      <c r="CU216">
        <f t="shared" si="179"/>
        <v>0</v>
      </c>
      <c r="CV216">
        <f t="shared" si="180"/>
        <v>0</v>
      </c>
      <c r="CW216">
        <f t="shared" si="181"/>
        <v>0</v>
      </c>
      <c r="CX216">
        <f t="shared" si="182"/>
        <v>0</v>
      </c>
      <c r="CY216">
        <f t="shared" si="183"/>
        <v>0</v>
      </c>
      <c r="CZ216">
        <f t="shared" si="184"/>
        <v>0</v>
      </c>
      <c r="DC216" t="s">
        <v>0</v>
      </c>
      <c r="DD216" t="s">
        <v>0</v>
      </c>
      <c r="DE216" t="s">
        <v>0</v>
      </c>
      <c r="DF216" t="s">
        <v>0</v>
      </c>
      <c r="DG216" t="s">
        <v>0</v>
      </c>
      <c r="DH216" t="s">
        <v>0</v>
      </c>
      <c r="DI216" t="s">
        <v>0</v>
      </c>
      <c r="DJ216" t="s">
        <v>0</v>
      </c>
      <c r="DK216" t="s">
        <v>0</v>
      </c>
      <c r="DL216" t="s">
        <v>0</v>
      </c>
      <c r="DM216" t="s">
        <v>0</v>
      </c>
      <c r="DN216">
        <v>140</v>
      </c>
      <c r="DO216">
        <v>79</v>
      </c>
      <c r="DP216">
        <v>1.0469999999999999</v>
      </c>
      <c r="DQ216">
        <v>1</v>
      </c>
      <c r="DU216">
        <v>1009</v>
      </c>
      <c r="DV216" t="s">
        <v>38</v>
      </c>
      <c r="DW216" t="s">
        <v>38</v>
      </c>
      <c r="DX216">
        <v>1000</v>
      </c>
      <c r="EE216">
        <v>45801136</v>
      </c>
      <c r="EF216">
        <v>30</v>
      </c>
      <c r="EG216" t="s">
        <v>19</v>
      </c>
      <c r="EH216">
        <v>0</v>
      </c>
      <c r="EI216" t="s">
        <v>0</v>
      </c>
      <c r="EJ216">
        <v>1</v>
      </c>
      <c r="EK216">
        <v>158</v>
      </c>
      <c r="EL216" t="s">
        <v>204</v>
      </c>
      <c r="EM216" t="s">
        <v>205</v>
      </c>
      <c r="EO216" t="s">
        <v>0</v>
      </c>
      <c r="EQ216">
        <v>0</v>
      </c>
      <c r="ER216">
        <v>307.58999999999997</v>
      </c>
      <c r="ES216">
        <v>307.58999999999997</v>
      </c>
      <c r="ET216">
        <v>0</v>
      </c>
      <c r="EU216">
        <v>0</v>
      </c>
      <c r="EV216">
        <v>0</v>
      </c>
      <c r="EW216">
        <v>0</v>
      </c>
      <c r="EX216">
        <v>0</v>
      </c>
      <c r="FQ216">
        <v>0</v>
      </c>
      <c r="FR216">
        <f t="shared" si="185"/>
        <v>0</v>
      </c>
      <c r="FS216">
        <v>0</v>
      </c>
      <c r="FX216">
        <v>140</v>
      </c>
      <c r="FY216">
        <v>79</v>
      </c>
      <c r="GA216" t="s">
        <v>0</v>
      </c>
      <c r="GD216">
        <v>0</v>
      </c>
      <c r="GF216">
        <v>-951986387</v>
      </c>
      <c r="GG216">
        <v>2</v>
      </c>
      <c r="GH216">
        <v>1</v>
      </c>
      <c r="GI216">
        <v>2</v>
      </c>
      <c r="GJ216">
        <v>0</v>
      </c>
      <c r="GK216">
        <f>ROUND(R216*(R12)/100,2)</f>
        <v>0</v>
      </c>
      <c r="GL216">
        <f t="shared" si="186"/>
        <v>0</v>
      </c>
      <c r="GM216">
        <f t="shared" si="187"/>
        <v>2866.89</v>
      </c>
      <c r="GN216">
        <f t="shared" si="188"/>
        <v>2866.89</v>
      </c>
      <c r="GO216">
        <f t="shared" si="189"/>
        <v>0</v>
      </c>
      <c r="GP216">
        <f t="shared" si="190"/>
        <v>0</v>
      </c>
      <c r="GR216">
        <v>0</v>
      </c>
      <c r="GS216">
        <v>3</v>
      </c>
      <c r="GT216">
        <v>0</v>
      </c>
      <c r="GU216" t="s">
        <v>0</v>
      </c>
      <c r="GV216">
        <f t="shared" si="191"/>
        <v>0</v>
      </c>
      <c r="GW216">
        <v>1</v>
      </c>
      <c r="GX216">
        <f t="shared" si="192"/>
        <v>0</v>
      </c>
      <c r="HA216">
        <v>0</v>
      </c>
      <c r="HB216">
        <v>0</v>
      </c>
      <c r="HC216">
        <f t="shared" si="193"/>
        <v>0</v>
      </c>
      <c r="IK216">
        <v>0</v>
      </c>
    </row>
    <row r="217" spans="1:245" x14ac:dyDescent="0.2">
      <c r="A217">
        <v>17</v>
      </c>
      <c r="B217">
        <v>1</v>
      </c>
      <c r="C217">
        <f>ROW(SmtRes!A240)</f>
        <v>240</v>
      </c>
      <c r="D217">
        <f>ROW(EtalonRes!A241)</f>
        <v>241</v>
      </c>
      <c r="E217" t="s">
        <v>294</v>
      </c>
      <c r="F217" t="s">
        <v>103</v>
      </c>
      <c r="G217" t="s">
        <v>104</v>
      </c>
      <c r="H217" t="s">
        <v>105</v>
      </c>
      <c r="I217">
        <f>ROUND(80/100,9)</f>
        <v>0.8</v>
      </c>
      <c r="J217">
        <v>0</v>
      </c>
      <c r="O217">
        <f t="shared" si="159"/>
        <v>33194.67</v>
      </c>
      <c r="P217">
        <f t="shared" si="160"/>
        <v>16679.599999999999</v>
      </c>
      <c r="Q217">
        <f>(ROUND((ROUND((((ET217*1.25))*AV217*I217),2)*BB217),2)+ROUND((ROUND(((AE217-((EU217*1.25)))*AV217*I217),2)*BS217),2))</f>
        <v>485.07</v>
      </c>
      <c r="R217">
        <f t="shared" si="161"/>
        <v>205.26</v>
      </c>
      <c r="S217">
        <f t="shared" si="162"/>
        <v>16030</v>
      </c>
      <c r="T217">
        <f t="shared" si="163"/>
        <v>0</v>
      </c>
      <c r="U217">
        <f t="shared" si="164"/>
        <v>58.364799999999995</v>
      </c>
      <c r="V217">
        <f t="shared" si="165"/>
        <v>0</v>
      </c>
      <c r="W217">
        <f t="shared" si="166"/>
        <v>0</v>
      </c>
      <c r="X217">
        <f t="shared" si="167"/>
        <v>17953.599999999999</v>
      </c>
      <c r="Y217">
        <f t="shared" si="168"/>
        <v>6572.3</v>
      </c>
      <c r="AA217">
        <v>46747901</v>
      </c>
      <c r="AB217">
        <f t="shared" si="169"/>
        <v>4584.1064999999999</v>
      </c>
      <c r="AC217">
        <f t="shared" si="196"/>
        <v>3709.87</v>
      </c>
      <c r="AD217">
        <f>ROUND(((((ET217*1.25))-((EU217*1.25)))+AE217),6)</f>
        <v>66.924999999999997</v>
      </c>
      <c r="AE217">
        <f>ROUND(((EU217*1.25)),6)</f>
        <v>10.3375</v>
      </c>
      <c r="AF217">
        <f>ROUND(((EV217*1.15)),6)</f>
        <v>807.31150000000002</v>
      </c>
      <c r="AG217">
        <f t="shared" si="172"/>
        <v>0</v>
      </c>
      <c r="AH217">
        <f>((EW217*1.15))</f>
        <v>72.955999999999989</v>
      </c>
      <c r="AI217">
        <f>((EX217*1.25))</f>
        <v>0</v>
      </c>
      <c r="AJ217">
        <f t="shared" si="174"/>
        <v>0</v>
      </c>
      <c r="AK217">
        <v>4465.42</v>
      </c>
      <c r="AL217">
        <v>3709.87</v>
      </c>
      <c r="AM217">
        <v>53.54</v>
      </c>
      <c r="AN217">
        <v>8.27</v>
      </c>
      <c r="AO217">
        <v>702.01</v>
      </c>
      <c r="AP217">
        <v>0</v>
      </c>
      <c r="AQ217">
        <v>63.44</v>
      </c>
      <c r="AR217">
        <v>0</v>
      </c>
      <c r="AS217">
        <v>0</v>
      </c>
      <c r="AT217">
        <v>112</v>
      </c>
      <c r="AU217">
        <v>41</v>
      </c>
      <c r="AV217">
        <v>1</v>
      </c>
      <c r="AW217">
        <v>1</v>
      </c>
      <c r="AZ217">
        <v>1</v>
      </c>
      <c r="BA217">
        <v>24.82</v>
      </c>
      <c r="BB217">
        <v>9.06</v>
      </c>
      <c r="BC217">
        <v>5.62</v>
      </c>
      <c r="BD217" t="s">
        <v>0</v>
      </c>
      <c r="BE217" t="s">
        <v>0</v>
      </c>
      <c r="BF217" t="s">
        <v>0</v>
      </c>
      <c r="BG217" t="s">
        <v>0</v>
      </c>
      <c r="BH217">
        <v>0</v>
      </c>
      <c r="BI217">
        <v>1</v>
      </c>
      <c r="BJ217" t="s">
        <v>106</v>
      </c>
      <c r="BM217">
        <v>1693</v>
      </c>
      <c r="BN217">
        <v>0</v>
      </c>
      <c r="BO217" t="s">
        <v>103</v>
      </c>
      <c r="BP217">
        <v>1</v>
      </c>
      <c r="BQ217">
        <v>30</v>
      </c>
      <c r="BR217">
        <v>0</v>
      </c>
      <c r="BS217">
        <v>24.82</v>
      </c>
      <c r="BT217">
        <v>1</v>
      </c>
      <c r="BU217">
        <v>1</v>
      </c>
      <c r="BV217">
        <v>1</v>
      </c>
      <c r="BW217">
        <v>1</v>
      </c>
      <c r="BX217">
        <v>1</v>
      </c>
      <c r="BY217" t="s">
        <v>0</v>
      </c>
      <c r="BZ217">
        <v>112</v>
      </c>
      <c r="CA217">
        <v>41</v>
      </c>
      <c r="CE217">
        <v>30</v>
      </c>
      <c r="CF217">
        <v>0</v>
      </c>
      <c r="CG217">
        <v>0</v>
      </c>
      <c r="CM217">
        <v>0</v>
      </c>
      <c r="CN217" t="s">
        <v>0</v>
      </c>
      <c r="CO217">
        <v>0</v>
      </c>
      <c r="CP217">
        <f t="shared" si="175"/>
        <v>33194.67</v>
      </c>
      <c r="CQ217">
        <f t="shared" si="176"/>
        <v>20849.47</v>
      </c>
      <c r="CR217">
        <f>(ROUND((ROUND((((ET217*1.25))*AV217*1),2)*BB217),2)+ROUND((ROUND(((AE217-((EU217*1.25)))*AV217*1),2)*BS217),2))</f>
        <v>606.39</v>
      </c>
      <c r="CS217">
        <f t="shared" si="177"/>
        <v>256.64</v>
      </c>
      <c r="CT217">
        <f t="shared" si="178"/>
        <v>20037.43</v>
      </c>
      <c r="CU217">
        <f t="shared" si="179"/>
        <v>0</v>
      </c>
      <c r="CV217">
        <f t="shared" si="180"/>
        <v>72.955999999999989</v>
      </c>
      <c r="CW217">
        <f t="shared" si="181"/>
        <v>0</v>
      </c>
      <c r="CX217">
        <f t="shared" si="182"/>
        <v>0</v>
      </c>
      <c r="CY217">
        <f t="shared" si="183"/>
        <v>17953.600000000002</v>
      </c>
      <c r="CZ217">
        <f t="shared" si="184"/>
        <v>6572.2999999999993</v>
      </c>
      <c r="DC217" t="s">
        <v>0</v>
      </c>
      <c r="DD217" t="s">
        <v>0</v>
      </c>
      <c r="DE217" t="s">
        <v>17</v>
      </c>
      <c r="DF217" t="s">
        <v>17</v>
      </c>
      <c r="DG217" t="s">
        <v>18</v>
      </c>
      <c r="DH217" t="s">
        <v>0</v>
      </c>
      <c r="DI217" t="s">
        <v>18</v>
      </c>
      <c r="DJ217" t="s">
        <v>17</v>
      </c>
      <c r="DK217" t="s">
        <v>0</v>
      </c>
      <c r="DL217" t="s">
        <v>0</v>
      </c>
      <c r="DM217" t="s">
        <v>0</v>
      </c>
      <c r="DN217">
        <v>140</v>
      </c>
      <c r="DO217">
        <v>79</v>
      </c>
      <c r="DP217">
        <v>1.0469999999999999</v>
      </c>
      <c r="DQ217">
        <v>1.03</v>
      </c>
      <c r="DU217">
        <v>1013</v>
      </c>
      <c r="DV217" t="s">
        <v>105</v>
      </c>
      <c r="DW217" t="s">
        <v>105</v>
      </c>
      <c r="DX217">
        <v>1</v>
      </c>
      <c r="EE217">
        <v>45802671</v>
      </c>
      <c r="EF217">
        <v>30</v>
      </c>
      <c r="EG217" t="s">
        <v>19</v>
      </c>
      <c r="EH217">
        <v>0</v>
      </c>
      <c r="EI217" t="s">
        <v>0</v>
      </c>
      <c r="EJ217">
        <v>1</v>
      </c>
      <c r="EK217">
        <v>1693</v>
      </c>
      <c r="EL217" t="s">
        <v>107</v>
      </c>
      <c r="EM217" t="s">
        <v>108</v>
      </c>
      <c r="EO217" t="s">
        <v>0</v>
      </c>
      <c r="EQ217">
        <v>0</v>
      </c>
      <c r="ER217">
        <v>4465.42</v>
      </c>
      <c r="ES217">
        <v>3709.87</v>
      </c>
      <c r="ET217">
        <v>53.54</v>
      </c>
      <c r="EU217">
        <v>8.27</v>
      </c>
      <c r="EV217">
        <v>702.01</v>
      </c>
      <c r="EW217">
        <v>63.44</v>
      </c>
      <c r="EX217">
        <v>0</v>
      </c>
      <c r="EY217">
        <v>0</v>
      </c>
      <c r="FQ217">
        <v>0</v>
      </c>
      <c r="FR217">
        <f t="shared" si="185"/>
        <v>0</v>
      </c>
      <c r="FS217">
        <v>0</v>
      </c>
      <c r="FX217">
        <v>140</v>
      </c>
      <c r="FY217">
        <v>79</v>
      </c>
      <c r="GA217" t="s">
        <v>0</v>
      </c>
      <c r="GD217">
        <v>0</v>
      </c>
      <c r="GF217">
        <v>574270988</v>
      </c>
      <c r="GG217">
        <v>2</v>
      </c>
      <c r="GH217">
        <v>1</v>
      </c>
      <c r="GI217">
        <v>3</v>
      </c>
      <c r="GJ217">
        <v>0</v>
      </c>
      <c r="GK217">
        <f>ROUND(R217*(R12)/100,2)</f>
        <v>322.26</v>
      </c>
      <c r="GL217">
        <f t="shared" si="186"/>
        <v>0</v>
      </c>
      <c r="GM217">
        <f t="shared" si="187"/>
        <v>58042.83</v>
      </c>
      <c r="GN217">
        <f t="shared" si="188"/>
        <v>58042.83</v>
      </c>
      <c r="GO217">
        <f t="shared" si="189"/>
        <v>0</v>
      </c>
      <c r="GP217">
        <f t="shared" si="190"/>
        <v>0</v>
      </c>
      <c r="GR217">
        <v>0</v>
      </c>
      <c r="GS217">
        <v>3</v>
      </c>
      <c r="GT217">
        <v>0</v>
      </c>
      <c r="GU217" t="s">
        <v>0</v>
      </c>
      <c r="GV217">
        <f t="shared" si="191"/>
        <v>0</v>
      </c>
      <c r="GW217">
        <v>1</v>
      </c>
      <c r="GX217">
        <f t="shared" si="192"/>
        <v>0</v>
      </c>
      <c r="HA217">
        <v>0</v>
      </c>
      <c r="HB217">
        <v>0</v>
      </c>
      <c r="HC217">
        <f t="shared" si="193"/>
        <v>0</v>
      </c>
      <c r="IK217">
        <v>0</v>
      </c>
    </row>
    <row r="218" spans="1:245" x14ac:dyDescent="0.2">
      <c r="A218">
        <v>18</v>
      </c>
      <c r="B218">
        <v>1</v>
      </c>
      <c r="C218">
        <v>240</v>
      </c>
      <c r="E218" t="s">
        <v>295</v>
      </c>
      <c r="F218" t="s">
        <v>244</v>
      </c>
      <c r="G218" t="s">
        <v>245</v>
      </c>
      <c r="H218" t="s">
        <v>72</v>
      </c>
      <c r="I218">
        <f>I217*J218</f>
        <v>3.6</v>
      </c>
      <c r="J218">
        <v>4.5</v>
      </c>
      <c r="O218">
        <f t="shared" si="159"/>
        <v>24535.05</v>
      </c>
      <c r="P218">
        <f t="shared" si="160"/>
        <v>24535.05</v>
      </c>
      <c r="Q218">
        <f>(ROUND((ROUND(((ET218)*AV218*I218),2)*BB218),2)+ROUND((ROUND(((AE218-(EU218))*AV218*I218),2)*BS218),2))</f>
        <v>0</v>
      </c>
      <c r="R218">
        <f t="shared" si="161"/>
        <v>0</v>
      </c>
      <c r="S218">
        <f t="shared" si="162"/>
        <v>0</v>
      </c>
      <c r="T218">
        <f t="shared" si="163"/>
        <v>0</v>
      </c>
      <c r="U218">
        <f t="shared" si="164"/>
        <v>0</v>
      </c>
      <c r="V218">
        <f t="shared" si="165"/>
        <v>0</v>
      </c>
      <c r="W218">
        <f t="shared" si="166"/>
        <v>0</v>
      </c>
      <c r="X218">
        <f t="shared" si="167"/>
        <v>0</v>
      </c>
      <c r="Y218">
        <f t="shared" si="168"/>
        <v>0</v>
      </c>
      <c r="AA218">
        <v>46747901</v>
      </c>
      <c r="AB218">
        <f t="shared" si="169"/>
        <v>1765.62</v>
      </c>
      <c r="AC218">
        <f t="shared" si="196"/>
        <v>1765.62</v>
      </c>
      <c r="AD218">
        <f>ROUND((((ET218)-(EU218))+AE218),6)</f>
        <v>0</v>
      </c>
      <c r="AE218">
        <f>ROUND((EU218),6)</f>
        <v>0</v>
      </c>
      <c r="AF218">
        <f>ROUND((EV218),6)</f>
        <v>0</v>
      </c>
      <c r="AG218">
        <f t="shared" si="172"/>
        <v>0</v>
      </c>
      <c r="AH218">
        <f>(EW218)</f>
        <v>0</v>
      </c>
      <c r="AI218">
        <f>(EX218)</f>
        <v>0</v>
      </c>
      <c r="AJ218">
        <f t="shared" si="174"/>
        <v>0</v>
      </c>
      <c r="AK218">
        <v>1765.62</v>
      </c>
      <c r="AL218">
        <v>1765.62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1</v>
      </c>
      <c r="AW218">
        <v>1</v>
      </c>
      <c r="AZ218">
        <v>1</v>
      </c>
      <c r="BA218">
        <v>1</v>
      </c>
      <c r="BB218">
        <v>1</v>
      </c>
      <c r="BC218">
        <v>3.86</v>
      </c>
      <c r="BD218" t="s">
        <v>0</v>
      </c>
      <c r="BE218" t="s">
        <v>0</v>
      </c>
      <c r="BF218" t="s">
        <v>0</v>
      </c>
      <c r="BG218" t="s">
        <v>0</v>
      </c>
      <c r="BH218">
        <v>3</v>
      </c>
      <c r="BI218">
        <v>1</v>
      </c>
      <c r="BJ218" t="s">
        <v>246</v>
      </c>
      <c r="BM218">
        <v>1693</v>
      </c>
      <c r="BN218">
        <v>0</v>
      </c>
      <c r="BO218" t="s">
        <v>244</v>
      </c>
      <c r="BP218">
        <v>1</v>
      </c>
      <c r="BQ218">
        <v>30</v>
      </c>
      <c r="BR218">
        <v>0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 t="s">
        <v>0</v>
      </c>
      <c r="BZ218">
        <v>0</v>
      </c>
      <c r="CA218">
        <v>0</v>
      </c>
      <c r="CE218">
        <v>30</v>
      </c>
      <c r="CF218">
        <v>0</v>
      </c>
      <c r="CG218">
        <v>0</v>
      </c>
      <c r="CM218">
        <v>0</v>
      </c>
      <c r="CN218" t="s">
        <v>0</v>
      </c>
      <c r="CO218">
        <v>0</v>
      </c>
      <c r="CP218">
        <f t="shared" si="175"/>
        <v>24535.05</v>
      </c>
      <c r="CQ218">
        <f t="shared" si="176"/>
        <v>6815.29</v>
      </c>
      <c r="CR218">
        <f>(ROUND((ROUND(((ET218)*AV218*1),2)*BB218),2)+ROUND((ROUND(((AE218-(EU218))*AV218*1),2)*BS218),2))</f>
        <v>0</v>
      </c>
      <c r="CS218">
        <f t="shared" si="177"/>
        <v>0</v>
      </c>
      <c r="CT218">
        <f t="shared" si="178"/>
        <v>0</v>
      </c>
      <c r="CU218">
        <f t="shared" si="179"/>
        <v>0</v>
      </c>
      <c r="CV218">
        <f t="shared" si="180"/>
        <v>0</v>
      </c>
      <c r="CW218">
        <f t="shared" si="181"/>
        <v>0</v>
      </c>
      <c r="CX218">
        <f t="shared" si="182"/>
        <v>0</v>
      </c>
      <c r="CY218">
        <f t="shared" si="183"/>
        <v>0</v>
      </c>
      <c r="CZ218">
        <f t="shared" si="184"/>
        <v>0</v>
      </c>
      <c r="DC218" t="s">
        <v>0</v>
      </c>
      <c r="DD218" t="s">
        <v>0</v>
      </c>
      <c r="DE218" t="s">
        <v>0</v>
      </c>
      <c r="DF218" t="s">
        <v>0</v>
      </c>
      <c r="DG218" t="s">
        <v>0</v>
      </c>
      <c r="DH218" t="s">
        <v>0</v>
      </c>
      <c r="DI218" t="s">
        <v>0</v>
      </c>
      <c r="DJ218" t="s">
        <v>0</v>
      </c>
      <c r="DK218" t="s">
        <v>0</v>
      </c>
      <c r="DL218" t="s">
        <v>0</v>
      </c>
      <c r="DM218" t="s">
        <v>0</v>
      </c>
      <c r="DN218">
        <v>140</v>
      </c>
      <c r="DO218">
        <v>79</v>
      </c>
      <c r="DP218">
        <v>1.0469999999999999</v>
      </c>
      <c r="DQ218">
        <v>1.03</v>
      </c>
      <c r="DU218">
        <v>1007</v>
      </c>
      <c r="DV218" t="s">
        <v>72</v>
      </c>
      <c r="DW218" t="s">
        <v>72</v>
      </c>
      <c r="DX218">
        <v>1</v>
      </c>
      <c r="EE218">
        <v>45802671</v>
      </c>
      <c r="EF218">
        <v>30</v>
      </c>
      <c r="EG218" t="s">
        <v>19</v>
      </c>
      <c r="EH218">
        <v>0</v>
      </c>
      <c r="EI218" t="s">
        <v>0</v>
      </c>
      <c r="EJ218">
        <v>1</v>
      </c>
      <c r="EK218">
        <v>1693</v>
      </c>
      <c r="EL218" t="s">
        <v>107</v>
      </c>
      <c r="EM218" t="s">
        <v>108</v>
      </c>
      <c r="EO218" t="s">
        <v>0</v>
      </c>
      <c r="EQ218">
        <v>0</v>
      </c>
      <c r="ER218">
        <v>1765.62</v>
      </c>
      <c r="ES218">
        <v>1765.62</v>
      </c>
      <c r="ET218">
        <v>0</v>
      </c>
      <c r="EU218">
        <v>0</v>
      </c>
      <c r="EV218">
        <v>0</v>
      </c>
      <c r="EW218">
        <v>0</v>
      </c>
      <c r="EX218">
        <v>0</v>
      </c>
      <c r="FQ218">
        <v>0</v>
      </c>
      <c r="FR218">
        <f t="shared" si="185"/>
        <v>0</v>
      </c>
      <c r="FS218">
        <v>0</v>
      </c>
      <c r="FX218">
        <v>140</v>
      </c>
      <c r="FY218">
        <v>79</v>
      </c>
      <c r="GA218" t="s">
        <v>0</v>
      </c>
      <c r="GD218">
        <v>0</v>
      </c>
      <c r="GF218">
        <v>-1815063453</v>
      </c>
      <c r="GG218">
        <v>2</v>
      </c>
      <c r="GH218">
        <v>1</v>
      </c>
      <c r="GI218">
        <v>2</v>
      </c>
      <c r="GJ218">
        <v>0</v>
      </c>
      <c r="GK218">
        <f>ROUND(R218*(R12)/100,2)</f>
        <v>0</v>
      </c>
      <c r="GL218">
        <f t="shared" si="186"/>
        <v>0</v>
      </c>
      <c r="GM218">
        <f t="shared" si="187"/>
        <v>24535.05</v>
      </c>
      <c r="GN218">
        <f t="shared" si="188"/>
        <v>24535.05</v>
      </c>
      <c r="GO218">
        <f t="shared" si="189"/>
        <v>0</v>
      </c>
      <c r="GP218">
        <f t="shared" si="190"/>
        <v>0</v>
      </c>
      <c r="GR218">
        <v>0</v>
      </c>
      <c r="GS218">
        <v>3</v>
      </c>
      <c r="GT218">
        <v>0</v>
      </c>
      <c r="GU218" t="s">
        <v>0</v>
      </c>
      <c r="GV218">
        <f t="shared" si="191"/>
        <v>0</v>
      </c>
      <c r="GW218">
        <v>1</v>
      </c>
      <c r="GX218">
        <f t="shared" si="192"/>
        <v>0</v>
      </c>
      <c r="HA218">
        <v>0</v>
      </c>
      <c r="HB218">
        <v>0</v>
      </c>
      <c r="HC218">
        <f t="shared" si="193"/>
        <v>0</v>
      </c>
      <c r="IK218">
        <v>0</v>
      </c>
    </row>
    <row r="220" spans="1:245" x14ac:dyDescent="0.2">
      <c r="A220" s="2">
        <v>51</v>
      </c>
      <c r="B220" s="2">
        <f>B188</f>
        <v>1</v>
      </c>
      <c r="C220" s="2">
        <f>A188</f>
        <v>4</v>
      </c>
      <c r="D220" s="2">
        <f>ROW(A188)</f>
        <v>188</v>
      </c>
      <c r="E220" s="2"/>
      <c r="F220" s="2" t="str">
        <f>IF(F188&lt;&gt;"",F188,"")</f>
        <v>Новый раздел</v>
      </c>
      <c r="G220" s="2" t="str">
        <f>IF(G188&lt;&gt;"",G188,"")</f>
        <v>дорога, проезд (45 м2)</v>
      </c>
      <c r="H220" s="2">
        <v>0</v>
      </c>
      <c r="I220" s="2"/>
      <c r="J220" s="2"/>
      <c r="K220" s="2"/>
      <c r="L220" s="2"/>
      <c r="M220" s="2"/>
      <c r="N220" s="2"/>
      <c r="O220" s="2">
        <f t="shared" ref="O220:T220" si="197">ROUND(AB220,2)</f>
        <v>167269.54999999999</v>
      </c>
      <c r="P220" s="2">
        <f t="shared" si="197"/>
        <v>90044.04</v>
      </c>
      <c r="Q220" s="2">
        <f t="shared" si="197"/>
        <v>38163.79</v>
      </c>
      <c r="R220" s="2">
        <f t="shared" si="197"/>
        <v>4036.49</v>
      </c>
      <c r="S220" s="2">
        <f t="shared" si="197"/>
        <v>39061.72</v>
      </c>
      <c r="T220" s="2">
        <f t="shared" si="197"/>
        <v>0</v>
      </c>
      <c r="U220" s="2">
        <f>AH220</f>
        <v>140.54074</v>
      </c>
      <c r="V220" s="2">
        <f>AI220</f>
        <v>0</v>
      </c>
      <c r="W220" s="2">
        <f>ROUND(AJ220,2)</f>
        <v>0</v>
      </c>
      <c r="X220" s="2">
        <f>ROUND(AK220,2)</f>
        <v>35822.35</v>
      </c>
      <c r="Y220" s="2">
        <f>ROUND(AL220,2)</f>
        <v>16034.5</v>
      </c>
      <c r="Z220" s="2"/>
      <c r="AA220" s="2"/>
      <c r="AB220" s="2">
        <f>ROUND(SUMIF(AA192:AA218,"=46747901",O192:O218),2)</f>
        <v>167269.54999999999</v>
      </c>
      <c r="AC220" s="2">
        <f>ROUND(SUMIF(AA192:AA218,"=46747901",P192:P218),2)</f>
        <v>90044.04</v>
      </c>
      <c r="AD220" s="2">
        <f>ROUND(SUMIF(AA192:AA218,"=46747901",Q192:Q218),2)</f>
        <v>38163.79</v>
      </c>
      <c r="AE220" s="2">
        <f>ROUND(SUMIF(AA192:AA218,"=46747901",R192:R218),2)</f>
        <v>4036.49</v>
      </c>
      <c r="AF220" s="2">
        <f>ROUND(SUMIF(AA192:AA218,"=46747901",S192:S218),2)</f>
        <v>39061.72</v>
      </c>
      <c r="AG220" s="2">
        <f>ROUND(SUMIF(AA192:AA218,"=46747901",T192:T218),2)</f>
        <v>0</v>
      </c>
      <c r="AH220" s="2">
        <f>SUMIF(AA192:AA218,"=46747901",U192:U218)</f>
        <v>140.54074</v>
      </c>
      <c r="AI220" s="2">
        <f>SUMIF(AA192:AA218,"=46747901",V192:V218)</f>
        <v>0</v>
      </c>
      <c r="AJ220" s="2">
        <f>ROUND(SUMIF(AA192:AA218,"=46747901",W192:W218),2)</f>
        <v>0</v>
      </c>
      <c r="AK220" s="2">
        <f>ROUND(SUMIF(AA192:AA218,"=46747901",X192:X218),2)</f>
        <v>35822.35</v>
      </c>
      <c r="AL220" s="2">
        <f>ROUND(SUMIF(AA192:AA218,"=46747901",Y192:Y218),2)</f>
        <v>16034.5</v>
      </c>
      <c r="AM220" s="2"/>
      <c r="AN220" s="2"/>
      <c r="AO220" s="2">
        <f t="shared" ref="AO220:BD220" si="198">ROUND(BX220,2)</f>
        <v>0</v>
      </c>
      <c r="AP220" s="2">
        <f t="shared" si="198"/>
        <v>0</v>
      </c>
      <c r="AQ220" s="2">
        <f t="shared" si="198"/>
        <v>0</v>
      </c>
      <c r="AR220" s="2">
        <f t="shared" si="198"/>
        <v>225463.67999999999</v>
      </c>
      <c r="AS220" s="2">
        <f t="shared" si="198"/>
        <v>195452.79999999999</v>
      </c>
      <c r="AT220" s="2">
        <f t="shared" si="198"/>
        <v>0</v>
      </c>
      <c r="AU220" s="2">
        <f t="shared" si="198"/>
        <v>30010.880000000001</v>
      </c>
      <c r="AV220" s="2">
        <f t="shared" si="198"/>
        <v>90044.04</v>
      </c>
      <c r="AW220" s="2">
        <f t="shared" si="198"/>
        <v>90044.04</v>
      </c>
      <c r="AX220" s="2">
        <f t="shared" si="198"/>
        <v>0</v>
      </c>
      <c r="AY220" s="2">
        <f t="shared" si="198"/>
        <v>90044.04</v>
      </c>
      <c r="AZ220" s="2">
        <f t="shared" si="198"/>
        <v>0</v>
      </c>
      <c r="BA220" s="2">
        <f t="shared" si="198"/>
        <v>0</v>
      </c>
      <c r="BB220" s="2">
        <f t="shared" si="198"/>
        <v>0</v>
      </c>
      <c r="BC220" s="2">
        <f t="shared" si="198"/>
        <v>0</v>
      </c>
      <c r="BD220" s="2">
        <f t="shared" si="198"/>
        <v>0</v>
      </c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>
        <f>ROUND(SUMIF(AA192:AA218,"=46747901",FQ192:FQ218),2)</f>
        <v>0</v>
      </c>
      <c r="BY220" s="2">
        <f>ROUND(SUMIF(AA192:AA218,"=46747901",FR192:FR218),2)</f>
        <v>0</v>
      </c>
      <c r="BZ220" s="2">
        <f>ROUND(SUMIF(AA192:AA218,"=46747901",GL192:GL218),2)</f>
        <v>0</v>
      </c>
      <c r="CA220" s="2">
        <f>ROUND(SUMIF(AA192:AA218,"=46747901",GM192:GM218),2)</f>
        <v>225463.67999999999</v>
      </c>
      <c r="CB220" s="2">
        <f>ROUND(SUMIF(AA192:AA218,"=46747901",GN192:GN218),2)</f>
        <v>195452.79999999999</v>
      </c>
      <c r="CC220" s="2">
        <f>ROUND(SUMIF(AA192:AA218,"=46747901",GO192:GO218),2)</f>
        <v>0</v>
      </c>
      <c r="CD220" s="2">
        <f>ROUND(SUMIF(AA192:AA218,"=46747901",GP192:GP218),2)</f>
        <v>30010.880000000001</v>
      </c>
      <c r="CE220" s="2">
        <f>AC220-BX220</f>
        <v>90044.04</v>
      </c>
      <c r="CF220" s="2">
        <f>AC220-BY220</f>
        <v>90044.04</v>
      </c>
      <c r="CG220" s="2">
        <f>BX220-BZ220</f>
        <v>0</v>
      </c>
      <c r="CH220" s="2">
        <f>AC220-BX220-BY220+BZ220</f>
        <v>90044.04</v>
      </c>
      <c r="CI220" s="2">
        <f>BY220-BZ220</f>
        <v>0</v>
      </c>
      <c r="CJ220" s="2">
        <f>ROUND(SUMIF(AA192:AA218,"=46747901",GX192:GX218),2)</f>
        <v>0</v>
      </c>
      <c r="CK220" s="2">
        <f>ROUND(SUMIF(AA192:AA218,"=46747901",GY192:GY218),2)</f>
        <v>0</v>
      </c>
      <c r="CL220" s="2">
        <f>ROUND(SUMIF(AA192:AA218,"=46747901",GZ192:GZ218),2)</f>
        <v>0</v>
      </c>
      <c r="CM220" s="2">
        <f>ROUND(SUMIF(AA192:AA218,"=46747901",HD192:HD218),2)</f>
        <v>0</v>
      </c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>
        <v>0</v>
      </c>
    </row>
    <row r="222" spans="1:245" x14ac:dyDescent="0.2">
      <c r="A222" s="4">
        <v>50</v>
      </c>
      <c r="B222" s="4">
        <v>0</v>
      </c>
      <c r="C222" s="4">
        <v>0</v>
      </c>
      <c r="D222" s="4">
        <v>1</v>
      </c>
      <c r="E222" s="4">
        <v>201</v>
      </c>
      <c r="F222" s="4">
        <f>ROUND(Source!O220,O222)</f>
        <v>167269.54999999999</v>
      </c>
      <c r="G222" s="4" t="s">
        <v>113</v>
      </c>
      <c r="H222" s="4" t="s">
        <v>114</v>
      </c>
      <c r="I222" s="4"/>
      <c r="J222" s="4"/>
      <c r="K222" s="4">
        <v>201</v>
      </c>
      <c r="L222" s="4">
        <v>1</v>
      </c>
      <c r="M222" s="4">
        <v>3</v>
      </c>
      <c r="N222" s="4" t="s">
        <v>0</v>
      </c>
      <c r="O222" s="4">
        <v>2</v>
      </c>
      <c r="P222" s="4"/>
      <c r="Q222" s="4"/>
      <c r="R222" s="4"/>
      <c r="S222" s="4"/>
      <c r="T222" s="4"/>
      <c r="U222" s="4"/>
      <c r="V222" s="4"/>
      <c r="W222" s="4"/>
    </row>
    <row r="223" spans="1:245" x14ac:dyDescent="0.2">
      <c r="A223" s="4">
        <v>50</v>
      </c>
      <c r="B223" s="4">
        <v>0</v>
      </c>
      <c r="C223" s="4">
        <v>0</v>
      </c>
      <c r="D223" s="4">
        <v>1</v>
      </c>
      <c r="E223" s="4">
        <v>202</v>
      </c>
      <c r="F223" s="4">
        <f>ROUND(Source!P220,O223)</f>
        <v>90044.04</v>
      </c>
      <c r="G223" s="4" t="s">
        <v>115</v>
      </c>
      <c r="H223" s="4" t="s">
        <v>116</v>
      </c>
      <c r="I223" s="4"/>
      <c r="J223" s="4"/>
      <c r="K223" s="4">
        <v>202</v>
      </c>
      <c r="L223" s="4">
        <v>2</v>
      </c>
      <c r="M223" s="4">
        <v>3</v>
      </c>
      <c r="N223" s="4" t="s">
        <v>0</v>
      </c>
      <c r="O223" s="4">
        <v>2</v>
      </c>
      <c r="P223" s="4"/>
      <c r="Q223" s="4"/>
      <c r="R223" s="4"/>
      <c r="S223" s="4"/>
      <c r="T223" s="4"/>
      <c r="U223" s="4"/>
      <c r="V223" s="4"/>
      <c r="W223" s="4"/>
    </row>
    <row r="224" spans="1:245" x14ac:dyDescent="0.2">
      <c r="A224" s="4">
        <v>50</v>
      </c>
      <c r="B224" s="4">
        <v>0</v>
      </c>
      <c r="C224" s="4">
        <v>0</v>
      </c>
      <c r="D224" s="4">
        <v>1</v>
      </c>
      <c r="E224" s="4">
        <v>222</v>
      </c>
      <c r="F224" s="4">
        <f>ROUND(Source!AO220,O224)</f>
        <v>0</v>
      </c>
      <c r="G224" s="4" t="s">
        <v>117</v>
      </c>
      <c r="H224" s="4" t="s">
        <v>118</v>
      </c>
      <c r="I224" s="4"/>
      <c r="J224" s="4"/>
      <c r="K224" s="4">
        <v>222</v>
      </c>
      <c r="L224" s="4">
        <v>3</v>
      </c>
      <c r="M224" s="4">
        <v>3</v>
      </c>
      <c r="N224" s="4" t="s">
        <v>0</v>
      </c>
      <c r="O224" s="4">
        <v>2</v>
      </c>
      <c r="P224" s="4"/>
      <c r="Q224" s="4"/>
      <c r="R224" s="4"/>
      <c r="S224" s="4"/>
      <c r="T224" s="4"/>
      <c r="U224" s="4"/>
      <c r="V224" s="4"/>
      <c r="W224" s="4"/>
    </row>
    <row r="225" spans="1:23" x14ac:dyDescent="0.2">
      <c r="A225" s="4">
        <v>50</v>
      </c>
      <c r="B225" s="4">
        <v>0</v>
      </c>
      <c r="C225" s="4">
        <v>0</v>
      </c>
      <c r="D225" s="4">
        <v>1</v>
      </c>
      <c r="E225" s="4">
        <v>225</v>
      </c>
      <c r="F225" s="4">
        <f>ROUND(Source!AV220,O225)</f>
        <v>90044.04</v>
      </c>
      <c r="G225" s="4" t="s">
        <v>119</v>
      </c>
      <c r="H225" s="4" t="s">
        <v>120</v>
      </c>
      <c r="I225" s="4"/>
      <c r="J225" s="4"/>
      <c r="K225" s="4">
        <v>225</v>
      </c>
      <c r="L225" s="4">
        <v>4</v>
      </c>
      <c r="M225" s="4">
        <v>3</v>
      </c>
      <c r="N225" s="4" t="s">
        <v>0</v>
      </c>
      <c r="O225" s="4">
        <v>2</v>
      </c>
      <c r="P225" s="4"/>
      <c r="Q225" s="4"/>
      <c r="R225" s="4"/>
      <c r="S225" s="4"/>
      <c r="T225" s="4"/>
      <c r="U225" s="4"/>
      <c r="V225" s="4"/>
      <c r="W225" s="4"/>
    </row>
    <row r="226" spans="1:23" x14ac:dyDescent="0.2">
      <c r="A226" s="4">
        <v>50</v>
      </c>
      <c r="B226" s="4">
        <v>0</v>
      </c>
      <c r="C226" s="4">
        <v>0</v>
      </c>
      <c r="D226" s="4">
        <v>1</v>
      </c>
      <c r="E226" s="4">
        <v>226</v>
      </c>
      <c r="F226" s="4">
        <f>ROUND(Source!AW220,O226)</f>
        <v>90044.04</v>
      </c>
      <c r="G226" s="4" t="s">
        <v>121</v>
      </c>
      <c r="H226" s="4" t="s">
        <v>122</v>
      </c>
      <c r="I226" s="4"/>
      <c r="J226" s="4"/>
      <c r="K226" s="4">
        <v>226</v>
      </c>
      <c r="L226" s="4">
        <v>5</v>
      </c>
      <c r="M226" s="4">
        <v>3</v>
      </c>
      <c r="N226" s="4" t="s">
        <v>0</v>
      </c>
      <c r="O226" s="4">
        <v>2</v>
      </c>
      <c r="P226" s="4"/>
      <c r="Q226" s="4"/>
      <c r="R226" s="4"/>
      <c r="S226" s="4"/>
      <c r="T226" s="4"/>
      <c r="U226" s="4"/>
      <c r="V226" s="4"/>
      <c r="W226" s="4"/>
    </row>
    <row r="227" spans="1:23" x14ac:dyDescent="0.2">
      <c r="A227" s="4">
        <v>50</v>
      </c>
      <c r="B227" s="4">
        <v>0</v>
      </c>
      <c r="C227" s="4">
        <v>0</v>
      </c>
      <c r="D227" s="4">
        <v>1</v>
      </c>
      <c r="E227" s="4">
        <v>227</v>
      </c>
      <c r="F227" s="4">
        <f>ROUND(Source!AX220,O227)</f>
        <v>0</v>
      </c>
      <c r="G227" s="4" t="s">
        <v>123</v>
      </c>
      <c r="H227" s="4" t="s">
        <v>124</v>
      </c>
      <c r="I227" s="4"/>
      <c r="J227" s="4"/>
      <c r="K227" s="4">
        <v>227</v>
      </c>
      <c r="L227" s="4">
        <v>6</v>
      </c>
      <c r="M227" s="4">
        <v>3</v>
      </c>
      <c r="N227" s="4" t="s">
        <v>0</v>
      </c>
      <c r="O227" s="4">
        <v>2</v>
      </c>
      <c r="P227" s="4"/>
      <c r="Q227" s="4"/>
      <c r="R227" s="4"/>
      <c r="S227" s="4"/>
      <c r="T227" s="4"/>
      <c r="U227" s="4"/>
      <c r="V227" s="4"/>
      <c r="W227" s="4"/>
    </row>
    <row r="228" spans="1:23" x14ac:dyDescent="0.2">
      <c r="A228" s="4">
        <v>50</v>
      </c>
      <c r="B228" s="4">
        <v>0</v>
      </c>
      <c r="C228" s="4">
        <v>0</v>
      </c>
      <c r="D228" s="4">
        <v>1</v>
      </c>
      <c r="E228" s="4">
        <v>228</v>
      </c>
      <c r="F228" s="4">
        <f>ROUND(Source!AY220,O228)</f>
        <v>90044.04</v>
      </c>
      <c r="G228" s="4" t="s">
        <v>125</v>
      </c>
      <c r="H228" s="4" t="s">
        <v>126</v>
      </c>
      <c r="I228" s="4"/>
      <c r="J228" s="4"/>
      <c r="K228" s="4">
        <v>228</v>
      </c>
      <c r="L228" s="4">
        <v>7</v>
      </c>
      <c r="M228" s="4">
        <v>3</v>
      </c>
      <c r="N228" s="4" t="s">
        <v>0</v>
      </c>
      <c r="O228" s="4">
        <v>2</v>
      </c>
      <c r="P228" s="4"/>
      <c r="Q228" s="4"/>
      <c r="R228" s="4"/>
      <c r="S228" s="4"/>
      <c r="T228" s="4"/>
      <c r="U228" s="4"/>
      <c r="V228" s="4"/>
      <c r="W228" s="4"/>
    </row>
    <row r="229" spans="1:23" x14ac:dyDescent="0.2">
      <c r="A229" s="4">
        <v>50</v>
      </c>
      <c r="B229" s="4">
        <v>0</v>
      </c>
      <c r="C229" s="4">
        <v>0</v>
      </c>
      <c r="D229" s="4">
        <v>1</v>
      </c>
      <c r="E229" s="4">
        <v>216</v>
      </c>
      <c r="F229" s="4">
        <f>ROUND(Source!AP220,O229)</f>
        <v>0</v>
      </c>
      <c r="G229" s="4" t="s">
        <v>127</v>
      </c>
      <c r="H229" s="4" t="s">
        <v>128</v>
      </c>
      <c r="I229" s="4"/>
      <c r="J229" s="4"/>
      <c r="K229" s="4">
        <v>216</v>
      </c>
      <c r="L229" s="4">
        <v>8</v>
      </c>
      <c r="M229" s="4">
        <v>3</v>
      </c>
      <c r="N229" s="4" t="s">
        <v>0</v>
      </c>
      <c r="O229" s="4">
        <v>2</v>
      </c>
      <c r="P229" s="4"/>
      <c r="Q229" s="4"/>
      <c r="R229" s="4"/>
      <c r="S229" s="4"/>
      <c r="T229" s="4"/>
      <c r="U229" s="4"/>
      <c r="V229" s="4"/>
      <c r="W229" s="4"/>
    </row>
    <row r="230" spans="1:23" x14ac:dyDescent="0.2">
      <c r="A230" s="4">
        <v>50</v>
      </c>
      <c r="B230" s="4">
        <v>0</v>
      </c>
      <c r="C230" s="4">
        <v>0</v>
      </c>
      <c r="D230" s="4">
        <v>1</v>
      </c>
      <c r="E230" s="4">
        <v>223</v>
      </c>
      <c r="F230" s="4">
        <f>ROUND(Source!AQ220,O230)</f>
        <v>0</v>
      </c>
      <c r="G230" s="4" t="s">
        <v>129</v>
      </c>
      <c r="H230" s="4" t="s">
        <v>130</v>
      </c>
      <c r="I230" s="4"/>
      <c r="J230" s="4"/>
      <c r="K230" s="4">
        <v>223</v>
      </c>
      <c r="L230" s="4">
        <v>9</v>
      </c>
      <c r="M230" s="4">
        <v>3</v>
      </c>
      <c r="N230" s="4" t="s">
        <v>0</v>
      </c>
      <c r="O230" s="4">
        <v>2</v>
      </c>
      <c r="P230" s="4"/>
      <c r="Q230" s="4"/>
      <c r="R230" s="4"/>
      <c r="S230" s="4"/>
      <c r="T230" s="4"/>
      <c r="U230" s="4"/>
      <c r="V230" s="4"/>
      <c r="W230" s="4"/>
    </row>
    <row r="231" spans="1:23" x14ac:dyDescent="0.2">
      <c r="A231" s="4">
        <v>50</v>
      </c>
      <c r="B231" s="4">
        <v>0</v>
      </c>
      <c r="C231" s="4">
        <v>0</v>
      </c>
      <c r="D231" s="4">
        <v>1</v>
      </c>
      <c r="E231" s="4">
        <v>229</v>
      </c>
      <c r="F231" s="4">
        <f>ROUND(Source!AZ220,O231)</f>
        <v>0</v>
      </c>
      <c r="G231" s="4" t="s">
        <v>131</v>
      </c>
      <c r="H231" s="4" t="s">
        <v>132</v>
      </c>
      <c r="I231" s="4"/>
      <c r="J231" s="4"/>
      <c r="K231" s="4">
        <v>229</v>
      </c>
      <c r="L231" s="4">
        <v>10</v>
      </c>
      <c r="M231" s="4">
        <v>3</v>
      </c>
      <c r="N231" s="4" t="s">
        <v>0</v>
      </c>
      <c r="O231" s="4">
        <v>2</v>
      </c>
      <c r="P231" s="4"/>
      <c r="Q231" s="4"/>
      <c r="R231" s="4"/>
      <c r="S231" s="4"/>
      <c r="T231" s="4"/>
      <c r="U231" s="4"/>
      <c r="V231" s="4"/>
      <c r="W231" s="4"/>
    </row>
    <row r="232" spans="1:23" x14ac:dyDescent="0.2">
      <c r="A232" s="4">
        <v>50</v>
      </c>
      <c r="B232" s="4">
        <v>0</v>
      </c>
      <c r="C232" s="4">
        <v>0</v>
      </c>
      <c r="D232" s="4">
        <v>1</v>
      </c>
      <c r="E232" s="4">
        <v>203</v>
      </c>
      <c r="F232" s="4">
        <f>ROUND(Source!Q220,O232)</f>
        <v>38163.79</v>
      </c>
      <c r="G232" s="4" t="s">
        <v>133</v>
      </c>
      <c r="H232" s="4" t="s">
        <v>134</v>
      </c>
      <c r="I232" s="4"/>
      <c r="J232" s="4"/>
      <c r="K232" s="4">
        <v>203</v>
      </c>
      <c r="L232" s="4">
        <v>11</v>
      </c>
      <c r="M232" s="4">
        <v>3</v>
      </c>
      <c r="N232" s="4" t="s">
        <v>0</v>
      </c>
      <c r="O232" s="4">
        <v>2</v>
      </c>
      <c r="P232" s="4"/>
      <c r="Q232" s="4"/>
      <c r="R232" s="4"/>
      <c r="S232" s="4"/>
      <c r="T232" s="4"/>
      <c r="U232" s="4"/>
      <c r="V232" s="4"/>
      <c r="W232" s="4"/>
    </row>
    <row r="233" spans="1:23" x14ac:dyDescent="0.2">
      <c r="A233" s="4">
        <v>50</v>
      </c>
      <c r="B233" s="4">
        <v>0</v>
      </c>
      <c r="C233" s="4">
        <v>0</v>
      </c>
      <c r="D233" s="4">
        <v>1</v>
      </c>
      <c r="E233" s="4">
        <v>231</v>
      </c>
      <c r="F233" s="4">
        <f>ROUND(Source!BB220,O233)</f>
        <v>0</v>
      </c>
      <c r="G233" s="4" t="s">
        <v>135</v>
      </c>
      <c r="H233" s="4" t="s">
        <v>136</v>
      </c>
      <c r="I233" s="4"/>
      <c r="J233" s="4"/>
      <c r="K233" s="4">
        <v>231</v>
      </c>
      <c r="L233" s="4">
        <v>12</v>
      </c>
      <c r="M233" s="4">
        <v>3</v>
      </c>
      <c r="N233" s="4" t="s">
        <v>0</v>
      </c>
      <c r="O233" s="4">
        <v>2</v>
      </c>
      <c r="P233" s="4"/>
      <c r="Q233" s="4"/>
      <c r="R233" s="4"/>
      <c r="S233" s="4"/>
      <c r="T233" s="4"/>
      <c r="U233" s="4"/>
      <c r="V233" s="4"/>
      <c r="W233" s="4"/>
    </row>
    <row r="234" spans="1:23" x14ac:dyDescent="0.2">
      <c r="A234" s="4">
        <v>50</v>
      </c>
      <c r="B234" s="4">
        <v>0</v>
      </c>
      <c r="C234" s="4">
        <v>0</v>
      </c>
      <c r="D234" s="4">
        <v>1</v>
      </c>
      <c r="E234" s="4">
        <v>204</v>
      </c>
      <c r="F234" s="4">
        <f>ROUND(Source!R220,O234)</f>
        <v>4036.49</v>
      </c>
      <c r="G234" s="4" t="s">
        <v>137</v>
      </c>
      <c r="H234" s="4" t="s">
        <v>138</v>
      </c>
      <c r="I234" s="4"/>
      <c r="J234" s="4"/>
      <c r="K234" s="4">
        <v>204</v>
      </c>
      <c r="L234" s="4">
        <v>13</v>
      </c>
      <c r="M234" s="4">
        <v>3</v>
      </c>
      <c r="N234" s="4" t="s">
        <v>0</v>
      </c>
      <c r="O234" s="4">
        <v>2</v>
      </c>
      <c r="P234" s="4"/>
      <c r="Q234" s="4"/>
      <c r="R234" s="4"/>
      <c r="S234" s="4"/>
      <c r="T234" s="4"/>
      <c r="U234" s="4"/>
      <c r="V234" s="4"/>
      <c r="W234" s="4"/>
    </row>
    <row r="235" spans="1:23" x14ac:dyDescent="0.2">
      <c r="A235" s="4">
        <v>50</v>
      </c>
      <c r="B235" s="4">
        <v>0</v>
      </c>
      <c r="C235" s="4">
        <v>0</v>
      </c>
      <c r="D235" s="4">
        <v>1</v>
      </c>
      <c r="E235" s="4">
        <v>205</v>
      </c>
      <c r="F235" s="4">
        <f>ROUND(Source!S220,O235)</f>
        <v>39061.72</v>
      </c>
      <c r="G235" s="4" t="s">
        <v>139</v>
      </c>
      <c r="H235" s="4" t="s">
        <v>140</v>
      </c>
      <c r="I235" s="4"/>
      <c r="J235" s="4"/>
      <c r="K235" s="4">
        <v>205</v>
      </c>
      <c r="L235" s="4">
        <v>14</v>
      </c>
      <c r="M235" s="4">
        <v>3</v>
      </c>
      <c r="N235" s="4" t="s">
        <v>0</v>
      </c>
      <c r="O235" s="4">
        <v>2</v>
      </c>
      <c r="P235" s="4"/>
      <c r="Q235" s="4"/>
      <c r="R235" s="4"/>
      <c r="S235" s="4"/>
      <c r="T235" s="4"/>
      <c r="U235" s="4"/>
      <c r="V235" s="4"/>
      <c r="W235" s="4"/>
    </row>
    <row r="236" spans="1:23" x14ac:dyDescent="0.2">
      <c r="A236" s="4">
        <v>50</v>
      </c>
      <c r="B236" s="4">
        <v>0</v>
      </c>
      <c r="C236" s="4">
        <v>0</v>
      </c>
      <c r="D236" s="4">
        <v>1</v>
      </c>
      <c r="E236" s="4">
        <v>232</v>
      </c>
      <c r="F236" s="4">
        <f>ROUND(Source!BC220,O236)</f>
        <v>0</v>
      </c>
      <c r="G236" s="4" t="s">
        <v>141</v>
      </c>
      <c r="H236" s="4" t="s">
        <v>142</v>
      </c>
      <c r="I236" s="4"/>
      <c r="J236" s="4"/>
      <c r="K236" s="4">
        <v>232</v>
      </c>
      <c r="L236" s="4">
        <v>15</v>
      </c>
      <c r="M236" s="4">
        <v>3</v>
      </c>
      <c r="N236" s="4" t="s">
        <v>0</v>
      </c>
      <c r="O236" s="4">
        <v>2</v>
      </c>
      <c r="P236" s="4"/>
      <c r="Q236" s="4"/>
      <c r="R236" s="4"/>
      <c r="S236" s="4"/>
      <c r="T236" s="4"/>
      <c r="U236" s="4"/>
      <c r="V236" s="4"/>
      <c r="W236" s="4"/>
    </row>
    <row r="237" spans="1:23" x14ac:dyDescent="0.2">
      <c r="A237" s="4">
        <v>50</v>
      </c>
      <c r="B237" s="4">
        <v>0</v>
      </c>
      <c r="C237" s="4">
        <v>0</v>
      </c>
      <c r="D237" s="4">
        <v>1</v>
      </c>
      <c r="E237" s="4">
        <v>214</v>
      </c>
      <c r="F237" s="4">
        <f>ROUND(Source!AS220,O237)</f>
        <v>195452.79999999999</v>
      </c>
      <c r="G237" s="4" t="s">
        <v>143</v>
      </c>
      <c r="H237" s="4" t="s">
        <v>144</v>
      </c>
      <c r="I237" s="4"/>
      <c r="J237" s="4"/>
      <c r="K237" s="4">
        <v>214</v>
      </c>
      <c r="L237" s="4">
        <v>16</v>
      </c>
      <c r="M237" s="4">
        <v>3</v>
      </c>
      <c r="N237" s="4" t="s">
        <v>0</v>
      </c>
      <c r="O237" s="4">
        <v>2</v>
      </c>
      <c r="P237" s="4"/>
      <c r="Q237" s="4"/>
      <c r="R237" s="4"/>
      <c r="S237" s="4"/>
      <c r="T237" s="4"/>
      <c r="U237" s="4"/>
      <c r="V237" s="4"/>
      <c r="W237" s="4"/>
    </row>
    <row r="238" spans="1:23" x14ac:dyDescent="0.2">
      <c r="A238" s="4">
        <v>50</v>
      </c>
      <c r="B238" s="4">
        <v>0</v>
      </c>
      <c r="C238" s="4">
        <v>0</v>
      </c>
      <c r="D238" s="4">
        <v>1</v>
      </c>
      <c r="E238" s="4">
        <v>215</v>
      </c>
      <c r="F238" s="4">
        <f>ROUND(Source!AT220,O238)</f>
        <v>0</v>
      </c>
      <c r="G238" s="4" t="s">
        <v>145</v>
      </c>
      <c r="H238" s="4" t="s">
        <v>146</v>
      </c>
      <c r="I238" s="4"/>
      <c r="J238" s="4"/>
      <c r="K238" s="4">
        <v>215</v>
      </c>
      <c r="L238" s="4">
        <v>17</v>
      </c>
      <c r="M238" s="4">
        <v>3</v>
      </c>
      <c r="N238" s="4" t="s">
        <v>0</v>
      </c>
      <c r="O238" s="4">
        <v>2</v>
      </c>
      <c r="P238" s="4"/>
      <c r="Q238" s="4"/>
      <c r="R238" s="4"/>
      <c r="S238" s="4"/>
      <c r="T238" s="4"/>
      <c r="U238" s="4"/>
      <c r="V238" s="4"/>
      <c r="W238" s="4"/>
    </row>
    <row r="239" spans="1:23" x14ac:dyDescent="0.2">
      <c r="A239" s="4">
        <v>50</v>
      </c>
      <c r="B239" s="4">
        <v>0</v>
      </c>
      <c r="C239" s="4">
        <v>0</v>
      </c>
      <c r="D239" s="4">
        <v>1</v>
      </c>
      <c r="E239" s="4">
        <v>217</v>
      </c>
      <c r="F239" s="4">
        <f>ROUND(Source!AU220,O239)</f>
        <v>30010.880000000001</v>
      </c>
      <c r="G239" s="4" t="s">
        <v>147</v>
      </c>
      <c r="H239" s="4" t="s">
        <v>148</v>
      </c>
      <c r="I239" s="4"/>
      <c r="J239" s="4"/>
      <c r="K239" s="4">
        <v>217</v>
      </c>
      <c r="L239" s="4">
        <v>18</v>
      </c>
      <c r="M239" s="4">
        <v>3</v>
      </c>
      <c r="N239" s="4" t="s">
        <v>0</v>
      </c>
      <c r="O239" s="4">
        <v>2</v>
      </c>
      <c r="P239" s="4"/>
      <c r="Q239" s="4"/>
      <c r="R239" s="4"/>
      <c r="S239" s="4"/>
      <c r="T239" s="4"/>
      <c r="U239" s="4"/>
      <c r="V239" s="4"/>
      <c r="W239" s="4"/>
    </row>
    <row r="240" spans="1:23" x14ac:dyDescent="0.2">
      <c r="A240" s="4">
        <v>50</v>
      </c>
      <c r="B240" s="4">
        <v>0</v>
      </c>
      <c r="C240" s="4">
        <v>0</v>
      </c>
      <c r="D240" s="4">
        <v>1</v>
      </c>
      <c r="E240" s="4">
        <v>230</v>
      </c>
      <c r="F240" s="4">
        <f>ROUND(Source!BA220,O240)</f>
        <v>0</v>
      </c>
      <c r="G240" s="4" t="s">
        <v>149</v>
      </c>
      <c r="H240" s="4" t="s">
        <v>150</v>
      </c>
      <c r="I240" s="4"/>
      <c r="J240" s="4"/>
      <c r="K240" s="4">
        <v>230</v>
      </c>
      <c r="L240" s="4">
        <v>19</v>
      </c>
      <c r="M240" s="4">
        <v>3</v>
      </c>
      <c r="N240" s="4" t="s">
        <v>0</v>
      </c>
      <c r="O240" s="4">
        <v>2</v>
      </c>
      <c r="P240" s="4"/>
      <c r="Q240" s="4"/>
      <c r="R240" s="4"/>
      <c r="S240" s="4"/>
      <c r="T240" s="4"/>
      <c r="U240" s="4"/>
      <c r="V240" s="4"/>
      <c r="W240" s="4"/>
    </row>
    <row r="241" spans="1:245" x14ac:dyDescent="0.2">
      <c r="A241" s="4">
        <v>50</v>
      </c>
      <c r="B241" s="4">
        <v>0</v>
      </c>
      <c r="C241" s="4">
        <v>0</v>
      </c>
      <c r="D241" s="4">
        <v>1</v>
      </c>
      <c r="E241" s="4">
        <v>206</v>
      </c>
      <c r="F241" s="4">
        <f>ROUND(Source!T220,O241)</f>
        <v>0</v>
      </c>
      <c r="G241" s="4" t="s">
        <v>151</v>
      </c>
      <c r="H241" s="4" t="s">
        <v>152</v>
      </c>
      <c r="I241" s="4"/>
      <c r="J241" s="4"/>
      <c r="K241" s="4">
        <v>206</v>
      </c>
      <c r="L241" s="4">
        <v>20</v>
      </c>
      <c r="M241" s="4">
        <v>3</v>
      </c>
      <c r="N241" s="4" t="s">
        <v>0</v>
      </c>
      <c r="O241" s="4">
        <v>2</v>
      </c>
      <c r="P241" s="4"/>
      <c r="Q241" s="4"/>
      <c r="R241" s="4"/>
      <c r="S241" s="4"/>
      <c r="T241" s="4"/>
      <c r="U241" s="4"/>
      <c r="V241" s="4"/>
      <c r="W241" s="4"/>
    </row>
    <row r="242" spans="1:245" x14ac:dyDescent="0.2">
      <c r="A242" s="4">
        <v>50</v>
      </c>
      <c r="B242" s="4">
        <v>0</v>
      </c>
      <c r="C242" s="4">
        <v>0</v>
      </c>
      <c r="D242" s="4">
        <v>1</v>
      </c>
      <c r="E242" s="4">
        <v>207</v>
      </c>
      <c r="F242" s="4">
        <f>Source!U220</f>
        <v>140.54074</v>
      </c>
      <c r="G242" s="4" t="s">
        <v>153</v>
      </c>
      <c r="H242" s="4" t="s">
        <v>154</v>
      </c>
      <c r="I242" s="4"/>
      <c r="J242" s="4"/>
      <c r="K242" s="4">
        <v>207</v>
      </c>
      <c r="L242" s="4">
        <v>21</v>
      </c>
      <c r="M242" s="4">
        <v>3</v>
      </c>
      <c r="N242" s="4" t="s">
        <v>0</v>
      </c>
      <c r="O242" s="4">
        <v>-1</v>
      </c>
      <c r="P242" s="4"/>
      <c r="Q242" s="4"/>
      <c r="R242" s="4"/>
      <c r="S242" s="4"/>
      <c r="T242" s="4"/>
      <c r="U242" s="4"/>
      <c r="V242" s="4"/>
      <c r="W242" s="4"/>
    </row>
    <row r="243" spans="1:245" x14ac:dyDescent="0.2">
      <c r="A243" s="4">
        <v>50</v>
      </c>
      <c r="B243" s="4">
        <v>0</v>
      </c>
      <c r="C243" s="4">
        <v>0</v>
      </c>
      <c r="D243" s="4">
        <v>1</v>
      </c>
      <c r="E243" s="4">
        <v>208</v>
      </c>
      <c r="F243" s="4">
        <f>Source!V220</f>
        <v>0</v>
      </c>
      <c r="G243" s="4" t="s">
        <v>155</v>
      </c>
      <c r="H243" s="4" t="s">
        <v>156</v>
      </c>
      <c r="I243" s="4"/>
      <c r="J243" s="4"/>
      <c r="K243" s="4">
        <v>208</v>
      </c>
      <c r="L243" s="4">
        <v>22</v>
      </c>
      <c r="M243" s="4">
        <v>3</v>
      </c>
      <c r="N243" s="4" t="s">
        <v>0</v>
      </c>
      <c r="O243" s="4">
        <v>-1</v>
      </c>
      <c r="P243" s="4"/>
      <c r="Q243" s="4"/>
      <c r="R243" s="4"/>
      <c r="S243" s="4"/>
      <c r="T243" s="4"/>
      <c r="U243" s="4"/>
      <c r="V243" s="4"/>
      <c r="W243" s="4"/>
    </row>
    <row r="244" spans="1:245" x14ac:dyDescent="0.2">
      <c r="A244" s="4">
        <v>50</v>
      </c>
      <c r="B244" s="4">
        <v>0</v>
      </c>
      <c r="C244" s="4">
        <v>0</v>
      </c>
      <c r="D244" s="4">
        <v>1</v>
      </c>
      <c r="E244" s="4">
        <v>209</v>
      </c>
      <c r="F244" s="4">
        <f>ROUND(Source!W220,O244)</f>
        <v>0</v>
      </c>
      <c r="G244" s="4" t="s">
        <v>157</v>
      </c>
      <c r="H244" s="4" t="s">
        <v>158</v>
      </c>
      <c r="I244" s="4"/>
      <c r="J244" s="4"/>
      <c r="K244" s="4">
        <v>209</v>
      </c>
      <c r="L244" s="4">
        <v>23</v>
      </c>
      <c r="M244" s="4">
        <v>3</v>
      </c>
      <c r="N244" s="4" t="s">
        <v>0</v>
      </c>
      <c r="O244" s="4">
        <v>2</v>
      </c>
      <c r="P244" s="4"/>
      <c r="Q244" s="4"/>
      <c r="R244" s="4"/>
      <c r="S244" s="4"/>
      <c r="T244" s="4"/>
      <c r="U244" s="4"/>
      <c r="V244" s="4"/>
      <c r="W244" s="4"/>
    </row>
    <row r="245" spans="1:245" x14ac:dyDescent="0.2">
      <c r="A245" s="4">
        <v>50</v>
      </c>
      <c r="B245" s="4">
        <v>0</v>
      </c>
      <c r="C245" s="4">
        <v>0</v>
      </c>
      <c r="D245" s="4">
        <v>1</v>
      </c>
      <c r="E245" s="4">
        <v>233</v>
      </c>
      <c r="F245" s="4">
        <f>ROUND(Source!BD220,O245)</f>
        <v>0</v>
      </c>
      <c r="G245" s="4" t="s">
        <v>159</v>
      </c>
      <c r="H245" s="4" t="s">
        <v>160</v>
      </c>
      <c r="I245" s="4"/>
      <c r="J245" s="4"/>
      <c r="K245" s="4">
        <v>233</v>
      </c>
      <c r="L245" s="4">
        <v>24</v>
      </c>
      <c r="M245" s="4">
        <v>3</v>
      </c>
      <c r="N245" s="4" t="s">
        <v>0</v>
      </c>
      <c r="O245" s="4">
        <v>2</v>
      </c>
      <c r="P245" s="4"/>
      <c r="Q245" s="4"/>
      <c r="R245" s="4"/>
      <c r="S245" s="4"/>
      <c r="T245" s="4"/>
      <c r="U245" s="4"/>
      <c r="V245" s="4"/>
      <c r="W245" s="4"/>
    </row>
    <row r="246" spans="1:245" x14ac:dyDescent="0.2">
      <c r="A246" s="4">
        <v>50</v>
      </c>
      <c r="B246" s="4">
        <v>0</v>
      </c>
      <c r="C246" s="4">
        <v>0</v>
      </c>
      <c r="D246" s="4">
        <v>1</v>
      </c>
      <c r="E246" s="4">
        <v>210</v>
      </c>
      <c r="F246" s="4">
        <f>ROUND(Source!X220,O246)</f>
        <v>35822.35</v>
      </c>
      <c r="G246" s="4" t="s">
        <v>161</v>
      </c>
      <c r="H246" s="4" t="s">
        <v>162</v>
      </c>
      <c r="I246" s="4"/>
      <c r="J246" s="4"/>
      <c r="K246" s="4">
        <v>210</v>
      </c>
      <c r="L246" s="4">
        <v>25</v>
      </c>
      <c r="M246" s="4">
        <v>3</v>
      </c>
      <c r="N246" s="4" t="s">
        <v>0</v>
      </c>
      <c r="O246" s="4">
        <v>2</v>
      </c>
      <c r="P246" s="4"/>
      <c r="Q246" s="4"/>
      <c r="R246" s="4"/>
      <c r="S246" s="4"/>
      <c r="T246" s="4"/>
      <c r="U246" s="4"/>
      <c r="V246" s="4"/>
      <c r="W246" s="4"/>
    </row>
    <row r="247" spans="1:245" x14ac:dyDescent="0.2">
      <c r="A247" s="4">
        <v>50</v>
      </c>
      <c r="B247" s="4">
        <v>0</v>
      </c>
      <c r="C247" s="4">
        <v>0</v>
      </c>
      <c r="D247" s="4">
        <v>1</v>
      </c>
      <c r="E247" s="4">
        <v>211</v>
      </c>
      <c r="F247" s="4">
        <f>ROUND(Source!Y220,O247)</f>
        <v>16034.5</v>
      </c>
      <c r="G247" s="4" t="s">
        <v>163</v>
      </c>
      <c r="H247" s="4" t="s">
        <v>164</v>
      </c>
      <c r="I247" s="4"/>
      <c r="J247" s="4"/>
      <c r="K247" s="4">
        <v>211</v>
      </c>
      <c r="L247" s="4">
        <v>26</v>
      </c>
      <c r="M247" s="4">
        <v>3</v>
      </c>
      <c r="N247" s="4" t="s">
        <v>0</v>
      </c>
      <c r="O247" s="4">
        <v>2</v>
      </c>
      <c r="P247" s="4"/>
      <c r="Q247" s="4"/>
      <c r="R247" s="4"/>
      <c r="S247" s="4"/>
      <c r="T247" s="4"/>
      <c r="U247" s="4"/>
      <c r="V247" s="4"/>
      <c r="W247" s="4"/>
    </row>
    <row r="248" spans="1:245" x14ac:dyDescent="0.2">
      <c r="A248" s="4">
        <v>50</v>
      </c>
      <c r="B248" s="4">
        <v>0</v>
      </c>
      <c r="C248" s="4">
        <v>0</v>
      </c>
      <c r="D248" s="4">
        <v>1</v>
      </c>
      <c r="E248" s="4">
        <v>224</v>
      </c>
      <c r="F248" s="4">
        <f>ROUND(Source!AR220,O248)</f>
        <v>225463.67999999999</v>
      </c>
      <c r="G248" s="4" t="s">
        <v>165</v>
      </c>
      <c r="H248" s="4" t="s">
        <v>166</v>
      </c>
      <c r="I248" s="4"/>
      <c r="J248" s="4"/>
      <c r="K248" s="4">
        <v>224</v>
      </c>
      <c r="L248" s="4">
        <v>27</v>
      </c>
      <c r="M248" s="4">
        <v>3</v>
      </c>
      <c r="N248" s="4" t="s">
        <v>0</v>
      </c>
      <c r="O248" s="4">
        <v>2</v>
      </c>
      <c r="P248" s="4"/>
      <c r="Q248" s="4"/>
      <c r="R248" s="4"/>
      <c r="S248" s="4"/>
      <c r="T248" s="4"/>
      <c r="U248" s="4"/>
      <c r="V248" s="4"/>
      <c r="W248" s="4"/>
    </row>
    <row r="250" spans="1:245" x14ac:dyDescent="0.2">
      <c r="A250" s="1">
        <v>4</v>
      </c>
      <c r="B250" s="1">
        <v>1</v>
      </c>
      <c r="C250" s="1"/>
      <c r="D250" s="1">
        <f>ROW(A261)</f>
        <v>261</v>
      </c>
      <c r="E250" s="1"/>
      <c r="F250" s="1" t="s">
        <v>10</v>
      </c>
      <c r="G250" s="1" t="s">
        <v>296</v>
      </c>
      <c r="H250" s="1" t="s">
        <v>0</v>
      </c>
      <c r="I250" s="1">
        <v>0</v>
      </c>
      <c r="J250" s="1"/>
      <c r="K250" s="1">
        <v>0</v>
      </c>
      <c r="L250" s="1"/>
      <c r="M250" s="1"/>
      <c r="N250" s="1"/>
      <c r="O250" s="1"/>
      <c r="P250" s="1"/>
      <c r="Q250" s="1"/>
      <c r="R250" s="1"/>
      <c r="S250" s="1"/>
      <c r="T250" s="1"/>
      <c r="U250" s="1" t="s">
        <v>0</v>
      </c>
      <c r="V250" s="1">
        <v>0</v>
      </c>
      <c r="W250" s="1"/>
      <c r="X250" s="1"/>
      <c r="Y250" s="1"/>
      <c r="Z250" s="1"/>
      <c r="AA250" s="1"/>
      <c r="AB250" s="1" t="s">
        <v>0</v>
      </c>
      <c r="AC250" s="1" t="s">
        <v>0</v>
      </c>
      <c r="AD250" s="1" t="s">
        <v>0</v>
      </c>
      <c r="AE250" s="1" t="s">
        <v>0</v>
      </c>
      <c r="AF250" s="1" t="s">
        <v>0</v>
      </c>
      <c r="AG250" s="1" t="s">
        <v>0</v>
      </c>
      <c r="AH250" s="1"/>
      <c r="AI250" s="1"/>
      <c r="AJ250" s="1"/>
      <c r="AK250" s="1"/>
      <c r="AL250" s="1"/>
      <c r="AM250" s="1"/>
      <c r="AN250" s="1"/>
      <c r="AO250" s="1"/>
      <c r="AP250" s="1" t="s">
        <v>0</v>
      </c>
      <c r="AQ250" s="1" t="s">
        <v>0</v>
      </c>
      <c r="AR250" s="1" t="s">
        <v>0</v>
      </c>
      <c r="AS250" s="1"/>
      <c r="AT250" s="1"/>
      <c r="AU250" s="1"/>
      <c r="AV250" s="1"/>
      <c r="AW250" s="1"/>
      <c r="AX250" s="1"/>
      <c r="AY250" s="1"/>
      <c r="AZ250" s="1" t="s">
        <v>0</v>
      </c>
      <c r="BA250" s="1"/>
      <c r="BB250" s="1" t="s">
        <v>0</v>
      </c>
      <c r="BC250" s="1" t="s">
        <v>0</v>
      </c>
      <c r="BD250" s="1" t="s">
        <v>0</v>
      </c>
      <c r="BE250" s="1" t="s">
        <v>0</v>
      </c>
      <c r="BF250" s="1" t="s">
        <v>0</v>
      </c>
      <c r="BG250" s="1" t="s">
        <v>0</v>
      </c>
      <c r="BH250" s="1" t="s">
        <v>0</v>
      </c>
      <c r="BI250" s="1" t="s">
        <v>0</v>
      </c>
      <c r="BJ250" s="1" t="s">
        <v>0</v>
      </c>
      <c r="BK250" s="1" t="s">
        <v>0</v>
      </c>
      <c r="BL250" s="1" t="s">
        <v>0</v>
      </c>
      <c r="BM250" s="1" t="s">
        <v>0</v>
      </c>
      <c r="BN250" s="1" t="s">
        <v>0</v>
      </c>
      <c r="BO250" s="1" t="s">
        <v>0</v>
      </c>
      <c r="BP250" s="1" t="s">
        <v>0</v>
      </c>
      <c r="BQ250" s="1"/>
      <c r="BR250" s="1"/>
      <c r="BS250" s="1"/>
      <c r="BT250" s="1"/>
      <c r="BU250" s="1"/>
      <c r="BV250" s="1"/>
      <c r="BW250" s="1"/>
      <c r="BX250" s="1">
        <v>0</v>
      </c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>
        <v>0</v>
      </c>
    </row>
    <row r="252" spans="1:245" x14ac:dyDescent="0.2">
      <c r="A252" s="2">
        <v>52</v>
      </c>
      <c r="B252" s="2">
        <f t="shared" ref="B252:G252" si="199">B261</f>
        <v>1</v>
      </c>
      <c r="C252" s="2">
        <f t="shared" si="199"/>
        <v>4</v>
      </c>
      <c r="D252" s="2">
        <f t="shared" si="199"/>
        <v>250</v>
      </c>
      <c r="E252" s="2">
        <f t="shared" si="199"/>
        <v>0</v>
      </c>
      <c r="F252" s="2" t="str">
        <f t="shared" si="199"/>
        <v>Новый раздел</v>
      </c>
      <c r="G252" s="2" t="str">
        <f t="shared" si="199"/>
        <v>газонное покрытие</v>
      </c>
      <c r="H252" s="2"/>
      <c r="I252" s="2"/>
      <c r="J252" s="2"/>
      <c r="K252" s="2"/>
      <c r="L252" s="2"/>
      <c r="M252" s="2"/>
      <c r="N252" s="2"/>
      <c r="O252" s="2">
        <f t="shared" ref="O252:AT252" si="200">O261</f>
        <v>434436.23</v>
      </c>
      <c r="P252" s="2">
        <f t="shared" si="200"/>
        <v>257065.22</v>
      </c>
      <c r="Q252" s="2">
        <f t="shared" si="200"/>
        <v>736.5</v>
      </c>
      <c r="R252" s="2">
        <f t="shared" si="200"/>
        <v>251.67</v>
      </c>
      <c r="S252" s="2">
        <f t="shared" si="200"/>
        <v>176634.51</v>
      </c>
      <c r="T252" s="2">
        <f t="shared" si="200"/>
        <v>0</v>
      </c>
      <c r="U252" s="2">
        <f t="shared" si="200"/>
        <v>676.19048375000011</v>
      </c>
      <c r="V252" s="2">
        <f t="shared" si="200"/>
        <v>0</v>
      </c>
      <c r="W252" s="2">
        <f t="shared" si="200"/>
        <v>0</v>
      </c>
      <c r="X252" s="2">
        <f t="shared" si="200"/>
        <v>158971.06</v>
      </c>
      <c r="Y252" s="2">
        <f t="shared" si="200"/>
        <v>72420.14</v>
      </c>
      <c r="Z252" s="2">
        <f t="shared" si="200"/>
        <v>0</v>
      </c>
      <c r="AA252" s="2">
        <f t="shared" si="200"/>
        <v>0</v>
      </c>
      <c r="AB252" s="2">
        <f t="shared" si="200"/>
        <v>434436.23</v>
      </c>
      <c r="AC252" s="2">
        <f t="shared" si="200"/>
        <v>257065.22</v>
      </c>
      <c r="AD252" s="2">
        <f t="shared" si="200"/>
        <v>736.5</v>
      </c>
      <c r="AE252" s="2">
        <f t="shared" si="200"/>
        <v>251.67</v>
      </c>
      <c r="AF252" s="2">
        <f t="shared" si="200"/>
        <v>176634.51</v>
      </c>
      <c r="AG252" s="2">
        <f t="shared" si="200"/>
        <v>0</v>
      </c>
      <c r="AH252" s="2">
        <f t="shared" si="200"/>
        <v>676.19048375000011</v>
      </c>
      <c r="AI252" s="2">
        <f t="shared" si="200"/>
        <v>0</v>
      </c>
      <c r="AJ252" s="2">
        <f t="shared" si="200"/>
        <v>0</v>
      </c>
      <c r="AK252" s="2">
        <f t="shared" si="200"/>
        <v>158971.06</v>
      </c>
      <c r="AL252" s="2">
        <f t="shared" si="200"/>
        <v>72420.14</v>
      </c>
      <c r="AM252" s="2">
        <f t="shared" si="200"/>
        <v>0</v>
      </c>
      <c r="AN252" s="2">
        <f t="shared" si="200"/>
        <v>0</v>
      </c>
      <c r="AO252" s="2">
        <f t="shared" si="200"/>
        <v>0</v>
      </c>
      <c r="AP252" s="2">
        <f t="shared" si="200"/>
        <v>0</v>
      </c>
      <c r="AQ252" s="2">
        <f t="shared" si="200"/>
        <v>0</v>
      </c>
      <c r="AR252" s="2">
        <f t="shared" si="200"/>
        <v>666222.55000000005</v>
      </c>
      <c r="AS252" s="2">
        <f t="shared" si="200"/>
        <v>666222.55000000005</v>
      </c>
      <c r="AT252" s="2">
        <f t="shared" si="200"/>
        <v>0</v>
      </c>
      <c r="AU252" s="2">
        <f t="shared" ref="AU252:BZ252" si="201">AU261</f>
        <v>0</v>
      </c>
      <c r="AV252" s="2">
        <f t="shared" si="201"/>
        <v>257065.22</v>
      </c>
      <c r="AW252" s="2">
        <f t="shared" si="201"/>
        <v>257065.22</v>
      </c>
      <c r="AX252" s="2">
        <f t="shared" si="201"/>
        <v>0</v>
      </c>
      <c r="AY252" s="2">
        <f t="shared" si="201"/>
        <v>257065.22</v>
      </c>
      <c r="AZ252" s="2">
        <f t="shared" si="201"/>
        <v>0</v>
      </c>
      <c r="BA252" s="2">
        <f t="shared" si="201"/>
        <v>0</v>
      </c>
      <c r="BB252" s="2">
        <f t="shared" si="201"/>
        <v>0</v>
      </c>
      <c r="BC252" s="2">
        <f t="shared" si="201"/>
        <v>0</v>
      </c>
      <c r="BD252" s="2">
        <f t="shared" si="201"/>
        <v>0</v>
      </c>
      <c r="BE252" s="2">
        <f t="shared" si="201"/>
        <v>0</v>
      </c>
      <c r="BF252" s="2">
        <f t="shared" si="201"/>
        <v>0</v>
      </c>
      <c r="BG252" s="2">
        <f t="shared" si="201"/>
        <v>0</v>
      </c>
      <c r="BH252" s="2">
        <f t="shared" si="201"/>
        <v>0</v>
      </c>
      <c r="BI252" s="2">
        <f t="shared" si="201"/>
        <v>0</v>
      </c>
      <c r="BJ252" s="2">
        <f t="shared" si="201"/>
        <v>0</v>
      </c>
      <c r="BK252" s="2">
        <f t="shared" si="201"/>
        <v>0</v>
      </c>
      <c r="BL252" s="2">
        <f t="shared" si="201"/>
        <v>0</v>
      </c>
      <c r="BM252" s="2">
        <f t="shared" si="201"/>
        <v>0</v>
      </c>
      <c r="BN252" s="2">
        <f t="shared" si="201"/>
        <v>0</v>
      </c>
      <c r="BO252" s="2">
        <f t="shared" si="201"/>
        <v>0</v>
      </c>
      <c r="BP252" s="2">
        <f t="shared" si="201"/>
        <v>0</v>
      </c>
      <c r="BQ252" s="2">
        <f t="shared" si="201"/>
        <v>0</v>
      </c>
      <c r="BR252" s="2">
        <f t="shared" si="201"/>
        <v>0</v>
      </c>
      <c r="BS252" s="2">
        <f t="shared" si="201"/>
        <v>0</v>
      </c>
      <c r="BT252" s="2">
        <f t="shared" si="201"/>
        <v>0</v>
      </c>
      <c r="BU252" s="2">
        <f t="shared" si="201"/>
        <v>0</v>
      </c>
      <c r="BV252" s="2">
        <f t="shared" si="201"/>
        <v>0</v>
      </c>
      <c r="BW252" s="2">
        <f t="shared" si="201"/>
        <v>0</v>
      </c>
      <c r="BX252" s="2">
        <f t="shared" si="201"/>
        <v>0</v>
      </c>
      <c r="BY252" s="2">
        <f t="shared" si="201"/>
        <v>0</v>
      </c>
      <c r="BZ252" s="2">
        <f t="shared" si="201"/>
        <v>0</v>
      </c>
      <c r="CA252" s="2">
        <f t="shared" ref="CA252:DF252" si="202">CA261</f>
        <v>666222.55000000005</v>
      </c>
      <c r="CB252" s="2">
        <f t="shared" si="202"/>
        <v>666222.55000000005</v>
      </c>
      <c r="CC252" s="2">
        <f t="shared" si="202"/>
        <v>0</v>
      </c>
      <c r="CD252" s="2">
        <f t="shared" si="202"/>
        <v>0</v>
      </c>
      <c r="CE252" s="2">
        <f t="shared" si="202"/>
        <v>257065.22</v>
      </c>
      <c r="CF252" s="2">
        <f t="shared" si="202"/>
        <v>257065.22</v>
      </c>
      <c r="CG252" s="2">
        <f t="shared" si="202"/>
        <v>0</v>
      </c>
      <c r="CH252" s="2">
        <f t="shared" si="202"/>
        <v>257065.22</v>
      </c>
      <c r="CI252" s="2">
        <f t="shared" si="202"/>
        <v>0</v>
      </c>
      <c r="CJ252" s="2">
        <f t="shared" si="202"/>
        <v>0</v>
      </c>
      <c r="CK252" s="2">
        <f t="shared" si="202"/>
        <v>0</v>
      </c>
      <c r="CL252" s="2">
        <f t="shared" si="202"/>
        <v>0</v>
      </c>
      <c r="CM252" s="2">
        <f t="shared" si="202"/>
        <v>0</v>
      </c>
      <c r="CN252" s="2">
        <f t="shared" si="202"/>
        <v>0</v>
      </c>
      <c r="CO252" s="2">
        <f t="shared" si="202"/>
        <v>0</v>
      </c>
      <c r="CP252" s="2">
        <f t="shared" si="202"/>
        <v>0</v>
      </c>
      <c r="CQ252" s="2">
        <f t="shared" si="202"/>
        <v>0</v>
      </c>
      <c r="CR252" s="2">
        <f t="shared" si="202"/>
        <v>0</v>
      </c>
      <c r="CS252" s="2">
        <f t="shared" si="202"/>
        <v>0</v>
      </c>
      <c r="CT252" s="2">
        <f t="shared" si="202"/>
        <v>0</v>
      </c>
      <c r="CU252" s="2">
        <f t="shared" si="202"/>
        <v>0</v>
      </c>
      <c r="CV252" s="2">
        <f t="shared" si="202"/>
        <v>0</v>
      </c>
      <c r="CW252" s="2">
        <f t="shared" si="202"/>
        <v>0</v>
      </c>
      <c r="CX252" s="2">
        <f t="shared" si="202"/>
        <v>0</v>
      </c>
      <c r="CY252" s="2">
        <f t="shared" si="202"/>
        <v>0</v>
      </c>
      <c r="CZ252" s="2">
        <f t="shared" si="202"/>
        <v>0</v>
      </c>
      <c r="DA252" s="2">
        <f t="shared" si="202"/>
        <v>0</v>
      </c>
      <c r="DB252" s="2">
        <f t="shared" si="202"/>
        <v>0</v>
      </c>
      <c r="DC252" s="2">
        <f t="shared" si="202"/>
        <v>0</v>
      </c>
      <c r="DD252" s="2">
        <f t="shared" si="202"/>
        <v>0</v>
      </c>
      <c r="DE252" s="2">
        <f t="shared" si="202"/>
        <v>0</v>
      </c>
      <c r="DF252" s="2">
        <f t="shared" si="202"/>
        <v>0</v>
      </c>
      <c r="DG252" s="3">
        <f t="shared" ref="DG252:EL252" si="203">DG261</f>
        <v>0</v>
      </c>
      <c r="DH252" s="3">
        <f t="shared" si="203"/>
        <v>0</v>
      </c>
      <c r="DI252" s="3">
        <f t="shared" si="203"/>
        <v>0</v>
      </c>
      <c r="DJ252" s="3">
        <f t="shared" si="203"/>
        <v>0</v>
      </c>
      <c r="DK252" s="3">
        <f t="shared" si="203"/>
        <v>0</v>
      </c>
      <c r="DL252" s="3">
        <f t="shared" si="203"/>
        <v>0</v>
      </c>
      <c r="DM252" s="3">
        <f t="shared" si="203"/>
        <v>0</v>
      </c>
      <c r="DN252" s="3">
        <f t="shared" si="203"/>
        <v>0</v>
      </c>
      <c r="DO252" s="3">
        <f t="shared" si="203"/>
        <v>0</v>
      </c>
      <c r="DP252" s="3">
        <f t="shared" si="203"/>
        <v>0</v>
      </c>
      <c r="DQ252" s="3">
        <f t="shared" si="203"/>
        <v>0</v>
      </c>
      <c r="DR252" s="3">
        <f t="shared" si="203"/>
        <v>0</v>
      </c>
      <c r="DS252" s="3">
        <f t="shared" si="203"/>
        <v>0</v>
      </c>
      <c r="DT252" s="3">
        <f t="shared" si="203"/>
        <v>0</v>
      </c>
      <c r="DU252" s="3">
        <f t="shared" si="203"/>
        <v>0</v>
      </c>
      <c r="DV252" s="3">
        <f t="shared" si="203"/>
        <v>0</v>
      </c>
      <c r="DW252" s="3">
        <f t="shared" si="203"/>
        <v>0</v>
      </c>
      <c r="DX252" s="3">
        <f t="shared" si="203"/>
        <v>0</v>
      </c>
      <c r="DY252" s="3">
        <f t="shared" si="203"/>
        <v>0</v>
      </c>
      <c r="DZ252" s="3">
        <f t="shared" si="203"/>
        <v>0</v>
      </c>
      <c r="EA252" s="3">
        <f t="shared" si="203"/>
        <v>0</v>
      </c>
      <c r="EB252" s="3">
        <f t="shared" si="203"/>
        <v>0</v>
      </c>
      <c r="EC252" s="3">
        <f t="shared" si="203"/>
        <v>0</v>
      </c>
      <c r="ED252" s="3">
        <f t="shared" si="203"/>
        <v>0</v>
      </c>
      <c r="EE252" s="3">
        <f t="shared" si="203"/>
        <v>0</v>
      </c>
      <c r="EF252" s="3">
        <f t="shared" si="203"/>
        <v>0</v>
      </c>
      <c r="EG252" s="3">
        <f t="shared" si="203"/>
        <v>0</v>
      </c>
      <c r="EH252" s="3">
        <f t="shared" si="203"/>
        <v>0</v>
      </c>
      <c r="EI252" s="3">
        <f t="shared" si="203"/>
        <v>0</v>
      </c>
      <c r="EJ252" s="3">
        <f t="shared" si="203"/>
        <v>0</v>
      </c>
      <c r="EK252" s="3">
        <f t="shared" si="203"/>
        <v>0</v>
      </c>
      <c r="EL252" s="3">
        <f t="shared" si="203"/>
        <v>0</v>
      </c>
      <c r="EM252" s="3">
        <f t="shared" ref="EM252:FR252" si="204">EM261</f>
        <v>0</v>
      </c>
      <c r="EN252" s="3">
        <f t="shared" si="204"/>
        <v>0</v>
      </c>
      <c r="EO252" s="3">
        <f t="shared" si="204"/>
        <v>0</v>
      </c>
      <c r="EP252" s="3">
        <f t="shared" si="204"/>
        <v>0</v>
      </c>
      <c r="EQ252" s="3">
        <f t="shared" si="204"/>
        <v>0</v>
      </c>
      <c r="ER252" s="3">
        <f t="shared" si="204"/>
        <v>0</v>
      </c>
      <c r="ES252" s="3">
        <f t="shared" si="204"/>
        <v>0</v>
      </c>
      <c r="ET252" s="3">
        <f t="shared" si="204"/>
        <v>0</v>
      </c>
      <c r="EU252" s="3">
        <f t="shared" si="204"/>
        <v>0</v>
      </c>
      <c r="EV252" s="3">
        <f t="shared" si="204"/>
        <v>0</v>
      </c>
      <c r="EW252" s="3">
        <f t="shared" si="204"/>
        <v>0</v>
      </c>
      <c r="EX252" s="3">
        <f t="shared" si="204"/>
        <v>0</v>
      </c>
      <c r="EY252" s="3">
        <f t="shared" si="204"/>
        <v>0</v>
      </c>
      <c r="EZ252" s="3">
        <f t="shared" si="204"/>
        <v>0</v>
      </c>
      <c r="FA252" s="3">
        <f t="shared" si="204"/>
        <v>0</v>
      </c>
      <c r="FB252" s="3">
        <f t="shared" si="204"/>
        <v>0</v>
      </c>
      <c r="FC252" s="3">
        <f t="shared" si="204"/>
        <v>0</v>
      </c>
      <c r="FD252" s="3">
        <f t="shared" si="204"/>
        <v>0</v>
      </c>
      <c r="FE252" s="3">
        <f t="shared" si="204"/>
        <v>0</v>
      </c>
      <c r="FF252" s="3">
        <f t="shared" si="204"/>
        <v>0</v>
      </c>
      <c r="FG252" s="3">
        <f t="shared" si="204"/>
        <v>0</v>
      </c>
      <c r="FH252" s="3">
        <f t="shared" si="204"/>
        <v>0</v>
      </c>
      <c r="FI252" s="3">
        <f t="shared" si="204"/>
        <v>0</v>
      </c>
      <c r="FJ252" s="3">
        <f t="shared" si="204"/>
        <v>0</v>
      </c>
      <c r="FK252" s="3">
        <f t="shared" si="204"/>
        <v>0</v>
      </c>
      <c r="FL252" s="3">
        <f t="shared" si="204"/>
        <v>0</v>
      </c>
      <c r="FM252" s="3">
        <f t="shared" si="204"/>
        <v>0</v>
      </c>
      <c r="FN252" s="3">
        <f t="shared" si="204"/>
        <v>0</v>
      </c>
      <c r="FO252" s="3">
        <f t="shared" si="204"/>
        <v>0</v>
      </c>
      <c r="FP252" s="3">
        <f t="shared" si="204"/>
        <v>0</v>
      </c>
      <c r="FQ252" s="3">
        <f t="shared" si="204"/>
        <v>0</v>
      </c>
      <c r="FR252" s="3">
        <f t="shared" si="204"/>
        <v>0</v>
      </c>
      <c r="FS252" s="3">
        <f t="shared" ref="FS252:GX252" si="205">FS261</f>
        <v>0</v>
      </c>
      <c r="FT252" s="3">
        <f t="shared" si="205"/>
        <v>0</v>
      </c>
      <c r="FU252" s="3">
        <f t="shared" si="205"/>
        <v>0</v>
      </c>
      <c r="FV252" s="3">
        <f t="shared" si="205"/>
        <v>0</v>
      </c>
      <c r="FW252" s="3">
        <f t="shared" si="205"/>
        <v>0</v>
      </c>
      <c r="FX252" s="3">
        <f t="shared" si="205"/>
        <v>0</v>
      </c>
      <c r="FY252" s="3">
        <f t="shared" si="205"/>
        <v>0</v>
      </c>
      <c r="FZ252" s="3">
        <f t="shared" si="205"/>
        <v>0</v>
      </c>
      <c r="GA252" s="3">
        <f t="shared" si="205"/>
        <v>0</v>
      </c>
      <c r="GB252" s="3">
        <f t="shared" si="205"/>
        <v>0</v>
      </c>
      <c r="GC252" s="3">
        <f t="shared" si="205"/>
        <v>0</v>
      </c>
      <c r="GD252" s="3">
        <f t="shared" si="205"/>
        <v>0</v>
      </c>
      <c r="GE252" s="3">
        <f t="shared" si="205"/>
        <v>0</v>
      </c>
      <c r="GF252" s="3">
        <f t="shared" si="205"/>
        <v>0</v>
      </c>
      <c r="GG252" s="3">
        <f t="shared" si="205"/>
        <v>0</v>
      </c>
      <c r="GH252" s="3">
        <f t="shared" si="205"/>
        <v>0</v>
      </c>
      <c r="GI252" s="3">
        <f t="shared" si="205"/>
        <v>0</v>
      </c>
      <c r="GJ252" s="3">
        <f t="shared" si="205"/>
        <v>0</v>
      </c>
      <c r="GK252" s="3">
        <f t="shared" si="205"/>
        <v>0</v>
      </c>
      <c r="GL252" s="3">
        <f t="shared" si="205"/>
        <v>0</v>
      </c>
      <c r="GM252" s="3">
        <f t="shared" si="205"/>
        <v>0</v>
      </c>
      <c r="GN252" s="3">
        <f t="shared" si="205"/>
        <v>0</v>
      </c>
      <c r="GO252" s="3">
        <f t="shared" si="205"/>
        <v>0</v>
      </c>
      <c r="GP252" s="3">
        <f t="shared" si="205"/>
        <v>0</v>
      </c>
      <c r="GQ252" s="3">
        <f t="shared" si="205"/>
        <v>0</v>
      </c>
      <c r="GR252" s="3">
        <f t="shared" si="205"/>
        <v>0</v>
      </c>
      <c r="GS252" s="3">
        <f t="shared" si="205"/>
        <v>0</v>
      </c>
      <c r="GT252" s="3">
        <f t="shared" si="205"/>
        <v>0</v>
      </c>
      <c r="GU252" s="3">
        <f t="shared" si="205"/>
        <v>0</v>
      </c>
      <c r="GV252" s="3">
        <f t="shared" si="205"/>
        <v>0</v>
      </c>
      <c r="GW252" s="3">
        <f t="shared" si="205"/>
        <v>0</v>
      </c>
      <c r="GX252" s="3">
        <f t="shared" si="205"/>
        <v>0</v>
      </c>
    </row>
    <row r="254" spans="1:245" x14ac:dyDescent="0.2">
      <c r="A254">
        <v>17</v>
      </c>
      <c r="B254">
        <v>1</v>
      </c>
      <c r="C254">
        <f>ROW(SmtRes!A244)</f>
        <v>244</v>
      </c>
      <c r="D254">
        <f>ROW(EtalonRes!A245)</f>
        <v>245</v>
      </c>
      <c r="E254" t="s">
        <v>297</v>
      </c>
      <c r="F254" t="s">
        <v>298</v>
      </c>
      <c r="G254" t="s">
        <v>299</v>
      </c>
      <c r="H254" t="s">
        <v>85</v>
      </c>
      <c r="I254">
        <f>ROUND(1248/100,9)</f>
        <v>12.48</v>
      </c>
      <c r="J254">
        <v>0</v>
      </c>
      <c r="O254">
        <f t="shared" ref="O254:O259" si="206">ROUND(CP254,2)</f>
        <v>100042.56</v>
      </c>
      <c r="P254">
        <f t="shared" ref="P254:P259" si="207">ROUND((ROUND((AC254*AW254*I254),2)*BC254),2)</f>
        <v>0</v>
      </c>
      <c r="Q254">
        <f>(ROUND((ROUND((((ET254*1.25))*AV254*I254),2)*BB254),2)+ROUND((ROUND(((AE254-((EU254*1.25)))*AV254*I254),2)*BS254),2))</f>
        <v>736.5</v>
      </c>
      <c r="R254">
        <f t="shared" ref="R254:R259" si="208">ROUND((ROUND((AE254*AV254*I254),2)*BS254),2)</f>
        <v>251.67</v>
      </c>
      <c r="S254">
        <f t="shared" ref="S254:S259" si="209">ROUND((ROUND((AF254*AV254*I254),2)*BA254),2)</f>
        <v>99306.06</v>
      </c>
      <c r="T254">
        <f t="shared" ref="T254:T259" si="210">ROUND(CU254*I254,2)</f>
        <v>0</v>
      </c>
      <c r="U254">
        <f t="shared" ref="U254:U259" si="211">CV254*I254</f>
        <v>384.34656000000001</v>
      </c>
      <c r="V254">
        <f t="shared" ref="V254:V259" si="212">CW254*I254</f>
        <v>0</v>
      </c>
      <c r="W254">
        <f t="shared" ref="W254:W259" si="213">ROUND(CX254*I254,2)</f>
        <v>0</v>
      </c>
      <c r="X254">
        <f t="shared" ref="X254:Y259" si="214">ROUND(CY254,2)</f>
        <v>89375.45</v>
      </c>
      <c r="Y254">
        <f t="shared" si="214"/>
        <v>40715.480000000003</v>
      </c>
      <c r="AA254">
        <v>46747901</v>
      </c>
      <c r="AB254">
        <f t="shared" ref="AB254:AB259" si="215">ROUND((AC254+AD254+AF254),6)</f>
        <v>326.822</v>
      </c>
      <c r="AC254">
        <f t="shared" ref="AC254:AC259" si="216">ROUND((ES254),6)</f>
        <v>0</v>
      </c>
      <c r="AD254">
        <f>ROUND(((((ET254*1.25))-((EU254*1.25)))+AE254),6)</f>
        <v>6.2249999999999996</v>
      </c>
      <c r="AE254">
        <f>ROUND(((EU254*1.25)),6)</f>
        <v>0.8125</v>
      </c>
      <c r="AF254">
        <f>ROUND(((EV254*1.15)),6)</f>
        <v>320.59699999999998</v>
      </c>
      <c r="AG254">
        <f t="shared" ref="AG254:AG259" si="217">ROUND((AP254),6)</f>
        <v>0</v>
      </c>
      <c r="AH254">
        <f>((EW254*1.15))</f>
        <v>30.797000000000001</v>
      </c>
      <c r="AI254">
        <f>((EX254*1.25))</f>
        <v>0</v>
      </c>
      <c r="AJ254">
        <f t="shared" ref="AJ254:AJ259" si="218">(AS254)</f>
        <v>0</v>
      </c>
      <c r="AK254">
        <v>283.76</v>
      </c>
      <c r="AL254">
        <v>0</v>
      </c>
      <c r="AM254">
        <v>4.9800000000000004</v>
      </c>
      <c r="AN254">
        <v>0.65</v>
      </c>
      <c r="AO254">
        <v>278.77999999999997</v>
      </c>
      <c r="AP254">
        <v>0</v>
      </c>
      <c r="AQ254">
        <v>26.78</v>
      </c>
      <c r="AR254">
        <v>0</v>
      </c>
      <c r="AS254">
        <v>0</v>
      </c>
      <c r="AT254">
        <v>90</v>
      </c>
      <c r="AU254">
        <v>41</v>
      </c>
      <c r="AV254">
        <v>1</v>
      </c>
      <c r="AW254">
        <v>1</v>
      </c>
      <c r="AZ254">
        <v>1</v>
      </c>
      <c r="BA254">
        <v>24.82</v>
      </c>
      <c r="BB254">
        <v>9.48</v>
      </c>
      <c r="BC254">
        <v>1</v>
      </c>
      <c r="BD254" t="s">
        <v>0</v>
      </c>
      <c r="BE254" t="s">
        <v>0</v>
      </c>
      <c r="BF254" t="s">
        <v>0</v>
      </c>
      <c r="BG254" t="s">
        <v>0</v>
      </c>
      <c r="BH254">
        <v>0</v>
      </c>
      <c r="BI254">
        <v>1</v>
      </c>
      <c r="BJ254" t="s">
        <v>300</v>
      </c>
      <c r="BM254">
        <v>295</v>
      </c>
      <c r="BN254">
        <v>0</v>
      </c>
      <c r="BO254" t="s">
        <v>298</v>
      </c>
      <c r="BP254">
        <v>1</v>
      </c>
      <c r="BQ254">
        <v>30</v>
      </c>
      <c r="BR254">
        <v>0</v>
      </c>
      <c r="BS254">
        <v>24.82</v>
      </c>
      <c r="BT254">
        <v>1</v>
      </c>
      <c r="BU254">
        <v>1</v>
      </c>
      <c r="BV254">
        <v>1</v>
      </c>
      <c r="BW254">
        <v>1</v>
      </c>
      <c r="BX254">
        <v>1</v>
      </c>
      <c r="BY254" t="s">
        <v>0</v>
      </c>
      <c r="BZ254">
        <v>90</v>
      </c>
      <c r="CA254">
        <v>41</v>
      </c>
      <c r="CE254">
        <v>30</v>
      </c>
      <c r="CF254">
        <v>0</v>
      </c>
      <c r="CG254">
        <v>0</v>
      </c>
      <c r="CM254">
        <v>0</v>
      </c>
      <c r="CN254" t="s">
        <v>0</v>
      </c>
      <c r="CO254">
        <v>0</v>
      </c>
      <c r="CP254">
        <f t="shared" ref="CP254:CP259" si="219">(P254+Q254+S254)</f>
        <v>100042.56</v>
      </c>
      <c r="CQ254">
        <f t="shared" ref="CQ254:CQ259" si="220">ROUND((ROUND((AC254*AW254*1),2)*BC254),2)</f>
        <v>0</v>
      </c>
      <c r="CR254">
        <f>(ROUND((ROUND((((ET254*1.25))*AV254*1),2)*BB254),2)+ROUND((ROUND(((AE254-((EU254*1.25)))*AV254*1),2)*BS254),2))</f>
        <v>59.06</v>
      </c>
      <c r="CS254">
        <f t="shared" ref="CS254:CS259" si="221">ROUND((ROUND((AE254*AV254*1),2)*BS254),2)</f>
        <v>20.100000000000001</v>
      </c>
      <c r="CT254">
        <f t="shared" ref="CT254:CT259" si="222">ROUND((ROUND((AF254*AV254*1),2)*BA254),2)</f>
        <v>7957.29</v>
      </c>
      <c r="CU254">
        <f t="shared" ref="CU254:CU259" si="223">AG254</f>
        <v>0</v>
      </c>
      <c r="CV254">
        <f t="shared" ref="CV254:CV259" si="224">(AH254*AV254)</f>
        <v>30.797000000000001</v>
      </c>
      <c r="CW254">
        <f t="shared" ref="CW254:CX259" si="225">AI254</f>
        <v>0</v>
      </c>
      <c r="CX254">
        <f t="shared" si="225"/>
        <v>0</v>
      </c>
      <c r="CY254">
        <f t="shared" ref="CY254:CY259" si="226">S254*(BZ254/100)</f>
        <v>89375.453999999998</v>
      </c>
      <c r="CZ254">
        <f t="shared" ref="CZ254:CZ259" si="227">S254*(CA254/100)</f>
        <v>40715.484599999996</v>
      </c>
      <c r="DC254" t="s">
        <v>0</v>
      </c>
      <c r="DD254" t="s">
        <v>0</v>
      </c>
      <c r="DE254" t="s">
        <v>17</v>
      </c>
      <c r="DF254" t="s">
        <v>17</v>
      </c>
      <c r="DG254" t="s">
        <v>18</v>
      </c>
      <c r="DH254" t="s">
        <v>0</v>
      </c>
      <c r="DI254" t="s">
        <v>18</v>
      </c>
      <c r="DJ254" t="s">
        <v>17</v>
      </c>
      <c r="DK254" t="s">
        <v>0</v>
      </c>
      <c r="DL254" t="s">
        <v>0</v>
      </c>
      <c r="DM254" t="s">
        <v>0</v>
      </c>
      <c r="DN254">
        <v>156</v>
      </c>
      <c r="DO254">
        <v>84</v>
      </c>
      <c r="DP254">
        <v>1</v>
      </c>
      <c r="DQ254">
        <v>1</v>
      </c>
      <c r="DU254">
        <v>1005</v>
      </c>
      <c r="DV254" t="s">
        <v>85</v>
      </c>
      <c r="DW254" t="s">
        <v>85</v>
      </c>
      <c r="DX254">
        <v>100</v>
      </c>
      <c r="EE254">
        <v>45801273</v>
      </c>
      <c r="EF254">
        <v>30</v>
      </c>
      <c r="EG254" t="s">
        <v>19</v>
      </c>
      <c r="EH254">
        <v>0</v>
      </c>
      <c r="EI254" t="s">
        <v>0</v>
      </c>
      <c r="EJ254">
        <v>1</v>
      </c>
      <c r="EK254">
        <v>295</v>
      </c>
      <c r="EL254" t="s">
        <v>301</v>
      </c>
      <c r="EM254" t="s">
        <v>302</v>
      </c>
      <c r="EO254" t="s">
        <v>0</v>
      </c>
      <c r="EQ254">
        <v>0</v>
      </c>
      <c r="ER254">
        <v>283.76</v>
      </c>
      <c r="ES254">
        <v>0</v>
      </c>
      <c r="ET254">
        <v>4.9800000000000004</v>
      </c>
      <c r="EU254">
        <v>0.65</v>
      </c>
      <c r="EV254">
        <v>278.77999999999997</v>
      </c>
      <c r="EW254">
        <v>26.78</v>
      </c>
      <c r="EX254">
        <v>0</v>
      </c>
      <c r="EY254">
        <v>0</v>
      </c>
      <c r="FQ254">
        <v>0</v>
      </c>
      <c r="FR254">
        <f t="shared" ref="FR254:FR259" si="228">ROUND(IF(AND(BH254=3,BI254=3),P254,0),2)</f>
        <v>0</v>
      </c>
      <c r="FS254">
        <v>0</v>
      </c>
      <c r="FX254">
        <v>156</v>
      </c>
      <c r="FY254">
        <v>84</v>
      </c>
      <c r="GA254" t="s">
        <v>0</v>
      </c>
      <c r="GD254">
        <v>0</v>
      </c>
      <c r="GF254">
        <v>-1010556362</v>
      </c>
      <c r="GG254">
        <v>2</v>
      </c>
      <c r="GH254">
        <v>1</v>
      </c>
      <c r="GI254">
        <v>2</v>
      </c>
      <c r="GJ254">
        <v>0</v>
      </c>
      <c r="GK254">
        <f>ROUND(R254*(R12)/100,2)</f>
        <v>395.12</v>
      </c>
      <c r="GL254">
        <f t="shared" ref="GL254:GL259" si="229">ROUND(IF(AND(BH254=3,BI254=3,FS254&lt;&gt;0),P254,0),2)</f>
        <v>0</v>
      </c>
      <c r="GM254">
        <f t="shared" ref="GM254:GM259" si="230">ROUND(O254+X254+Y254+GK254,2)+GX254</f>
        <v>230528.61</v>
      </c>
      <c r="GN254">
        <f t="shared" ref="GN254:GN259" si="231">IF(OR(BI254=0,BI254=1),ROUND(O254+X254+Y254+GK254,2),0)</f>
        <v>230528.61</v>
      </c>
      <c r="GO254">
        <f t="shared" ref="GO254:GO259" si="232">IF(BI254=2,ROUND(O254+X254+Y254+GK254,2),0)</f>
        <v>0</v>
      </c>
      <c r="GP254">
        <f t="shared" ref="GP254:GP259" si="233">IF(BI254=4,ROUND(O254+X254+Y254+GK254,2)+GX254,0)</f>
        <v>0</v>
      </c>
      <c r="GR254">
        <v>0</v>
      </c>
      <c r="GS254">
        <v>3</v>
      </c>
      <c r="GT254">
        <v>0</v>
      </c>
      <c r="GU254" t="s">
        <v>0</v>
      </c>
      <c r="GV254">
        <f t="shared" ref="GV254:GV259" si="234">ROUND((GT254),6)</f>
        <v>0</v>
      </c>
      <c r="GW254">
        <v>1</v>
      </c>
      <c r="GX254">
        <f t="shared" ref="GX254:GX259" si="235">ROUND(HC254*I254,2)</f>
        <v>0</v>
      </c>
      <c r="HA254">
        <v>0</v>
      </c>
      <c r="HB254">
        <v>0</v>
      </c>
      <c r="HC254">
        <f t="shared" ref="HC254:HC259" si="236">GV254*GW254</f>
        <v>0</v>
      </c>
      <c r="IK254">
        <v>0</v>
      </c>
    </row>
    <row r="255" spans="1:245" x14ac:dyDescent="0.2">
      <c r="A255">
        <v>18</v>
      </c>
      <c r="B255">
        <v>1</v>
      </c>
      <c r="C255">
        <v>244</v>
      </c>
      <c r="E255" t="s">
        <v>303</v>
      </c>
      <c r="F255" t="s">
        <v>304</v>
      </c>
      <c r="G255" t="s">
        <v>305</v>
      </c>
      <c r="H255" t="s">
        <v>72</v>
      </c>
      <c r="I255">
        <f>I254*J255</f>
        <v>187.2</v>
      </c>
      <c r="J255">
        <v>14.999999999999998</v>
      </c>
      <c r="O255">
        <f t="shared" si="206"/>
        <v>183073.08</v>
      </c>
      <c r="P255">
        <f t="shared" si="207"/>
        <v>183073.08</v>
      </c>
      <c r="Q255">
        <f>(ROUND((ROUND(((ET255)*AV255*I255),2)*BB255),2)+ROUND((ROUND(((AE255-(EU255))*AV255*I255),2)*BS255),2))</f>
        <v>0</v>
      </c>
      <c r="R255">
        <f t="shared" si="208"/>
        <v>0</v>
      </c>
      <c r="S255">
        <f t="shared" si="209"/>
        <v>0</v>
      </c>
      <c r="T255">
        <f t="shared" si="210"/>
        <v>0</v>
      </c>
      <c r="U255">
        <f t="shared" si="211"/>
        <v>0</v>
      </c>
      <c r="V255">
        <f t="shared" si="212"/>
        <v>0</v>
      </c>
      <c r="W255">
        <f t="shared" si="213"/>
        <v>0</v>
      </c>
      <c r="X255">
        <f t="shared" si="214"/>
        <v>0</v>
      </c>
      <c r="Y255">
        <f t="shared" si="214"/>
        <v>0</v>
      </c>
      <c r="AA255">
        <v>46747901</v>
      </c>
      <c r="AB255">
        <f t="shared" si="215"/>
        <v>146.84</v>
      </c>
      <c r="AC255">
        <f t="shared" si="216"/>
        <v>146.84</v>
      </c>
      <c r="AD255">
        <f>ROUND((((ET255)-(EU255))+AE255),6)</f>
        <v>0</v>
      </c>
      <c r="AE255">
        <f>ROUND((EU255),6)</f>
        <v>0</v>
      </c>
      <c r="AF255">
        <f>ROUND((EV255),6)</f>
        <v>0</v>
      </c>
      <c r="AG255">
        <f t="shared" si="217"/>
        <v>0</v>
      </c>
      <c r="AH255">
        <f>(EW255)</f>
        <v>0</v>
      </c>
      <c r="AI255">
        <f>(EX255)</f>
        <v>0</v>
      </c>
      <c r="AJ255">
        <f t="shared" si="218"/>
        <v>0</v>
      </c>
      <c r="AK255">
        <v>146.84</v>
      </c>
      <c r="AL255">
        <v>146.84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1</v>
      </c>
      <c r="AW255">
        <v>1</v>
      </c>
      <c r="AZ255">
        <v>1</v>
      </c>
      <c r="BA255">
        <v>1</v>
      </c>
      <c r="BB255">
        <v>1</v>
      </c>
      <c r="BC255">
        <v>6.66</v>
      </c>
      <c r="BD255" t="s">
        <v>0</v>
      </c>
      <c r="BE255" t="s">
        <v>0</v>
      </c>
      <c r="BF255" t="s">
        <v>0</v>
      </c>
      <c r="BG255" t="s">
        <v>0</v>
      </c>
      <c r="BH255">
        <v>3</v>
      </c>
      <c r="BI255">
        <v>1</v>
      </c>
      <c r="BJ255" t="s">
        <v>306</v>
      </c>
      <c r="BM255">
        <v>1617</v>
      </c>
      <c r="BN255">
        <v>0</v>
      </c>
      <c r="BO255" t="s">
        <v>304</v>
      </c>
      <c r="BP255">
        <v>1</v>
      </c>
      <c r="BQ255">
        <v>200</v>
      </c>
      <c r="BR255">
        <v>0</v>
      </c>
      <c r="BS255">
        <v>1</v>
      </c>
      <c r="BT255">
        <v>1</v>
      </c>
      <c r="BU255">
        <v>1</v>
      </c>
      <c r="BV255">
        <v>1</v>
      </c>
      <c r="BW255">
        <v>1</v>
      </c>
      <c r="BX255">
        <v>1</v>
      </c>
      <c r="BY255" t="s">
        <v>0</v>
      </c>
      <c r="BZ255">
        <v>0</v>
      </c>
      <c r="CA255">
        <v>0</v>
      </c>
      <c r="CE255">
        <v>30</v>
      </c>
      <c r="CF255">
        <v>0</v>
      </c>
      <c r="CG255">
        <v>0</v>
      </c>
      <c r="CM255">
        <v>0</v>
      </c>
      <c r="CN255" t="s">
        <v>0</v>
      </c>
      <c r="CO255">
        <v>0</v>
      </c>
      <c r="CP255">
        <f t="shared" si="219"/>
        <v>183073.08</v>
      </c>
      <c r="CQ255">
        <f t="shared" si="220"/>
        <v>977.95</v>
      </c>
      <c r="CR255">
        <f>(ROUND((ROUND(((ET255)*AV255*1),2)*BB255),2)+ROUND((ROUND(((AE255-(EU255))*AV255*1),2)*BS255),2))</f>
        <v>0</v>
      </c>
      <c r="CS255">
        <f t="shared" si="221"/>
        <v>0</v>
      </c>
      <c r="CT255">
        <f t="shared" si="222"/>
        <v>0</v>
      </c>
      <c r="CU255">
        <f t="shared" si="223"/>
        <v>0</v>
      </c>
      <c r="CV255">
        <f t="shared" si="224"/>
        <v>0</v>
      </c>
      <c r="CW255">
        <f t="shared" si="225"/>
        <v>0</v>
      </c>
      <c r="CX255">
        <f t="shared" si="225"/>
        <v>0</v>
      </c>
      <c r="CY255">
        <f t="shared" si="226"/>
        <v>0</v>
      </c>
      <c r="CZ255">
        <f t="shared" si="227"/>
        <v>0</v>
      </c>
      <c r="DC255" t="s">
        <v>0</v>
      </c>
      <c r="DD255" t="s">
        <v>0</v>
      </c>
      <c r="DE255" t="s">
        <v>0</v>
      </c>
      <c r="DF255" t="s">
        <v>0</v>
      </c>
      <c r="DG255" t="s">
        <v>0</v>
      </c>
      <c r="DH255" t="s">
        <v>0</v>
      </c>
      <c r="DI255" t="s">
        <v>0</v>
      </c>
      <c r="DJ255" t="s">
        <v>0</v>
      </c>
      <c r="DK255" t="s">
        <v>0</v>
      </c>
      <c r="DL255" t="s">
        <v>0</v>
      </c>
      <c r="DM255" t="s">
        <v>0</v>
      </c>
      <c r="DN255">
        <v>0</v>
      </c>
      <c r="DO255">
        <v>0</v>
      </c>
      <c r="DP255">
        <v>1</v>
      </c>
      <c r="DQ255">
        <v>1</v>
      </c>
      <c r="DU255">
        <v>1007</v>
      </c>
      <c r="DV255" t="s">
        <v>72</v>
      </c>
      <c r="DW255" t="s">
        <v>72</v>
      </c>
      <c r="DX255">
        <v>1</v>
      </c>
      <c r="EE255">
        <v>45802595</v>
      </c>
      <c r="EF255">
        <v>200</v>
      </c>
      <c r="EG255" t="s">
        <v>307</v>
      </c>
      <c r="EH255">
        <v>0</v>
      </c>
      <c r="EI255" t="s">
        <v>0</v>
      </c>
      <c r="EJ255">
        <v>1</v>
      </c>
      <c r="EK255">
        <v>1617</v>
      </c>
      <c r="EL255" t="s">
        <v>308</v>
      </c>
      <c r="EM255" t="s">
        <v>309</v>
      </c>
      <c r="EO255" t="s">
        <v>0</v>
      </c>
      <c r="EQ255">
        <v>0</v>
      </c>
      <c r="ER255">
        <v>146.84</v>
      </c>
      <c r="ES255">
        <v>146.84</v>
      </c>
      <c r="ET255">
        <v>0</v>
      </c>
      <c r="EU255">
        <v>0</v>
      </c>
      <c r="EV255">
        <v>0</v>
      </c>
      <c r="EW255">
        <v>0</v>
      </c>
      <c r="EX255">
        <v>0</v>
      </c>
      <c r="FQ255">
        <v>0</v>
      </c>
      <c r="FR255">
        <f t="shared" si="228"/>
        <v>0</v>
      </c>
      <c r="FS255">
        <v>0</v>
      </c>
      <c r="FX255">
        <v>0</v>
      </c>
      <c r="FY255">
        <v>0</v>
      </c>
      <c r="GA255" t="s">
        <v>0</v>
      </c>
      <c r="GD255">
        <v>0</v>
      </c>
      <c r="GF255">
        <v>92320855</v>
      </c>
      <c r="GG255">
        <v>2</v>
      </c>
      <c r="GH255">
        <v>1</v>
      </c>
      <c r="GI255">
        <v>2</v>
      </c>
      <c r="GJ255">
        <v>0</v>
      </c>
      <c r="GK255">
        <f>ROUND(R255*(R12)/100,2)</f>
        <v>0</v>
      </c>
      <c r="GL255">
        <f t="shared" si="229"/>
        <v>0</v>
      </c>
      <c r="GM255">
        <f t="shared" si="230"/>
        <v>183073.08</v>
      </c>
      <c r="GN255">
        <f t="shared" si="231"/>
        <v>183073.08</v>
      </c>
      <c r="GO255">
        <f t="shared" si="232"/>
        <v>0</v>
      </c>
      <c r="GP255">
        <f t="shared" si="233"/>
        <v>0</v>
      </c>
      <c r="GR255">
        <v>0</v>
      </c>
      <c r="GS255">
        <v>3</v>
      </c>
      <c r="GT255">
        <v>0</v>
      </c>
      <c r="GU255" t="s">
        <v>0</v>
      </c>
      <c r="GV255">
        <f t="shared" si="234"/>
        <v>0</v>
      </c>
      <c r="GW255">
        <v>1</v>
      </c>
      <c r="GX255">
        <f t="shared" si="235"/>
        <v>0</v>
      </c>
      <c r="HA255">
        <v>0</v>
      </c>
      <c r="HB255">
        <v>0</v>
      </c>
      <c r="HC255">
        <f t="shared" si="236"/>
        <v>0</v>
      </c>
      <c r="IK255">
        <v>0</v>
      </c>
    </row>
    <row r="256" spans="1:245" x14ac:dyDescent="0.2">
      <c r="A256">
        <v>17</v>
      </c>
      <c r="B256">
        <v>1</v>
      </c>
      <c r="C256">
        <f>ROW(SmtRes!A246)</f>
        <v>246</v>
      </c>
      <c r="D256">
        <f>ROW(EtalonRes!A247)</f>
        <v>247</v>
      </c>
      <c r="E256" t="s">
        <v>310</v>
      </c>
      <c r="F256" t="s">
        <v>311</v>
      </c>
      <c r="G256" t="s">
        <v>312</v>
      </c>
      <c r="H256" t="s">
        <v>85</v>
      </c>
      <c r="I256">
        <f>ROUND(416/100,9)</f>
        <v>4.16</v>
      </c>
      <c r="J256">
        <v>0</v>
      </c>
      <c r="O256">
        <f t="shared" si="206"/>
        <v>49442.93</v>
      </c>
      <c r="P256">
        <f t="shared" si="207"/>
        <v>0</v>
      </c>
      <c r="Q256">
        <f>(ROUND((ROUND((((ET256*1.25))*AV256*I256),2)*BB256),2)+ROUND((ROUND(((AE256-((EU256*1.25)))*AV256*I256),2)*BS256),2))</f>
        <v>0</v>
      </c>
      <c r="R256">
        <f t="shared" si="208"/>
        <v>0</v>
      </c>
      <c r="S256">
        <f t="shared" si="209"/>
        <v>49442.93</v>
      </c>
      <c r="T256">
        <f t="shared" si="210"/>
        <v>0</v>
      </c>
      <c r="U256">
        <f t="shared" si="211"/>
        <v>191.36</v>
      </c>
      <c r="V256">
        <f t="shared" si="212"/>
        <v>0</v>
      </c>
      <c r="W256">
        <f t="shared" si="213"/>
        <v>0</v>
      </c>
      <c r="X256">
        <f t="shared" si="214"/>
        <v>44498.64</v>
      </c>
      <c r="Y256">
        <f t="shared" si="214"/>
        <v>20271.599999999999</v>
      </c>
      <c r="AA256">
        <v>46747901</v>
      </c>
      <c r="AB256">
        <f t="shared" si="215"/>
        <v>478.86</v>
      </c>
      <c r="AC256">
        <f t="shared" si="216"/>
        <v>0</v>
      </c>
      <c r="AD256">
        <f>ROUND(((((ET256*1.25))-((EU256*1.25)))+AE256),6)</f>
        <v>0</v>
      </c>
      <c r="AE256">
        <f>ROUND(((EU256*1.25)),6)</f>
        <v>0</v>
      </c>
      <c r="AF256">
        <f>ROUND(((EV256*1.15)),6)</f>
        <v>478.86</v>
      </c>
      <c r="AG256">
        <f t="shared" si="217"/>
        <v>0</v>
      </c>
      <c r="AH256">
        <f>((EW256*1.15))</f>
        <v>46</v>
      </c>
      <c r="AI256">
        <f>((EX256*1.25))</f>
        <v>0</v>
      </c>
      <c r="AJ256">
        <f t="shared" si="218"/>
        <v>0</v>
      </c>
      <c r="AK256">
        <v>416.4</v>
      </c>
      <c r="AL256">
        <v>0</v>
      </c>
      <c r="AM256">
        <v>0</v>
      </c>
      <c r="AN256">
        <v>0</v>
      </c>
      <c r="AO256">
        <v>416.4</v>
      </c>
      <c r="AP256">
        <v>0</v>
      </c>
      <c r="AQ256">
        <v>40</v>
      </c>
      <c r="AR256">
        <v>0</v>
      </c>
      <c r="AS256">
        <v>0</v>
      </c>
      <c r="AT256">
        <v>90</v>
      </c>
      <c r="AU256">
        <v>41</v>
      </c>
      <c r="AV256">
        <v>1</v>
      </c>
      <c r="AW256">
        <v>1</v>
      </c>
      <c r="AZ256">
        <v>1</v>
      </c>
      <c r="BA256">
        <v>24.82</v>
      </c>
      <c r="BB256">
        <v>1</v>
      </c>
      <c r="BC256">
        <v>1</v>
      </c>
      <c r="BD256" t="s">
        <v>0</v>
      </c>
      <c r="BE256" t="s">
        <v>0</v>
      </c>
      <c r="BF256" t="s">
        <v>0</v>
      </c>
      <c r="BG256" t="s">
        <v>0</v>
      </c>
      <c r="BH256">
        <v>0</v>
      </c>
      <c r="BI256">
        <v>1</v>
      </c>
      <c r="BJ256" t="s">
        <v>313</v>
      </c>
      <c r="BM256">
        <v>295</v>
      </c>
      <c r="BN256">
        <v>0</v>
      </c>
      <c r="BO256" t="s">
        <v>311</v>
      </c>
      <c r="BP256">
        <v>1</v>
      </c>
      <c r="BQ256">
        <v>30</v>
      </c>
      <c r="BR256">
        <v>0</v>
      </c>
      <c r="BS256">
        <v>24.82</v>
      </c>
      <c r="BT256">
        <v>1</v>
      </c>
      <c r="BU256">
        <v>1</v>
      </c>
      <c r="BV256">
        <v>1</v>
      </c>
      <c r="BW256">
        <v>1</v>
      </c>
      <c r="BX256">
        <v>1</v>
      </c>
      <c r="BY256" t="s">
        <v>0</v>
      </c>
      <c r="BZ256">
        <v>90</v>
      </c>
      <c r="CA256">
        <v>41</v>
      </c>
      <c r="CE256">
        <v>30</v>
      </c>
      <c r="CF256">
        <v>0</v>
      </c>
      <c r="CG256">
        <v>0</v>
      </c>
      <c r="CM256">
        <v>0</v>
      </c>
      <c r="CN256" t="s">
        <v>0</v>
      </c>
      <c r="CO256">
        <v>0</v>
      </c>
      <c r="CP256">
        <f t="shared" si="219"/>
        <v>49442.93</v>
      </c>
      <c r="CQ256">
        <f t="shared" si="220"/>
        <v>0</v>
      </c>
      <c r="CR256">
        <f>(ROUND((ROUND((((ET256*1.25))*AV256*1),2)*BB256),2)+ROUND((ROUND(((AE256-((EU256*1.25)))*AV256*1),2)*BS256),2))</f>
        <v>0</v>
      </c>
      <c r="CS256">
        <f t="shared" si="221"/>
        <v>0</v>
      </c>
      <c r="CT256">
        <f t="shared" si="222"/>
        <v>11885.31</v>
      </c>
      <c r="CU256">
        <f t="shared" si="223"/>
        <v>0</v>
      </c>
      <c r="CV256">
        <f t="shared" si="224"/>
        <v>46</v>
      </c>
      <c r="CW256">
        <f t="shared" si="225"/>
        <v>0</v>
      </c>
      <c r="CX256">
        <f t="shared" si="225"/>
        <v>0</v>
      </c>
      <c r="CY256">
        <f t="shared" si="226"/>
        <v>44498.637000000002</v>
      </c>
      <c r="CZ256">
        <f t="shared" si="227"/>
        <v>20271.601299999998</v>
      </c>
      <c r="DC256" t="s">
        <v>0</v>
      </c>
      <c r="DD256" t="s">
        <v>0</v>
      </c>
      <c r="DE256" t="s">
        <v>17</v>
      </c>
      <c r="DF256" t="s">
        <v>17</v>
      </c>
      <c r="DG256" t="s">
        <v>18</v>
      </c>
      <c r="DH256" t="s">
        <v>0</v>
      </c>
      <c r="DI256" t="s">
        <v>18</v>
      </c>
      <c r="DJ256" t="s">
        <v>17</v>
      </c>
      <c r="DK256" t="s">
        <v>0</v>
      </c>
      <c r="DL256" t="s">
        <v>0</v>
      </c>
      <c r="DM256" t="s">
        <v>0</v>
      </c>
      <c r="DN256">
        <v>156</v>
      </c>
      <c r="DO256">
        <v>84</v>
      </c>
      <c r="DP256">
        <v>1</v>
      </c>
      <c r="DQ256">
        <v>1</v>
      </c>
      <c r="DU256">
        <v>1005</v>
      </c>
      <c r="DV256" t="s">
        <v>85</v>
      </c>
      <c r="DW256" t="s">
        <v>85</v>
      </c>
      <c r="DX256">
        <v>100</v>
      </c>
      <c r="EE256">
        <v>45801273</v>
      </c>
      <c r="EF256">
        <v>30</v>
      </c>
      <c r="EG256" t="s">
        <v>19</v>
      </c>
      <c r="EH256">
        <v>0</v>
      </c>
      <c r="EI256" t="s">
        <v>0</v>
      </c>
      <c r="EJ256">
        <v>1</v>
      </c>
      <c r="EK256">
        <v>295</v>
      </c>
      <c r="EL256" t="s">
        <v>301</v>
      </c>
      <c r="EM256" t="s">
        <v>302</v>
      </c>
      <c r="EO256" t="s">
        <v>0</v>
      </c>
      <c r="EQ256">
        <v>0</v>
      </c>
      <c r="ER256">
        <v>416.4</v>
      </c>
      <c r="ES256">
        <v>0</v>
      </c>
      <c r="ET256">
        <v>0</v>
      </c>
      <c r="EU256">
        <v>0</v>
      </c>
      <c r="EV256">
        <v>416.4</v>
      </c>
      <c r="EW256">
        <v>40</v>
      </c>
      <c r="EX256">
        <v>0</v>
      </c>
      <c r="EY256">
        <v>0</v>
      </c>
      <c r="FQ256">
        <v>0</v>
      </c>
      <c r="FR256">
        <f t="shared" si="228"/>
        <v>0</v>
      </c>
      <c r="FS256">
        <v>0</v>
      </c>
      <c r="FX256">
        <v>156</v>
      </c>
      <c r="FY256">
        <v>84</v>
      </c>
      <c r="GA256" t="s">
        <v>0</v>
      </c>
      <c r="GD256">
        <v>0</v>
      </c>
      <c r="GF256">
        <v>-40892003</v>
      </c>
      <c r="GG256">
        <v>2</v>
      </c>
      <c r="GH256">
        <v>1</v>
      </c>
      <c r="GI256">
        <v>2</v>
      </c>
      <c r="GJ256">
        <v>0</v>
      </c>
      <c r="GK256">
        <f>ROUND(R256*(R12)/100,2)</f>
        <v>0</v>
      </c>
      <c r="GL256">
        <f t="shared" si="229"/>
        <v>0</v>
      </c>
      <c r="GM256">
        <f t="shared" si="230"/>
        <v>114213.17</v>
      </c>
      <c r="GN256">
        <f t="shared" si="231"/>
        <v>114213.17</v>
      </c>
      <c r="GO256">
        <f t="shared" si="232"/>
        <v>0</v>
      </c>
      <c r="GP256">
        <f t="shared" si="233"/>
        <v>0</v>
      </c>
      <c r="GR256">
        <v>0</v>
      </c>
      <c r="GS256">
        <v>3</v>
      </c>
      <c r="GT256">
        <v>0</v>
      </c>
      <c r="GU256" t="s">
        <v>0</v>
      </c>
      <c r="GV256">
        <f t="shared" si="234"/>
        <v>0</v>
      </c>
      <c r="GW256">
        <v>1</v>
      </c>
      <c r="GX256">
        <f t="shared" si="235"/>
        <v>0</v>
      </c>
      <c r="HA256">
        <v>0</v>
      </c>
      <c r="HB256">
        <v>0</v>
      </c>
      <c r="HC256">
        <f t="shared" si="236"/>
        <v>0</v>
      </c>
      <c r="IK256">
        <v>0</v>
      </c>
    </row>
    <row r="257" spans="1:245" x14ac:dyDescent="0.2">
      <c r="A257">
        <v>18</v>
      </c>
      <c r="B257">
        <v>1</v>
      </c>
      <c r="C257">
        <v>246</v>
      </c>
      <c r="E257" t="s">
        <v>314</v>
      </c>
      <c r="F257" t="s">
        <v>304</v>
      </c>
      <c r="G257" t="s">
        <v>305</v>
      </c>
      <c r="H257" t="s">
        <v>72</v>
      </c>
      <c r="I257">
        <f>I256*J257</f>
        <v>62.400000000000006</v>
      </c>
      <c r="J257">
        <v>15</v>
      </c>
      <c r="O257">
        <f t="shared" si="206"/>
        <v>61024.38</v>
      </c>
      <c r="P257">
        <f t="shared" si="207"/>
        <v>61024.38</v>
      </c>
      <c r="Q257">
        <f>(ROUND((ROUND(((ET257)*AV257*I257),2)*BB257),2)+ROUND((ROUND(((AE257-(EU257))*AV257*I257),2)*BS257),2))</f>
        <v>0</v>
      </c>
      <c r="R257">
        <f t="shared" si="208"/>
        <v>0</v>
      </c>
      <c r="S257">
        <f t="shared" si="209"/>
        <v>0</v>
      </c>
      <c r="T257">
        <f t="shared" si="210"/>
        <v>0</v>
      </c>
      <c r="U257">
        <f t="shared" si="211"/>
        <v>0</v>
      </c>
      <c r="V257">
        <f t="shared" si="212"/>
        <v>0</v>
      </c>
      <c r="W257">
        <f t="shared" si="213"/>
        <v>0</v>
      </c>
      <c r="X257">
        <f t="shared" si="214"/>
        <v>0</v>
      </c>
      <c r="Y257">
        <f t="shared" si="214"/>
        <v>0</v>
      </c>
      <c r="AA257">
        <v>46747901</v>
      </c>
      <c r="AB257">
        <f t="shared" si="215"/>
        <v>146.84</v>
      </c>
      <c r="AC257">
        <f t="shared" si="216"/>
        <v>146.84</v>
      </c>
      <c r="AD257">
        <f>ROUND((((ET257)-(EU257))+AE257),6)</f>
        <v>0</v>
      </c>
      <c r="AE257">
        <f>ROUND((EU257),6)</f>
        <v>0</v>
      </c>
      <c r="AF257">
        <f>ROUND((EV257),6)</f>
        <v>0</v>
      </c>
      <c r="AG257">
        <f t="shared" si="217"/>
        <v>0</v>
      </c>
      <c r="AH257">
        <f>(EW257)</f>
        <v>0</v>
      </c>
      <c r="AI257">
        <f>(EX257)</f>
        <v>0</v>
      </c>
      <c r="AJ257">
        <f t="shared" si="218"/>
        <v>0</v>
      </c>
      <c r="AK257">
        <v>146.84</v>
      </c>
      <c r="AL257">
        <v>146.84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1</v>
      </c>
      <c r="AZ257">
        <v>1</v>
      </c>
      <c r="BA257">
        <v>1</v>
      </c>
      <c r="BB257">
        <v>1</v>
      </c>
      <c r="BC257">
        <v>6.66</v>
      </c>
      <c r="BD257" t="s">
        <v>0</v>
      </c>
      <c r="BE257" t="s">
        <v>0</v>
      </c>
      <c r="BF257" t="s">
        <v>0</v>
      </c>
      <c r="BG257" t="s">
        <v>0</v>
      </c>
      <c r="BH257">
        <v>3</v>
      </c>
      <c r="BI257">
        <v>1</v>
      </c>
      <c r="BJ257" t="s">
        <v>306</v>
      </c>
      <c r="BM257">
        <v>295</v>
      </c>
      <c r="BN257">
        <v>0</v>
      </c>
      <c r="BO257" t="s">
        <v>304</v>
      </c>
      <c r="BP257">
        <v>1</v>
      </c>
      <c r="BQ257">
        <v>30</v>
      </c>
      <c r="BR257">
        <v>0</v>
      </c>
      <c r="BS257">
        <v>1</v>
      </c>
      <c r="BT257">
        <v>1</v>
      </c>
      <c r="BU257">
        <v>1</v>
      </c>
      <c r="BV257">
        <v>1</v>
      </c>
      <c r="BW257">
        <v>1</v>
      </c>
      <c r="BX257">
        <v>1</v>
      </c>
      <c r="BY257" t="s">
        <v>0</v>
      </c>
      <c r="BZ257">
        <v>0</v>
      </c>
      <c r="CA257">
        <v>0</v>
      </c>
      <c r="CE257">
        <v>30</v>
      </c>
      <c r="CF257">
        <v>0</v>
      </c>
      <c r="CG257">
        <v>0</v>
      </c>
      <c r="CM257">
        <v>0</v>
      </c>
      <c r="CN257" t="s">
        <v>0</v>
      </c>
      <c r="CO257">
        <v>0</v>
      </c>
      <c r="CP257">
        <f t="shared" si="219"/>
        <v>61024.38</v>
      </c>
      <c r="CQ257">
        <f t="shared" si="220"/>
        <v>977.95</v>
      </c>
      <c r="CR257">
        <f>(ROUND((ROUND(((ET257)*AV257*1),2)*BB257),2)+ROUND((ROUND(((AE257-(EU257))*AV257*1),2)*BS257),2))</f>
        <v>0</v>
      </c>
      <c r="CS257">
        <f t="shared" si="221"/>
        <v>0</v>
      </c>
      <c r="CT257">
        <f t="shared" si="222"/>
        <v>0</v>
      </c>
      <c r="CU257">
        <f t="shared" si="223"/>
        <v>0</v>
      </c>
      <c r="CV257">
        <f t="shared" si="224"/>
        <v>0</v>
      </c>
      <c r="CW257">
        <f t="shared" si="225"/>
        <v>0</v>
      </c>
      <c r="CX257">
        <f t="shared" si="225"/>
        <v>0</v>
      </c>
      <c r="CY257">
        <f t="shared" si="226"/>
        <v>0</v>
      </c>
      <c r="CZ257">
        <f t="shared" si="227"/>
        <v>0</v>
      </c>
      <c r="DC257" t="s">
        <v>0</v>
      </c>
      <c r="DD257" t="s">
        <v>0</v>
      </c>
      <c r="DE257" t="s">
        <v>0</v>
      </c>
      <c r="DF257" t="s">
        <v>0</v>
      </c>
      <c r="DG257" t="s">
        <v>0</v>
      </c>
      <c r="DH257" t="s">
        <v>0</v>
      </c>
      <c r="DI257" t="s">
        <v>0</v>
      </c>
      <c r="DJ257" t="s">
        <v>0</v>
      </c>
      <c r="DK257" t="s">
        <v>0</v>
      </c>
      <c r="DL257" t="s">
        <v>0</v>
      </c>
      <c r="DM257" t="s">
        <v>0</v>
      </c>
      <c r="DN257">
        <v>156</v>
      </c>
      <c r="DO257">
        <v>84</v>
      </c>
      <c r="DP257">
        <v>1</v>
      </c>
      <c r="DQ257">
        <v>1</v>
      </c>
      <c r="DU257">
        <v>1007</v>
      </c>
      <c r="DV257" t="s">
        <v>72</v>
      </c>
      <c r="DW257" t="s">
        <v>72</v>
      </c>
      <c r="DX257">
        <v>1</v>
      </c>
      <c r="EE257">
        <v>45801273</v>
      </c>
      <c r="EF257">
        <v>30</v>
      </c>
      <c r="EG257" t="s">
        <v>19</v>
      </c>
      <c r="EH257">
        <v>0</v>
      </c>
      <c r="EI257" t="s">
        <v>0</v>
      </c>
      <c r="EJ257">
        <v>1</v>
      </c>
      <c r="EK257">
        <v>295</v>
      </c>
      <c r="EL257" t="s">
        <v>301</v>
      </c>
      <c r="EM257" t="s">
        <v>302</v>
      </c>
      <c r="EO257" t="s">
        <v>0</v>
      </c>
      <c r="EQ257">
        <v>0</v>
      </c>
      <c r="ER257">
        <v>146.84</v>
      </c>
      <c r="ES257">
        <v>146.84</v>
      </c>
      <c r="ET257">
        <v>0</v>
      </c>
      <c r="EU257">
        <v>0</v>
      </c>
      <c r="EV257">
        <v>0</v>
      </c>
      <c r="EW257">
        <v>0</v>
      </c>
      <c r="EX257">
        <v>0</v>
      </c>
      <c r="FQ257">
        <v>0</v>
      </c>
      <c r="FR257">
        <f t="shared" si="228"/>
        <v>0</v>
      </c>
      <c r="FS257">
        <v>0</v>
      </c>
      <c r="FX257">
        <v>156</v>
      </c>
      <c r="FY257">
        <v>84</v>
      </c>
      <c r="GA257" t="s">
        <v>0</v>
      </c>
      <c r="GD257">
        <v>0</v>
      </c>
      <c r="GF257">
        <v>92320855</v>
      </c>
      <c r="GG257">
        <v>2</v>
      </c>
      <c r="GH257">
        <v>1</v>
      </c>
      <c r="GI257">
        <v>2</v>
      </c>
      <c r="GJ257">
        <v>0</v>
      </c>
      <c r="GK257">
        <f>ROUND(R257*(R12)/100,2)</f>
        <v>0</v>
      </c>
      <c r="GL257">
        <f t="shared" si="229"/>
        <v>0</v>
      </c>
      <c r="GM257">
        <f t="shared" si="230"/>
        <v>61024.38</v>
      </c>
      <c r="GN257">
        <f t="shared" si="231"/>
        <v>61024.38</v>
      </c>
      <c r="GO257">
        <f t="shared" si="232"/>
        <v>0</v>
      </c>
      <c r="GP257">
        <f t="shared" si="233"/>
        <v>0</v>
      </c>
      <c r="GR257">
        <v>0</v>
      </c>
      <c r="GS257">
        <v>3</v>
      </c>
      <c r="GT257">
        <v>0</v>
      </c>
      <c r="GU257" t="s">
        <v>0</v>
      </c>
      <c r="GV257">
        <f t="shared" si="234"/>
        <v>0</v>
      </c>
      <c r="GW257">
        <v>1</v>
      </c>
      <c r="GX257">
        <f t="shared" si="235"/>
        <v>0</v>
      </c>
      <c r="HA257">
        <v>0</v>
      </c>
      <c r="HB257">
        <v>0</v>
      </c>
      <c r="HC257">
        <f t="shared" si="236"/>
        <v>0</v>
      </c>
      <c r="IK257">
        <v>0</v>
      </c>
    </row>
    <row r="258" spans="1:245" x14ac:dyDescent="0.2">
      <c r="A258">
        <v>17</v>
      </c>
      <c r="B258">
        <v>1</v>
      </c>
      <c r="C258">
        <f>ROW(SmtRes!A249)</f>
        <v>249</v>
      </c>
      <c r="D258">
        <f>ROW(EtalonRes!A250)</f>
        <v>250</v>
      </c>
      <c r="E258" t="s">
        <v>315</v>
      </c>
      <c r="F258" t="s">
        <v>316</v>
      </c>
      <c r="G258" t="s">
        <v>317</v>
      </c>
      <c r="H258" t="s">
        <v>85</v>
      </c>
      <c r="I258">
        <f>ROUND(1664.33/100,9)</f>
        <v>16.6433</v>
      </c>
      <c r="J258">
        <v>0</v>
      </c>
      <c r="O258">
        <f t="shared" si="206"/>
        <v>33757.15</v>
      </c>
      <c r="P258">
        <f t="shared" si="207"/>
        <v>5871.63</v>
      </c>
      <c r="Q258">
        <f>(ROUND((ROUND((((ET258*1.25))*AV258*I258),2)*BB258),2)+ROUND((ROUND(((AE258-((EU258*1.25)))*AV258*I258),2)*BS258),2))</f>
        <v>0</v>
      </c>
      <c r="R258">
        <f t="shared" si="208"/>
        <v>0</v>
      </c>
      <c r="S258">
        <f t="shared" si="209"/>
        <v>27885.52</v>
      </c>
      <c r="T258">
        <f t="shared" si="210"/>
        <v>0</v>
      </c>
      <c r="U258">
        <f t="shared" si="211"/>
        <v>100.48392374999999</v>
      </c>
      <c r="V258">
        <f t="shared" si="212"/>
        <v>0</v>
      </c>
      <c r="W258">
        <f t="shared" si="213"/>
        <v>0</v>
      </c>
      <c r="X258">
        <f t="shared" si="214"/>
        <v>25096.97</v>
      </c>
      <c r="Y258">
        <f t="shared" si="214"/>
        <v>11433.06</v>
      </c>
      <c r="AA258">
        <v>46747901</v>
      </c>
      <c r="AB258">
        <f t="shared" si="215"/>
        <v>138.20500000000001</v>
      </c>
      <c r="AC258">
        <f t="shared" si="216"/>
        <v>70.7</v>
      </c>
      <c r="AD258">
        <f>ROUND(((((ET258*1.25))-((EU258*1.25)))+AE258),6)</f>
        <v>0</v>
      </c>
      <c r="AE258">
        <f>ROUND(((EU258*1.25)),6)</f>
        <v>0</v>
      </c>
      <c r="AF258">
        <f>ROUND(((EV258*1.15)),6)</f>
        <v>67.504999999999995</v>
      </c>
      <c r="AG258">
        <f t="shared" si="217"/>
        <v>0</v>
      </c>
      <c r="AH258">
        <f>((EW258*1.15))</f>
        <v>6.0374999999999996</v>
      </c>
      <c r="AI258">
        <f>((EX258*1.25))</f>
        <v>0</v>
      </c>
      <c r="AJ258">
        <f t="shared" si="218"/>
        <v>0</v>
      </c>
      <c r="AK258">
        <v>129.4</v>
      </c>
      <c r="AL258">
        <v>70.7</v>
      </c>
      <c r="AM258">
        <v>0</v>
      </c>
      <c r="AN258">
        <v>0</v>
      </c>
      <c r="AO258">
        <v>58.7</v>
      </c>
      <c r="AP258">
        <v>0</v>
      </c>
      <c r="AQ258">
        <v>5.25</v>
      </c>
      <c r="AR258">
        <v>0</v>
      </c>
      <c r="AS258">
        <v>0</v>
      </c>
      <c r="AT258">
        <v>90</v>
      </c>
      <c r="AU258">
        <v>41</v>
      </c>
      <c r="AV258">
        <v>1</v>
      </c>
      <c r="AW258">
        <v>1</v>
      </c>
      <c r="AZ258">
        <v>1</v>
      </c>
      <c r="BA258">
        <v>24.82</v>
      </c>
      <c r="BB258">
        <v>1</v>
      </c>
      <c r="BC258">
        <v>4.99</v>
      </c>
      <c r="BD258" t="s">
        <v>0</v>
      </c>
      <c r="BE258" t="s">
        <v>0</v>
      </c>
      <c r="BF258" t="s">
        <v>0</v>
      </c>
      <c r="BG258" t="s">
        <v>0</v>
      </c>
      <c r="BH258">
        <v>0</v>
      </c>
      <c r="BI258">
        <v>1</v>
      </c>
      <c r="BJ258" t="s">
        <v>318</v>
      </c>
      <c r="BM258">
        <v>295</v>
      </c>
      <c r="BN258">
        <v>0</v>
      </c>
      <c r="BO258" t="s">
        <v>316</v>
      </c>
      <c r="BP258">
        <v>1</v>
      </c>
      <c r="BQ258">
        <v>30</v>
      </c>
      <c r="BR258">
        <v>0</v>
      </c>
      <c r="BS258">
        <v>24.82</v>
      </c>
      <c r="BT258">
        <v>1</v>
      </c>
      <c r="BU258">
        <v>1</v>
      </c>
      <c r="BV258">
        <v>1</v>
      </c>
      <c r="BW258">
        <v>1</v>
      </c>
      <c r="BX258">
        <v>1</v>
      </c>
      <c r="BY258" t="s">
        <v>0</v>
      </c>
      <c r="BZ258">
        <v>90</v>
      </c>
      <c r="CA258">
        <v>41</v>
      </c>
      <c r="CE258">
        <v>30</v>
      </c>
      <c r="CF258">
        <v>0</v>
      </c>
      <c r="CG258">
        <v>0</v>
      </c>
      <c r="CM258">
        <v>0</v>
      </c>
      <c r="CN258" t="s">
        <v>0</v>
      </c>
      <c r="CO258">
        <v>0</v>
      </c>
      <c r="CP258">
        <f t="shared" si="219"/>
        <v>33757.15</v>
      </c>
      <c r="CQ258">
        <f t="shared" si="220"/>
        <v>352.79</v>
      </c>
      <c r="CR258">
        <f>(ROUND((ROUND((((ET258*1.25))*AV258*1),2)*BB258),2)+ROUND((ROUND(((AE258-((EU258*1.25)))*AV258*1),2)*BS258),2))</f>
        <v>0</v>
      </c>
      <c r="CS258">
        <f t="shared" si="221"/>
        <v>0</v>
      </c>
      <c r="CT258">
        <f t="shared" si="222"/>
        <v>1675.6</v>
      </c>
      <c r="CU258">
        <f t="shared" si="223"/>
        <v>0</v>
      </c>
      <c r="CV258">
        <f t="shared" si="224"/>
        <v>6.0374999999999996</v>
      </c>
      <c r="CW258">
        <f t="shared" si="225"/>
        <v>0</v>
      </c>
      <c r="CX258">
        <f t="shared" si="225"/>
        <v>0</v>
      </c>
      <c r="CY258">
        <f t="shared" si="226"/>
        <v>25096.968000000001</v>
      </c>
      <c r="CZ258">
        <f t="shared" si="227"/>
        <v>11433.063199999999</v>
      </c>
      <c r="DC258" t="s">
        <v>0</v>
      </c>
      <c r="DD258" t="s">
        <v>0</v>
      </c>
      <c r="DE258" t="s">
        <v>17</v>
      </c>
      <c r="DF258" t="s">
        <v>17</v>
      </c>
      <c r="DG258" t="s">
        <v>18</v>
      </c>
      <c r="DH258" t="s">
        <v>0</v>
      </c>
      <c r="DI258" t="s">
        <v>18</v>
      </c>
      <c r="DJ258" t="s">
        <v>17</v>
      </c>
      <c r="DK258" t="s">
        <v>0</v>
      </c>
      <c r="DL258" t="s">
        <v>0</v>
      </c>
      <c r="DM258" t="s">
        <v>0</v>
      </c>
      <c r="DN258">
        <v>156</v>
      </c>
      <c r="DO258">
        <v>84</v>
      </c>
      <c r="DP258">
        <v>1</v>
      </c>
      <c r="DQ258">
        <v>1</v>
      </c>
      <c r="DU258">
        <v>1005</v>
      </c>
      <c r="DV258" t="s">
        <v>85</v>
      </c>
      <c r="DW258" t="s">
        <v>85</v>
      </c>
      <c r="DX258">
        <v>100</v>
      </c>
      <c r="EE258">
        <v>45801273</v>
      </c>
      <c r="EF258">
        <v>30</v>
      </c>
      <c r="EG258" t="s">
        <v>19</v>
      </c>
      <c r="EH258">
        <v>0</v>
      </c>
      <c r="EI258" t="s">
        <v>0</v>
      </c>
      <c r="EJ258">
        <v>1</v>
      </c>
      <c r="EK258">
        <v>295</v>
      </c>
      <c r="EL258" t="s">
        <v>301</v>
      </c>
      <c r="EM258" t="s">
        <v>302</v>
      </c>
      <c r="EO258" t="s">
        <v>0</v>
      </c>
      <c r="EQ258">
        <v>0</v>
      </c>
      <c r="ER258">
        <v>129.4</v>
      </c>
      <c r="ES258">
        <v>70.7</v>
      </c>
      <c r="ET258">
        <v>0</v>
      </c>
      <c r="EU258">
        <v>0</v>
      </c>
      <c r="EV258">
        <v>58.7</v>
      </c>
      <c r="EW258">
        <v>5.25</v>
      </c>
      <c r="EX258">
        <v>0</v>
      </c>
      <c r="EY258">
        <v>0</v>
      </c>
      <c r="FQ258">
        <v>0</v>
      </c>
      <c r="FR258">
        <f t="shared" si="228"/>
        <v>0</v>
      </c>
      <c r="FS258">
        <v>0</v>
      </c>
      <c r="FX258">
        <v>156</v>
      </c>
      <c r="FY258">
        <v>84</v>
      </c>
      <c r="GA258" t="s">
        <v>0</v>
      </c>
      <c r="GD258">
        <v>0</v>
      </c>
      <c r="GF258">
        <v>-970148411</v>
      </c>
      <c r="GG258">
        <v>2</v>
      </c>
      <c r="GH258">
        <v>1</v>
      </c>
      <c r="GI258">
        <v>2</v>
      </c>
      <c r="GJ258">
        <v>0</v>
      </c>
      <c r="GK258">
        <f>ROUND(R258*(R12)/100,2)</f>
        <v>0</v>
      </c>
      <c r="GL258">
        <f t="shared" si="229"/>
        <v>0</v>
      </c>
      <c r="GM258">
        <f t="shared" si="230"/>
        <v>70287.179999999993</v>
      </c>
      <c r="GN258">
        <f t="shared" si="231"/>
        <v>70287.179999999993</v>
      </c>
      <c r="GO258">
        <f t="shared" si="232"/>
        <v>0</v>
      </c>
      <c r="GP258">
        <f t="shared" si="233"/>
        <v>0</v>
      </c>
      <c r="GR258">
        <v>0</v>
      </c>
      <c r="GS258">
        <v>3</v>
      </c>
      <c r="GT258">
        <v>0</v>
      </c>
      <c r="GU258" t="s">
        <v>0</v>
      </c>
      <c r="GV258">
        <f t="shared" si="234"/>
        <v>0</v>
      </c>
      <c r="GW258">
        <v>1</v>
      </c>
      <c r="GX258">
        <f t="shared" si="235"/>
        <v>0</v>
      </c>
      <c r="HA258">
        <v>0</v>
      </c>
      <c r="HB258">
        <v>0</v>
      </c>
      <c r="HC258">
        <f t="shared" si="236"/>
        <v>0</v>
      </c>
      <c r="IK258">
        <v>0</v>
      </c>
    </row>
    <row r="259" spans="1:245" x14ac:dyDescent="0.2">
      <c r="A259">
        <v>18</v>
      </c>
      <c r="B259">
        <v>1</v>
      </c>
      <c r="C259">
        <v>249</v>
      </c>
      <c r="E259" t="s">
        <v>319</v>
      </c>
      <c r="F259" t="s">
        <v>320</v>
      </c>
      <c r="G259" t="s">
        <v>321</v>
      </c>
      <c r="H259" t="s">
        <v>219</v>
      </c>
      <c r="I259">
        <f>I258*J259</f>
        <v>66.5732</v>
      </c>
      <c r="J259">
        <v>4</v>
      </c>
      <c r="O259">
        <f t="shared" si="206"/>
        <v>7096.13</v>
      </c>
      <c r="P259">
        <f t="shared" si="207"/>
        <v>7096.13</v>
      </c>
      <c r="Q259">
        <f>(ROUND((ROUND(((ET259)*AV259*I259),2)*BB259),2)+ROUND((ROUND(((AE259-(EU259))*AV259*I259),2)*BS259),2))</f>
        <v>0</v>
      </c>
      <c r="R259">
        <f t="shared" si="208"/>
        <v>0</v>
      </c>
      <c r="S259">
        <f t="shared" si="209"/>
        <v>0</v>
      </c>
      <c r="T259">
        <f t="shared" si="210"/>
        <v>0</v>
      </c>
      <c r="U259">
        <f t="shared" si="211"/>
        <v>0</v>
      </c>
      <c r="V259">
        <f t="shared" si="212"/>
        <v>0</v>
      </c>
      <c r="W259">
        <f t="shared" si="213"/>
        <v>0</v>
      </c>
      <c r="X259">
        <f t="shared" si="214"/>
        <v>0</v>
      </c>
      <c r="Y259">
        <f t="shared" si="214"/>
        <v>0</v>
      </c>
      <c r="AA259">
        <v>46747901</v>
      </c>
      <c r="AB259">
        <f t="shared" si="215"/>
        <v>57.93</v>
      </c>
      <c r="AC259">
        <f t="shared" si="216"/>
        <v>57.93</v>
      </c>
      <c r="AD259">
        <f>ROUND((((ET259)-(EU259))+AE259),6)</f>
        <v>0</v>
      </c>
      <c r="AE259">
        <f>ROUND((EU259),6)</f>
        <v>0</v>
      </c>
      <c r="AF259">
        <f>ROUND((EV259),6)</f>
        <v>0</v>
      </c>
      <c r="AG259">
        <f t="shared" si="217"/>
        <v>0</v>
      </c>
      <c r="AH259">
        <f>(EW259)</f>
        <v>0</v>
      </c>
      <c r="AI259">
        <f>(EX259)</f>
        <v>0</v>
      </c>
      <c r="AJ259">
        <f t="shared" si="218"/>
        <v>0</v>
      </c>
      <c r="AK259">
        <v>57.93</v>
      </c>
      <c r="AL259">
        <v>57.93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1</v>
      </c>
      <c r="AW259">
        <v>1</v>
      </c>
      <c r="AZ259">
        <v>1</v>
      </c>
      <c r="BA259">
        <v>1</v>
      </c>
      <c r="BB259">
        <v>1</v>
      </c>
      <c r="BC259">
        <v>1.84</v>
      </c>
      <c r="BD259" t="s">
        <v>0</v>
      </c>
      <c r="BE259" t="s">
        <v>0</v>
      </c>
      <c r="BF259" t="s">
        <v>0</v>
      </c>
      <c r="BG259" t="s">
        <v>0</v>
      </c>
      <c r="BH259">
        <v>3</v>
      </c>
      <c r="BI259">
        <v>1</v>
      </c>
      <c r="BJ259" t="s">
        <v>322</v>
      </c>
      <c r="BM259">
        <v>1617</v>
      </c>
      <c r="BN259">
        <v>0</v>
      </c>
      <c r="BO259" t="s">
        <v>320</v>
      </c>
      <c r="BP259">
        <v>1</v>
      </c>
      <c r="BQ259">
        <v>200</v>
      </c>
      <c r="BR259">
        <v>0</v>
      </c>
      <c r="BS259">
        <v>1</v>
      </c>
      <c r="BT259">
        <v>1</v>
      </c>
      <c r="BU259">
        <v>1</v>
      </c>
      <c r="BV259">
        <v>1</v>
      </c>
      <c r="BW259">
        <v>1</v>
      </c>
      <c r="BX259">
        <v>1</v>
      </c>
      <c r="BY259" t="s">
        <v>0</v>
      </c>
      <c r="BZ259">
        <v>0</v>
      </c>
      <c r="CA259">
        <v>0</v>
      </c>
      <c r="CE259">
        <v>30</v>
      </c>
      <c r="CF259">
        <v>0</v>
      </c>
      <c r="CG259">
        <v>0</v>
      </c>
      <c r="CM259">
        <v>0</v>
      </c>
      <c r="CN259" t="s">
        <v>0</v>
      </c>
      <c r="CO259">
        <v>0</v>
      </c>
      <c r="CP259">
        <f t="shared" si="219"/>
        <v>7096.13</v>
      </c>
      <c r="CQ259">
        <f t="shared" si="220"/>
        <v>106.59</v>
      </c>
      <c r="CR259">
        <f>(ROUND((ROUND(((ET259)*AV259*1),2)*BB259),2)+ROUND((ROUND(((AE259-(EU259))*AV259*1),2)*BS259),2))</f>
        <v>0</v>
      </c>
      <c r="CS259">
        <f t="shared" si="221"/>
        <v>0</v>
      </c>
      <c r="CT259">
        <f t="shared" si="222"/>
        <v>0</v>
      </c>
      <c r="CU259">
        <f t="shared" si="223"/>
        <v>0</v>
      </c>
      <c r="CV259">
        <f t="shared" si="224"/>
        <v>0</v>
      </c>
      <c r="CW259">
        <f t="shared" si="225"/>
        <v>0</v>
      </c>
      <c r="CX259">
        <f t="shared" si="225"/>
        <v>0</v>
      </c>
      <c r="CY259">
        <f t="shared" si="226"/>
        <v>0</v>
      </c>
      <c r="CZ259">
        <f t="shared" si="227"/>
        <v>0</v>
      </c>
      <c r="DC259" t="s">
        <v>0</v>
      </c>
      <c r="DD259" t="s">
        <v>0</v>
      </c>
      <c r="DE259" t="s">
        <v>0</v>
      </c>
      <c r="DF259" t="s">
        <v>0</v>
      </c>
      <c r="DG259" t="s">
        <v>0</v>
      </c>
      <c r="DH259" t="s">
        <v>0</v>
      </c>
      <c r="DI259" t="s">
        <v>0</v>
      </c>
      <c r="DJ259" t="s">
        <v>0</v>
      </c>
      <c r="DK259" t="s">
        <v>0</v>
      </c>
      <c r="DL259" t="s">
        <v>0</v>
      </c>
      <c r="DM259" t="s">
        <v>0</v>
      </c>
      <c r="DN259">
        <v>0</v>
      </c>
      <c r="DO259">
        <v>0</v>
      </c>
      <c r="DP259">
        <v>1</v>
      </c>
      <c r="DQ259">
        <v>1</v>
      </c>
      <c r="DU259">
        <v>1009</v>
      </c>
      <c r="DV259" t="s">
        <v>219</v>
      </c>
      <c r="DW259" t="s">
        <v>219</v>
      </c>
      <c r="DX259">
        <v>1</v>
      </c>
      <c r="EE259">
        <v>45802595</v>
      </c>
      <c r="EF259">
        <v>200</v>
      </c>
      <c r="EG259" t="s">
        <v>307</v>
      </c>
      <c r="EH259">
        <v>0</v>
      </c>
      <c r="EI259" t="s">
        <v>0</v>
      </c>
      <c r="EJ259">
        <v>1</v>
      </c>
      <c r="EK259">
        <v>1617</v>
      </c>
      <c r="EL259" t="s">
        <v>308</v>
      </c>
      <c r="EM259" t="s">
        <v>309</v>
      </c>
      <c r="EO259" t="s">
        <v>0</v>
      </c>
      <c r="EQ259">
        <v>0</v>
      </c>
      <c r="ER259">
        <v>57.93</v>
      </c>
      <c r="ES259">
        <v>57.93</v>
      </c>
      <c r="ET259">
        <v>0</v>
      </c>
      <c r="EU259">
        <v>0</v>
      </c>
      <c r="EV259">
        <v>0</v>
      </c>
      <c r="EW259">
        <v>0</v>
      </c>
      <c r="EX259">
        <v>0</v>
      </c>
      <c r="FQ259">
        <v>0</v>
      </c>
      <c r="FR259">
        <f t="shared" si="228"/>
        <v>0</v>
      </c>
      <c r="FS259">
        <v>0</v>
      </c>
      <c r="FX259">
        <v>0</v>
      </c>
      <c r="FY259">
        <v>0</v>
      </c>
      <c r="GA259" t="s">
        <v>0</v>
      </c>
      <c r="GD259">
        <v>0</v>
      </c>
      <c r="GF259">
        <v>735025367</v>
      </c>
      <c r="GG259">
        <v>2</v>
      </c>
      <c r="GH259">
        <v>1</v>
      </c>
      <c r="GI259">
        <v>2</v>
      </c>
      <c r="GJ259">
        <v>0</v>
      </c>
      <c r="GK259">
        <f>ROUND(R259*(R12)/100,2)</f>
        <v>0</v>
      </c>
      <c r="GL259">
        <f t="shared" si="229"/>
        <v>0</v>
      </c>
      <c r="GM259">
        <f t="shared" si="230"/>
        <v>7096.13</v>
      </c>
      <c r="GN259">
        <f t="shared" si="231"/>
        <v>7096.13</v>
      </c>
      <c r="GO259">
        <f t="shared" si="232"/>
        <v>0</v>
      </c>
      <c r="GP259">
        <f t="shared" si="233"/>
        <v>0</v>
      </c>
      <c r="GR259">
        <v>0</v>
      </c>
      <c r="GS259">
        <v>3</v>
      </c>
      <c r="GT259">
        <v>0</v>
      </c>
      <c r="GU259" t="s">
        <v>0</v>
      </c>
      <c r="GV259">
        <f t="shared" si="234"/>
        <v>0</v>
      </c>
      <c r="GW259">
        <v>1</v>
      </c>
      <c r="GX259">
        <f t="shared" si="235"/>
        <v>0</v>
      </c>
      <c r="HA259">
        <v>0</v>
      </c>
      <c r="HB259">
        <v>0</v>
      </c>
      <c r="HC259">
        <f t="shared" si="236"/>
        <v>0</v>
      </c>
      <c r="IK259">
        <v>0</v>
      </c>
    </row>
    <row r="261" spans="1:245" x14ac:dyDescent="0.2">
      <c r="A261" s="2">
        <v>51</v>
      </c>
      <c r="B261" s="2">
        <f>B250</f>
        <v>1</v>
      </c>
      <c r="C261" s="2">
        <f>A250</f>
        <v>4</v>
      </c>
      <c r="D261" s="2">
        <f>ROW(A250)</f>
        <v>250</v>
      </c>
      <c r="E261" s="2"/>
      <c r="F261" s="2" t="str">
        <f>IF(F250&lt;&gt;"",F250,"")</f>
        <v>Новый раздел</v>
      </c>
      <c r="G261" s="2" t="str">
        <f>IF(G250&lt;&gt;"",G250,"")</f>
        <v>газонное покрытие</v>
      </c>
      <c r="H261" s="2">
        <v>0</v>
      </c>
      <c r="I261" s="2"/>
      <c r="J261" s="2"/>
      <c r="K261" s="2"/>
      <c r="L261" s="2"/>
      <c r="M261" s="2"/>
      <c r="N261" s="2"/>
      <c r="O261" s="2">
        <f t="shared" ref="O261:T261" si="237">ROUND(AB261,2)</f>
        <v>434436.23</v>
      </c>
      <c r="P261" s="2">
        <f t="shared" si="237"/>
        <v>257065.22</v>
      </c>
      <c r="Q261" s="2">
        <f t="shared" si="237"/>
        <v>736.5</v>
      </c>
      <c r="R261" s="2">
        <f t="shared" si="237"/>
        <v>251.67</v>
      </c>
      <c r="S261" s="2">
        <f t="shared" si="237"/>
        <v>176634.51</v>
      </c>
      <c r="T261" s="2">
        <f t="shared" si="237"/>
        <v>0</v>
      </c>
      <c r="U261" s="2">
        <f>AH261</f>
        <v>676.19048375000011</v>
      </c>
      <c r="V261" s="2">
        <f>AI261</f>
        <v>0</v>
      </c>
      <c r="W261" s="2">
        <f>ROUND(AJ261,2)</f>
        <v>0</v>
      </c>
      <c r="X261" s="2">
        <f>ROUND(AK261,2)</f>
        <v>158971.06</v>
      </c>
      <c r="Y261" s="2">
        <f>ROUND(AL261,2)</f>
        <v>72420.14</v>
      </c>
      <c r="Z261" s="2"/>
      <c r="AA261" s="2"/>
      <c r="AB261" s="2">
        <f>ROUND(SUMIF(AA254:AA259,"=46747901",O254:O259),2)</f>
        <v>434436.23</v>
      </c>
      <c r="AC261" s="2">
        <f>ROUND(SUMIF(AA254:AA259,"=46747901",P254:P259),2)</f>
        <v>257065.22</v>
      </c>
      <c r="AD261" s="2">
        <f>ROUND(SUMIF(AA254:AA259,"=46747901",Q254:Q259),2)</f>
        <v>736.5</v>
      </c>
      <c r="AE261" s="2">
        <f>ROUND(SUMIF(AA254:AA259,"=46747901",R254:R259),2)</f>
        <v>251.67</v>
      </c>
      <c r="AF261" s="2">
        <f>ROUND(SUMIF(AA254:AA259,"=46747901",S254:S259),2)</f>
        <v>176634.51</v>
      </c>
      <c r="AG261" s="2">
        <f>ROUND(SUMIF(AA254:AA259,"=46747901",T254:T259),2)</f>
        <v>0</v>
      </c>
      <c r="AH261" s="2">
        <f>SUMIF(AA254:AA259,"=46747901",U254:U259)</f>
        <v>676.19048375000011</v>
      </c>
      <c r="AI261" s="2">
        <f>SUMIF(AA254:AA259,"=46747901",V254:V259)</f>
        <v>0</v>
      </c>
      <c r="AJ261" s="2">
        <f>ROUND(SUMIF(AA254:AA259,"=46747901",W254:W259),2)</f>
        <v>0</v>
      </c>
      <c r="AK261" s="2">
        <f>ROUND(SUMIF(AA254:AA259,"=46747901",X254:X259),2)</f>
        <v>158971.06</v>
      </c>
      <c r="AL261" s="2">
        <f>ROUND(SUMIF(AA254:AA259,"=46747901",Y254:Y259),2)</f>
        <v>72420.14</v>
      </c>
      <c r="AM261" s="2"/>
      <c r="AN261" s="2"/>
      <c r="AO261" s="2">
        <f t="shared" ref="AO261:BD261" si="238">ROUND(BX261,2)</f>
        <v>0</v>
      </c>
      <c r="AP261" s="2">
        <f t="shared" si="238"/>
        <v>0</v>
      </c>
      <c r="AQ261" s="2">
        <f t="shared" si="238"/>
        <v>0</v>
      </c>
      <c r="AR261" s="2">
        <f t="shared" si="238"/>
        <v>666222.55000000005</v>
      </c>
      <c r="AS261" s="2">
        <f t="shared" si="238"/>
        <v>666222.55000000005</v>
      </c>
      <c r="AT261" s="2">
        <f t="shared" si="238"/>
        <v>0</v>
      </c>
      <c r="AU261" s="2">
        <f t="shared" si="238"/>
        <v>0</v>
      </c>
      <c r="AV261" s="2">
        <f t="shared" si="238"/>
        <v>257065.22</v>
      </c>
      <c r="AW261" s="2">
        <f t="shared" si="238"/>
        <v>257065.22</v>
      </c>
      <c r="AX261" s="2">
        <f t="shared" si="238"/>
        <v>0</v>
      </c>
      <c r="AY261" s="2">
        <f t="shared" si="238"/>
        <v>257065.22</v>
      </c>
      <c r="AZ261" s="2">
        <f t="shared" si="238"/>
        <v>0</v>
      </c>
      <c r="BA261" s="2">
        <f t="shared" si="238"/>
        <v>0</v>
      </c>
      <c r="BB261" s="2">
        <f t="shared" si="238"/>
        <v>0</v>
      </c>
      <c r="BC261" s="2">
        <f t="shared" si="238"/>
        <v>0</v>
      </c>
      <c r="BD261" s="2">
        <f t="shared" si="238"/>
        <v>0</v>
      </c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>
        <f>ROUND(SUMIF(AA254:AA259,"=46747901",FQ254:FQ259),2)</f>
        <v>0</v>
      </c>
      <c r="BY261" s="2">
        <f>ROUND(SUMIF(AA254:AA259,"=46747901",FR254:FR259),2)</f>
        <v>0</v>
      </c>
      <c r="BZ261" s="2">
        <f>ROUND(SUMIF(AA254:AA259,"=46747901",GL254:GL259),2)</f>
        <v>0</v>
      </c>
      <c r="CA261" s="2">
        <f>ROUND(SUMIF(AA254:AA259,"=46747901",GM254:GM259),2)</f>
        <v>666222.55000000005</v>
      </c>
      <c r="CB261" s="2">
        <f>ROUND(SUMIF(AA254:AA259,"=46747901",GN254:GN259),2)</f>
        <v>666222.55000000005</v>
      </c>
      <c r="CC261" s="2">
        <f>ROUND(SUMIF(AA254:AA259,"=46747901",GO254:GO259),2)</f>
        <v>0</v>
      </c>
      <c r="CD261" s="2">
        <f>ROUND(SUMIF(AA254:AA259,"=46747901",GP254:GP259),2)</f>
        <v>0</v>
      </c>
      <c r="CE261" s="2">
        <f>AC261-BX261</f>
        <v>257065.22</v>
      </c>
      <c r="CF261" s="2">
        <f>AC261-BY261</f>
        <v>257065.22</v>
      </c>
      <c r="CG261" s="2">
        <f>BX261-BZ261</f>
        <v>0</v>
      </c>
      <c r="CH261" s="2">
        <f>AC261-BX261-BY261+BZ261</f>
        <v>257065.22</v>
      </c>
      <c r="CI261" s="2">
        <f>BY261-BZ261</f>
        <v>0</v>
      </c>
      <c r="CJ261" s="2">
        <f>ROUND(SUMIF(AA254:AA259,"=46747901",GX254:GX259),2)</f>
        <v>0</v>
      </c>
      <c r="CK261" s="2">
        <f>ROUND(SUMIF(AA254:AA259,"=46747901",GY254:GY259),2)</f>
        <v>0</v>
      </c>
      <c r="CL261" s="2">
        <f>ROUND(SUMIF(AA254:AA259,"=46747901",GZ254:GZ259),2)</f>
        <v>0</v>
      </c>
      <c r="CM261" s="2">
        <f>ROUND(SUMIF(AA254:AA259,"=46747901",HD254:HD259),2)</f>
        <v>0</v>
      </c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>
        <v>0</v>
      </c>
    </row>
    <row r="263" spans="1:245" x14ac:dyDescent="0.2">
      <c r="A263" s="4">
        <v>50</v>
      </c>
      <c r="B263" s="4">
        <v>0</v>
      </c>
      <c r="C263" s="4">
        <v>0</v>
      </c>
      <c r="D263" s="4">
        <v>1</v>
      </c>
      <c r="E263" s="4">
        <v>201</v>
      </c>
      <c r="F263" s="4">
        <f>ROUND(Source!O261,O263)</f>
        <v>434436.23</v>
      </c>
      <c r="G263" s="4" t="s">
        <v>113</v>
      </c>
      <c r="H263" s="4" t="s">
        <v>114</v>
      </c>
      <c r="I263" s="4"/>
      <c r="J263" s="4"/>
      <c r="K263" s="4">
        <v>201</v>
      </c>
      <c r="L263" s="4">
        <v>1</v>
      </c>
      <c r="M263" s="4">
        <v>3</v>
      </c>
      <c r="N263" s="4" t="s">
        <v>0</v>
      </c>
      <c r="O263" s="4">
        <v>2</v>
      </c>
      <c r="P263" s="4"/>
      <c r="Q263" s="4"/>
      <c r="R263" s="4"/>
      <c r="S263" s="4"/>
      <c r="T263" s="4"/>
      <c r="U263" s="4"/>
      <c r="V263" s="4"/>
      <c r="W263" s="4"/>
    </row>
    <row r="264" spans="1:245" x14ac:dyDescent="0.2">
      <c r="A264" s="4">
        <v>50</v>
      </c>
      <c r="B264" s="4">
        <v>0</v>
      </c>
      <c r="C264" s="4">
        <v>0</v>
      </c>
      <c r="D264" s="4">
        <v>1</v>
      </c>
      <c r="E264" s="4">
        <v>202</v>
      </c>
      <c r="F264" s="4">
        <f>ROUND(Source!P261,O264)</f>
        <v>257065.22</v>
      </c>
      <c r="G264" s="4" t="s">
        <v>115</v>
      </c>
      <c r="H264" s="4" t="s">
        <v>116</v>
      </c>
      <c r="I264" s="4"/>
      <c r="J264" s="4"/>
      <c r="K264" s="4">
        <v>202</v>
      </c>
      <c r="L264" s="4">
        <v>2</v>
      </c>
      <c r="M264" s="4">
        <v>3</v>
      </c>
      <c r="N264" s="4" t="s">
        <v>0</v>
      </c>
      <c r="O264" s="4">
        <v>2</v>
      </c>
      <c r="P264" s="4"/>
      <c r="Q264" s="4"/>
      <c r="R264" s="4"/>
      <c r="S264" s="4"/>
      <c r="T264" s="4"/>
      <c r="U264" s="4"/>
      <c r="V264" s="4"/>
      <c r="W264" s="4"/>
    </row>
    <row r="265" spans="1:245" x14ac:dyDescent="0.2">
      <c r="A265" s="4">
        <v>50</v>
      </c>
      <c r="B265" s="4">
        <v>0</v>
      </c>
      <c r="C265" s="4">
        <v>0</v>
      </c>
      <c r="D265" s="4">
        <v>1</v>
      </c>
      <c r="E265" s="4">
        <v>222</v>
      </c>
      <c r="F265" s="4">
        <f>ROUND(Source!AO261,O265)</f>
        <v>0</v>
      </c>
      <c r="G265" s="4" t="s">
        <v>117</v>
      </c>
      <c r="H265" s="4" t="s">
        <v>118</v>
      </c>
      <c r="I265" s="4"/>
      <c r="J265" s="4"/>
      <c r="K265" s="4">
        <v>222</v>
      </c>
      <c r="L265" s="4">
        <v>3</v>
      </c>
      <c r="M265" s="4">
        <v>3</v>
      </c>
      <c r="N265" s="4" t="s">
        <v>0</v>
      </c>
      <c r="O265" s="4">
        <v>2</v>
      </c>
      <c r="P265" s="4"/>
      <c r="Q265" s="4"/>
      <c r="R265" s="4"/>
      <c r="S265" s="4"/>
      <c r="T265" s="4"/>
      <c r="U265" s="4"/>
      <c r="V265" s="4"/>
      <c r="W265" s="4"/>
    </row>
    <row r="266" spans="1:245" x14ac:dyDescent="0.2">
      <c r="A266" s="4">
        <v>50</v>
      </c>
      <c r="B266" s="4">
        <v>0</v>
      </c>
      <c r="C266" s="4">
        <v>0</v>
      </c>
      <c r="D266" s="4">
        <v>1</v>
      </c>
      <c r="E266" s="4">
        <v>225</v>
      </c>
      <c r="F266" s="4">
        <f>ROUND(Source!AV261,O266)</f>
        <v>257065.22</v>
      </c>
      <c r="G266" s="4" t="s">
        <v>119</v>
      </c>
      <c r="H266" s="4" t="s">
        <v>120</v>
      </c>
      <c r="I266" s="4"/>
      <c r="J266" s="4"/>
      <c r="K266" s="4">
        <v>225</v>
      </c>
      <c r="L266" s="4">
        <v>4</v>
      </c>
      <c r="M266" s="4">
        <v>3</v>
      </c>
      <c r="N266" s="4" t="s">
        <v>0</v>
      </c>
      <c r="O266" s="4">
        <v>2</v>
      </c>
      <c r="P266" s="4"/>
      <c r="Q266" s="4"/>
      <c r="R266" s="4"/>
      <c r="S266" s="4"/>
      <c r="T266" s="4"/>
      <c r="U266" s="4"/>
      <c r="V266" s="4"/>
      <c r="W266" s="4"/>
    </row>
    <row r="267" spans="1:245" x14ac:dyDescent="0.2">
      <c r="A267" s="4">
        <v>50</v>
      </c>
      <c r="B267" s="4">
        <v>0</v>
      </c>
      <c r="C267" s="4">
        <v>0</v>
      </c>
      <c r="D267" s="4">
        <v>1</v>
      </c>
      <c r="E267" s="4">
        <v>226</v>
      </c>
      <c r="F267" s="4">
        <f>ROUND(Source!AW261,O267)</f>
        <v>257065.22</v>
      </c>
      <c r="G267" s="4" t="s">
        <v>121</v>
      </c>
      <c r="H267" s="4" t="s">
        <v>122</v>
      </c>
      <c r="I267" s="4"/>
      <c r="J267" s="4"/>
      <c r="K267" s="4">
        <v>226</v>
      </c>
      <c r="L267" s="4">
        <v>5</v>
      </c>
      <c r="M267" s="4">
        <v>3</v>
      </c>
      <c r="N267" s="4" t="s">
        <v>0</v>
      </c>
      <c r="O267" s="4">
        <v>2</v>
      </c>
      <c r="P267" s="4"/>
      <c r="Q267" s="4"/>
      <c r="R267" s="4"/>
      <c r="S267" s="4"/>
      <c r="T267" s="4"/>
      <c r="U267" s="4"/>
      <c r="V267" s="4"/>
      <c r="W267" s="4"/>
    </row>
    <row r="268" spans="1:245" x14ac:dyDescent="0.2">
      <c r="A268" s="4">
        <v>50</v>
      </c>
      <c r="B268" s="4">
        <v>0</v>
      </c>
      <c r="C268" s="4">
        <v>0</v>
      </c>
      <c r="D268" s="4">
        <v>1</v>
      </c>
      <c r="E268" s="4">
        <v>227</v>
      </c>
      <c r="F268" s="4">
        <f>ROUND(Source!AX261,O268)</f>
        <v>0</v>
      </c>
      <c r="G268" s="4" t="s">
        <v>123</v>
      </c>
      <c r="H268" s="4" t="s">
        <v>124</v>
      </c>
      <c r="I268" s="4"/>
      <c r="J268" s="4"/>
      <c r="K268" s="4">
        <v>227</v>
      </c>
      <c r="L268" s="4">
        <v>6</v>
      </c>
      <c r="M268" s="4">
        <v>3</v>
      </c>
      <c r="N268" s="4" t="s">
        <v>0</v>
      </c>
      <c r="O268" s="4">
        <v>2</v>
      </c>
      <c r="P268" s="4"/>
      <c r="Q268" s="4"/>
      <c r="R268" s="4"/>
      <c r="S268" s="4"/>
      <c r="T268" s="4"/>
      <c r="U268" s="4"/>
      <c r="V268" s="4"/>
      <c r="W268" s="4"/>
    </row>
    <row r="269" spans="1:245" x14ac:dyDescent="0.2">
      <c r="A269" s="4">
        <v>50</v>
      </c>
      <c r="B269" s="4">
        <v>0</v>
      </c>
      <c r="C269" s="4">
        <v>0</v>
      </c>
      <c r="D269" s="4">
        <v>1</v>
      </c>
      <c r="E269" s="4">
        <v>228</v>
      </c>
      <c r="F269" s="4">
        <f>ROUND(Source!AY261,O269)</f>
        <v>257065.22</v>
      </c>
      <c r="G269" s="4" t="s">
        <v>125</v>
      </c>
      <c r="H269" s="4" t="s">
        <v>126</v>
      </c>
      <c r="I269" s="4"/>
      <c r="J269" s="4"/>
      <c r="K269" s="4">
        <v>228</v>
      </c>
      <c r="L269" s="4">
        <v>7</v>
      </c>
      <c r="M269" s="4">
        <v>3</v>
      </c>
      <c r="N269" s="4" t="s">
        <v>0</v>
      </c>
      <c r="O269" s="4">
        <v>2</v>
      </c>
      <c r="P269" s="4"/>
      <c r="Q269" s="4"/>
      <c r="R269" s="4"/>
      <c r="S269" s="4"/>
      <c r="T269" s="4"/>
      <c r="U269" s="4"/>
      <c r="V269" s="4"/>
      <c r="W269" s="4"/>
    </row>
    <row r="270" spans="1:245" x14ac:dyDescent="0.2">
      <c r="A270" s="4">
        <v>50</v>
      </c>
      <c r="B270" s="4">
        <v>0</v>
      </c>
      <c r="C270" s="4">
        <v>0</v>
      </c>
      <c r="D270" s="4">
        <v>1</v>
      </c>
      <c r="E270" s="4">
        <v>216</v>
      </c>
      <c r="F270" s="4">
        <f>ROUND(Source!AP261,O270)</f>
        <v>0</v>
      </c>
      <c r="G270" s="4" t="s">
        <v>127</v>
      </c>
      <c r="H270" s="4" t="s">
        <v>128</v>
      </c>
      <c r="I270" s="4"/>
      <c r="J270" s="4"/>
      <c r="K270" s="4">
        <v>216</v>
      </c>
      <c r="L270" s="4">
        <v>8</v>
      </c>
      <c r="M270" s="4">
        <v>3</v>
      </c>
      <c r="N270" s="4" t="s">
        <v>0</v>
      </c>
      <c r="O270" s="4">
        <v>2</v>
      </c>
      <c r="P270" s="4"/>
      <c r="Q270" s="4"/>
      <c r="R270" s="4"/>
      <c r="S270" s="4"/>
      <c r="T270" s="4"/>
      <c r="U270" s="4"/>
      <c r="V270" s="4"/>
      <c r="W270" s="4"/>
    </row>
    <row r="271" spans="1:245" x14ac:dyDescent="0.2">
      <c r="A271" s="4">
        <v>50</v>
      </c>
      <c r="B271" s="4">
        <v>0</v>
      </c>
      <c r="C271" s="4">
        <v>0</v>
      </c>
      <c r="D271" s="4">
        <v>1</v>
      </c>
      <c r="E271" s="4">
        <v>223</v>
      </c>
      <c r="F271" s="4">
        <f>ROUND(Source!AQ261,O271)</f>
        <v>0</v>
      </c>
      <c r="G271" s="4" t="s">
        <v>129</v>
      </c>
      <c r="H271" s="4" t="s">
        <v>130</v>
      </c>
      <c r="I271" s="4"/>
      <c r="J271" s="4"/>
      <c r="K271" s="4">
        <v>223</v>
      </c>
      <c r="L271" s="4">
        <v>9</v>
      </c>
      <c r="M271" s="4">
        <v>3</v>
      </c>
      <c r="N271" s="4" t="s">
        <v>0</v>
      </c>
      <c r="O271" s="4">
        <v>2</v>
      </c>
      <c r="P271" s="4"/>
      <c r="Q271" s="4"/>
      <c r="R271" s="4"/>
      <c r="S271" s="4"/>
      <c r="T271" s="4"/>
      <c r="U271" s="4"/>
      <c r="V271" s="4"/>
      <c r="W271" s="4"/>
    </row>
    <row r="272" spans="1:245" x14ac:dyDescent="0.2">
      <c r="A272" s="4">
        <v>50</v>
      </c>
      <c r="B272" s="4">
        <v>0</v>
      </c>
      <c r="C272" s="4">
        <v>0</v>
      </c>
      <c r="D272" s="4">
        <v>1</v>
      </c>
      <c r="E272" s="4">
        <v>229</v>
      </c>
      <c r="F272" s="4">
        <f>ROUND(Source!AZ261,O272)</f>
        <v>0</v>
      </c>
      <c r="G272" s="4" t="s">
        <v>131</v>
      </c>
      <c r="H272" s="4" t="s">
        <v>132</v>
      </c>
      <c r="I272" s="4"/>
      <c r="J272" s="4"/>
      <c r="K272" s="4">
        <v>229</v>
      </c>
      <c r="L272" s="4">
        <v>10</v>
      </c>
      <c r="M272" s="4">
        <v>3</v>
      </c>
      <c r="N272" s="4" t="s">
        <v>0</v>
      </c>
      <c r="O272" s="4">
        <v>2</v>
      </c>
      <c r="P272" s="4"/>
      <c r="Q272" s="4"/>
      <c r="R272" s="4"/>
      <c r="S272" s="4"/>
      <c r="T272" s="4"/>
      <c r="U272" s="4"/>
      <c r="V272" s="4"/>
      <c r="W272" s="4"/>
    </row>
    <row r="273" spans="1:23" x14ac:dyDescent="0.2">
      <c r="A273" s="4">
        <v>50</v>
      </c>
      <c r="B273" s="4">
        <v>0</v>
      </c>
      <c r="C273" s="4">
        <v>0</v>
      </c>
      <c r="D273" s="4">
        <v>1</v>
      </c>
      <c r="E273" s="4">
        <v>203</v>
      </c>
      <c r="F273" s="4">
        <f>ROUND(Source!Q261,O273)</f>
        <v>736.5</v>
      </c>
      <c r="G273" s="4" t="s">
        <v>133</v>
      </c>
      <c r="H273" s="4" t="s">
        <v>134</v>
      </c>
      <c r="I273" s="4"/>
      <c r="J273" s="4"/>
      <c r="K273" s="4">
        <v>203</v>
      </c>
      <c r="L273" s="4">
        <v>11</v>
      </c>
      <c r="M273" s="4">
        <v>3</v>
      </c>
      <c r="N273" s="4" t="s">
        <v>0</v>
      </c>
      <c r="O273" s="4">
        <v>2</v>
      </c>
      <c r="P273" s="4"/>
      <c r="Q273" s="4"/>
      <c r="R273" s="4"/>
      <c r="S273" s="4"/>
      <c r="T273" s="4"/>
      <c r="U273" s="4"/>
      <c r="V273" s="4"/>
      <c r="W273" s="4"/>
    </row>
    <row r="274" spans="1:23" x14ac:dyDescent="0.2">
      <c r="A274" s="4">
        <v>50</v>
      </c>
      <c r="B274" s="4">
        <v>0</v>
      </c>
      <c r="C274" s="4">
        <v>0</v>
      </c>
      <c r="D274" s="4">
        <v>1</v>
      </c>
      <c r="E274" s="4">
        <v>231</v>
      </c>
      <c r="F274" s="4">
        <f>ROUND(Source!BB261,O274)</f>
        <v>0</v>
      </c>
      <c r="G274" s="4" t="s">
        <v>135</v>
      </c>
      <c r="H274" s="4" t="s">
        <v>136</v>
      </c>
      <c r="I274" s="4"/>
      <c r="J274" s="4"/>
      <c r="K274" s="4">
        <v>231</v>
      </c>
      <c r="L274" s="4">
        <v>12</v>
      </c>
      <c r="M274" s="4">
        <v>3</v>
      </c>
      <c r="N274" s="4" t="s">
        <v>0</v>
      </c>
      <c r="O274" s="4">
        <v>2</v>
      </c>
      <c r="P274" s="4"/>
      <c r="Q274" s="4"/>
      <c r="R274" s="4"/>
      <c r="S274" s="4"/>
      <c r="T274" s="4"/>
      <c r="U274" s="4"/>
      <c r="V274" s="4"/>
      <c r="W274" s="4"/>
    </row>
    <row r="275" spans="1:23" x14ac:dyDescent="0.2">
      <c r="A275" s="4">
        <v>50</v>
      </c>
      <c r="B275" s="4">
        <v>0</v>
      </c>
      <c r="C275" s="4">
        <v>0</v>
      </c>
      <c r="D275" s="4">
        <v>1</v>
      </c>
      <c r="E275" s="4">
        <v>204</v>
      </c>
      <c r="F275" s="4">
        <f>ROUND(Source!R261,O275)</f>
        <v>251.67</v>
      </c>
      <c r="G275" s="4" t="s">
        <v>137</v>
      </c>
      <c r="H275" s="4" t="s">
        <v>138</v>
      </c>
      <c r="I275" s="4"/>
      <c r="J275" s="4"/>
      <c r="K275" s="4">
        <v>204</v>
      </c>
      <c r="L275" s="4">
        <v>13</v>
      </c>
      <c r="M275" s="4">
        <v>3</v>
      </c>
      <c r="N275" s="4" t="s">
        <v>0</v>
      </c>
      <c r="O275" s="4">
        <v>2</v>
      </c>
      <c r="P275" s="4"/>
      <c r="Q275" s="4"/>
      <c r="R275" s="4"/>
      <c r="S275" s="4"/>
      <c r="T275" s="4"/>
      <c r="U275" s="4"/>
      <c r="V275" s="4"/>
      <c r="W275" s="4"/>
    </row>
    <row r="276" spans="1:23" x14ac:dyDescent="0.2">
      <c r="A276" s="4">
        <v>50</v>
      </c>
      <c r="B276" s="4">
        <v>0</v>
      </c>
      <c r="C276" s="4">
        <v>0</v>
      </c>
      <c r="D276" s="4">
        <v>1</v>
      </c>
      <c r="E276" s="4">
        <v>205</v>
      </c>
      <c r="F276" s="4">
        <f>ROUND(Source!S261,O276)</f>
        <v>176634.51</v>
      </c>
      <c r="G276" s="4" t="s">
        <v>139</v>
      </c>
      <c r="H276" s="4" t="s">
        <v>140</v>
      </c>
      <c r="I276" s="4"/>
      <c r="J276" s="4"/>
      <c r="K276" s="4">
        <v>205</v>
      </c>
      <c r="L276" s="4">
        <v>14</v>
      </c>
      <c r="M276" s="4">
        <v>3</v>
      </c>
      <c r="N276" s="4" t="s">
        <v>0</v>
      </c>
      <c r="O276" s="4">
        <v>2</v>
      </c>
      <c r="P276" s="4"/>
      <c r="Q276" s="4"/>
      <c r="R276" s="4"/>
      <c r="S276" s="4"/>
      <c r="T276" s="4"/>
      <c r="U276" s="4"/>
      <c r="V276" s="4"/>
      <c r="W276" s="4"/>
    </row>
    <row r="277" spans="1:23" x14ac:dyDescent="0.2">
      <c r="A277" s="4">
        <v>50</v>
      </c>
      <c r="B277" s="4">
        <v>0</v>
      </c>
      <c r="C277" s="4">
        <v>0</v>
      </c>
      <c r="D277" s="4">
        <v>1</v>
      </c>
      <c r="E277" s="4">
        <v>232</v>
      </c>
      <c r="F277" s="4">
        <f>ROUND(Source!BC261,O277)</f>
        <v>0</v>
      </c>
      <c r="G277" s="4" t="s">
        <v>141</v>
      </c>
      <c r="H277" s="4" t="s">
        <v>142</v>
      </c>
      <c r="I277" s="4"/>
      <c r="J277" s="4"/>
      <c r="K277" s="4">
        <v>232</v>
      </c>
      <c r="L277" s="4">
        <v>15</v>
      </c>
      <c r="M277" s="4">
        <v>3</v>
      </c>
      <c r="N277" s="4" t="s">
        <v>0</v>
      </c>
      <c r="O277" s="4">
        <v>2</v>
      </c>
      <c r="P277" s="4"/>
      <c r="Q277" s="4"/>
      <c r="R277" s="4"/>
      <c r="S277" s="4"/>
      <c r="T277" s="4"/>
      <c r="U277" s="4"/>
      <c r="V277" s="4"/>
      <c r="W277" s="4"/>
    </row>
    <row r="278" spans="1:23" x14ac:dyDescent="0.2">
      <c r="A278" s="4">
        <v>50</v>
      </c>
      <c r="B278" s="4">
        <v>0</v>
      </c>
      <c r="C278" s="4">
        <v>0</v>
      </c>
      <c r="D278" s="4">
        <v>1</v>
      </c>
      <c r="E278" s="4">
        <v>214</v>
      </c>
      <c r="F278" s="4">
        <f>ROUND(Source!AS261,O278)</f>
        <v>666222.55000000005</v>
      </c>
      <c r="G278" s="4" t="s">
        <v>143</v>
      </c>
      <c r="H278" s="4" t="s">
        <v>144</v>
      </c>
      <c r="I278" s="4"/>
      <c r="J278" s="4"/>
      <c r="K278" s="4">
        <v>214</v>
      </c>
      <c r="L278" s="4">
        <v>16</v>
      </c>
      <c r="M278" s="4">
        <v>3</v>
      </c>
      <c r="N278" s="4" t="s">
        <v>0</v>
      </c>
      <c r="O278" s="4">
        <v>2</v>
      </c>
      <c r="P278" s="4"/>
      <c r="Q278" s="4"/>
      <c r="R278" s="4"/>
      <c r="S278" s="4"/>
      <c r="T278" s="4"/>
      <c r="U278" s="4"/>
      <c r="V278" s="4"/>
      <c r="W278" s="4"/>
    </row>
    <row r="279" spans="1:23" x14ac:dyDescent="0.2">
      <c r="A279" s="4">
        <v>50</v>
      </c>
      <c r="B279" s="4">
        <v>0</v>
      </c>
      <c r="C279" s="4">
        <v>0</v>
      </c>
      <c r="D279" s="4">
        <v>1</v>
      </c>
      <c r="E279" s="4">
        <v>215</v>
      </c>
      <c r="F279" s="4">
        <f>ROUND(Source!AT261,O279)</f>
        <v>0</v>
      </c>
      <c r="G279" s="4" t="s">
        <v>145</v>
      </c>
      <c r="H279" s="4" t="s">
        <v>146</v>
      </c>
      <c r="I279" s="4"/>
      <c r="J279" s="4"/>
      <c r="K279" s="4">
        <v>215</v>
      </c>
      <c r="L279" s="4">
        <v>17</v>
      </c>
      <c r="M279" s="4">
        <v>3</v>
      </c>
      <c r="N279" s="4" t="s">
        <v>0</v>
      </c>
      <c r="O279" s="4">
        <v>2</v>
      </c>
      <c r="P279" s="4"/>
      <c r="Q279" s="4"/>
      <c r="R279" s="4"/>
      <c r="S279" s="4"/>
      <c r="T279" s="4"/>
      <c r="U279" s="4"/>
      <c r="V279" s="4"/>
      <c r="W279" s="4"/>
    </row>
    <row r="280" spans="1:23" x14ac:dyDescent="0.2">
      <c r="A280" s="4">
        <v>50</v>
      </c>
      <c r="B280" s="4">
        <v>0</v>
      </c>
      <c r="C280" s="4">
        <v>0</v>
      </c>
      <c r="D280" s="4">
        <v>1</v>
      </c>
      <c r="E280" s="4">
        <v>217</v>
      </c>
      <c r="F280" s="4">
        <f>ROUND(Source!AU261,O280)</f>
        <v>0</v>
      </c>
      <c r="G280" s="4" t="s">
        <v>147</v>
      </c>
      <c r="H280" s="4" t="s">
        <v>148</v>
      </c>
      <c r="I280" s="4"/>
      <c r="J280" s="4"/>
      <c r="K280" s="4">
        <v>217</v>
      </c>
      <c r="L280" s="4">
        <v>18</v>
      </c>
      <c r="M280" s="4">
        <v>3</v>
      </c>
      <c r="N280" s="4" t="s">
        <v>0</v>
      </c>
      <c r="O280" s="4">
        <v>2</v>
      </c>
      <c r="P280" s="4"/>
      <c r="Q280" s="4"/>
      <c r="R280" s="4"/>
      <c r="S280" s="4"/>
      <c r="T280" s="4"/>
      <c r="U280" s="4"/>
      <c r="V280" s="4"/>
      <c r="W280" s="4"/>
    </row>
    <row r="281" spans="1:23" x14ac:dyDescent="0.2">
      <c r="A281" s="4">
        <v>50</v>
      </c>
      <c r="B281" s="4">
        <v>0</v>
      </c>
      <c r="C281" s="4">
        <v>0</v>
      </c>
      <c r="D281" s="4">
        <v>1</v>
      </c>
      <c r="E281" s="4">
        <v>230</v>
      </c>
      <c r="F281" s="4">
        <f>ROUND(Source!BA261,O281)</f>
        <v>0</v>
      </c>
      <c r="G281" s="4" t="s">
        <v>149</v>
      </c>
      <c r="H281" s="4" t="s">
        <v>150</v>
      </c>
      <c r="I281" s="4"/>
      <c r="J281" s="4"/>
      <c r="K281" s="4">
        <v>230</v>
      </c>
      <c r="L281" s="4">
        <v>19</v>
      </c>
      <c r="M281" s="4">
        <v>3</v>
      </c>
      <c r="N281" s="4" t="s">
        <v>0</v>
      </c>
      <c r="O281" s="4">
        <v>2</v>
      </c>
      <c r="P281" s="4"/>
      <c r="Q281" s="4"/>
      <c r="R281" s="4"/>
      <c r="S281" s="4"/>
      <c r="T281" s="4"/>
      <c r="U281" s="4"/>
      <c r="V281" s="4"/>
      <c r="W281" s="4"/>
    </row>
    <row r="282" spans="1:23" x14ac:dyDescent="0.2">
      <c r="A282" s="4">
        <v>50</v>
      </c>
      <c r="B282" s="4">
        <v>0</v>
      </c>
      <c r="C282" s="4">
        <v>0</v>
      </c>
      <c r="D282" s="4">
        <v>1</v>
      </c>
      <c r="E282" s="4">
        <v>206</v>
      </c>
      <c r="F282" s="4">
        <f>ROUND(Source!T261,O282)</f>
        <v>0</v>
      </c>
      <c r="G282" s="4" t="s">
        <v>151</v>
      </c>
      <c r="H282" s="4" t="s">
        <v>152</v>
      </c>
      <c r="I282" s="4"/>
      <c r="J282" s="4"/>
      <c r="K282" s="4">
        <v>206</v>
      </c>
      <c r="L282" s="4">
        <v>20</v>
      </c>
      <c r="M282" s="4">
        <v>3</v>
      </c>
      <c r="N282" s="4" t="s">
        <v>0</v>
      </c>
      <c r="O282" s="4">
        <v>2</v>
      </c>
      <c r="P282" s="4"/>
      <c r="Q282" s="4"/>
      <c r="R282" s="4"/>
      <c r="S282" s="4"/>
      <c r="T282" s="4"/>
      <c r="U282" s="4"/>
      <c r="V282" s="4"/>
      <c r="W282" s="4"/>
    </row>
    <row r="283" spans="1:23" x14ac:dyDescent="0.2">
      <c r="A283" s="4">
        <v>50</v>
      </c>
      <c r="B283" s="4">
        <v>0</v>
      </c>
      <c r="C283" s="4">
        <v>0</v>
      </c>
      <c r="D283" s="4">
        <v>1</v>
      </c>
      <c r="E283" s="4">
        <v>207</v>
      </c>
      <c r="F283" s="4">
        <f>Source!U261</f>
        <v>676.19048375000011</v>
      </c>
      <c r="G283" s="4" t="s">
        <v>153</v>
      </c>
      <c r="H283" s="4" t="s">
        <v>154</v>
      </c>
      <c r="I283" s="4"/>
      <c r="J283" s="4"/>
      <c r="K283" s="4">
        <v>207</v>
      </c>
      <c r="L283" s="4">
        <v>21</v>
      </c>
      <c r="M283" s="4">
        <v>3</v>
      </c>
      <c r="N283" s="4" t="s">
        <v>0</v>
      </c>
      <c r="O283" s="4">
        <v>-1</v>
      </c>
      <c r="P283" s="4"/>
      <c r="Q283" s="4"/>
      <c r="R283" s="4"/>
      <c r="S283" s="4"/>
      <c r="T283" s="4"/>
      <c r="U283" s="4"/>
      <c r="V283" s="4"/>
      <c r="W283" s="4"/>
    </row>
    <row r="284" spans="1:23" x14ac:dyDescent="0.2">
      <c r="A284" s="4">
        <v>50</v>
      </c>
      <c r="B284" s="4">
        <v>0</v>
      </c>
      <c r="C284" s="4">
        <v>0</v>
      </c>
      <c r="D284" s="4">
        <v>1</v>
      </c>
      <c r="E284" s="4">
        <v>208</v>
      </c>
      <c r="F284" s="4">
        <f>Source!V261</f>
        <v>0</v>
      </c>
      <c r="G284" s="4" t="s">
        <v>155</v>
      </c>
      <c r="H284" s="4" t="s">
        <v>156</v>
      </c>
      <c r="I284" s="4"/>
      <c r="J284" s="4"/>
      <c r="K284" s="4">
        <v>208</v>
      </c>
      <c r="L284" s="4">
        <v>22</v>
      </c>
      <c r="M284" s="4">
        <v>3</v>
      </c>
      <c r="N284" s="4" t="s">
        <v>0</v>
      </c>
      <c r="O284" s="4">
        <v>-1</v>
      </c>
      <c r="P284" s="4"/>
      <c r="Q284" s="4"/>
      <c r="R284" s="4"/>
      <c r="S284" s="4"/>
      <c r="T284" s="4"/>
      <c r="U284" s="4"/>
      <c r="V284" s="4"/>
      <c r="W284" s="4"/>
    </row>
    <row r="285" spans="1:23" x14ac:dyDescent="0.2">
      <c r="A285" s="4">
        <v>50</v>
      </c>
      <c r="B285" s="4">
        <v>0</v>
      </c>
      <c r="C285" s="4">
        <v>0</v>
      </c>
      <c r="D285" s="4">
        <v>1</v>
      </c>
      <c r="E285" s="4">
        <v>209</v>
      </c>
      <c r="F285" s="4">
        <f>ROUND(Source!W261,O285)</f>
        <v>0</v>
      </c>
      <c r="G285" s="4" t="s">
        <v>157</v>
      </c>
      <c r="H285" s="4" t="s">
        <v>158</v>
      </c>
      <c r="I285" s="4"/>
      <c r="J285" s="4"/>
      <c r="K285" s="4">
        <v>209</v>
      </c>
      <c r="L285" s="4">
        <v>23</v>
      </c>
      <c r="M285" s="4">
        <v>3</v>
      </c>
      <c r="N285" s="4" t="s">
        <v>0</v>
      </c>
      <c r="O285" s="4">
        <v>2</v>
      </c>
      <c r="P285" s="4"/>
      <c r="Q285" s="4"/>
      <c r="R285" s="4"/>
      <c r="S285" s="4"/>
      <c r="T285" s="4"/>
      <c r="U285" s="4"/>
      <c r="V285" s="4"/>
      <c r="W285" s="4"/>
    </row>
    <row r="286" spans="1:23" x14ac:dyDescent="0.2">
      <c r="A286" s="4">
        <v>50</v>
      </c>
      <c r="B286" s="4">
        <v>0</v>
      </c>
      <c r="C286" s="4">
        <v>0</v>
      </c>
      <c r="D286" s="4">
        <v>1</v>
      </c>
      <c r="E286" s="4">
        <v>233</v>
      </c>
      <c r="F286" s="4">
        <f>ROUND(Source!BD261,O286)</f>
        <v>0</v>
      </c>
      <c r="G286" s="4" t="s">
        <v>159</v>
      </c>
      <c r="H286" s="4" t="s">
        <v>160</v>
      </c>
      <c r="I286" s="4"/>
      <c r="J286" s="4"/>
      <c r="K286" s="4">
        <v>233</v>
      </c>
      <c r="L286" s="4">
        <v>24</v>
      </c>
      <c r="M286" s="4">
        <v>3</v>
      </c>
      <c r="N286" s="4" t="s">
        <v>0</v>
      </c>
      <c r="O286" s="4">
        <v>2</v>
      </c>
      <c r="P286" s="4"/>
      <c r="Q286" s="4"/>
      <c r="R286" s="4"/>
      <c r="S286" s="4"/>
      <c r="T286" s="4"/>
      <c r="U286" s="4"/>
      <c r="V286" s="4"/>
      <c r="W286" s="4"/>
    </row>
    <row r="287" spans="1:23" x14ac:dyDescent="0.2">
      <c r="A287" s="4">
        <v>50</v>
      </c>
      <c r="B287" s="4">
        <v>0</v>
      </c>
      <c r="C287" s="4">
        <v>0</v>
      </c>
      <c r="D287" s="4">
        <v>1</v>
      </c>
      <c r="E287" s="4">
        <v>210</v>
      </c>
      <c r="F287" s="4">
        <f>ROUND(Source!X261,O287)</f>
        <v>158971.06</v>
      </c>
      <c r="G287" s="4" t="s">
        <v>161</v>
      </c>
      <c r="H287" s="4" t="s">
        <v>162</v>
      </c>
      <c r="I287" s="4"/>
      <c r="J287" s="4"/>
      <c r="K287" s="4">
        <v>210</v>
      </c>
      <c r="L287" s="4">
        <v>25</v>
      </c>
      <c r="M287" s="4">
        <v>3</v>
      </c>
      <c r="N287" s="4" t="s">
        <v>0</v>
      </c>
      <c r="O287" s="4">
        <v>2</v>
      </c>
      <c r="P287" s="4"/>
      <c r="Q287" s="4"/>
      <c r="R287" s="4"/>
      <c r="S287" s="4"/>
      <c r="T287" s="4"/>
      <c r="U287" s="4"/>
      <c r="V287" s="4"/>
      <c r="W287" s="4"/>
    </row>
    <row r="288" spans="1:23" x14ac:dyDescent="0.2">
      <c r="A288" s="4">
        <v>50</v>
      </c>
      <c r="B288" s="4">
        <v>0</v>
      </c>
      <c r="C288" s="4">
        <v>0</v>
      </c>
      <c r="D288" s="4">
        <v>1</v>
      </c>
      <c r="E288" s="4">
        <v>211</v>
      </c>
      <c r="F288" s="4">
        <f>ROUND(Source!Y261,O288)</f>
        <v>72420.14</v>
      </c>
      <c r="G288" s="4" t="s">
        <v>163</v>
      </c>
      <c r="H288" s="4" t="s">
        <v>164</v>
      </c>
      <c r="I288" s="4"/>
      <c r="J288" s="4"/>
      <c r="K288" s="4">
        <v>211</v>
      </c>
      <c r="L288" s="4">
        <v>26</v>
      </c>
      <c r="M288" s="4">
        <v>3</v>
      </c>
      <c r="N288" s="4" t="s">
        <v>0</v>
      </c>
      <c r="O288" s="4">
        <v>2</v>
      </c>
      <c r="P288" s="4"/>
      <c r="Q288" s="4"/>
      <c r="R288" s="4"/>
      <c r="S288" s="4"/>
      <c r="T288" s="4"/>
      <c r="U288" s="4"/>
      <c r="V288" s="4"/>
      <c r="W288" s="4"/>
    </row>
    <row r="289" spans="1:245" x14ac:dyDescent="0.2">
      <c r="A289" s="4">
        <v>50</v>
      </c>
      <c r="B289" s="4">
        <v>0</v>
      </c>
      <c r="C289" s="4">
        <v>0</v>
      </c>
      <c r="D289" s="4">
        <v>1</v>
      </c>
      <c r="E289" s="4">
        <v>224</v>
      </c>
      <c r="F289" s="4">
        <f>ROUND(Source!AR261,O289)</f>
        <v>666222.55000000005</v>
      </c>
      <c r="G289" s="4" t="s">
        <v>165</v>
      </c>
      <c r="H289" s="4" t="s">
        <v>166</v>
      </c>
      <c r="I289" s="4"/>
      <c r="J289" s="4"/>
      <c r="K289" s="4">
        <v>224</v>
      </c>
      <c r="L289" s="4">
        <v>27</v>
      </c>
      <c r="M289" s="4">
        <v>3</v>
      </c>
      <c r="N289" s="4" t="s">
        <v>0</v>
      </c>
      <c r="O289" s="4">
        <v>2</v>
      </c>
      <c r="P289" s="4"/>
      <c r="Q289" s="4"/>
      <c r="R289" s="4"/>
      <c r="S289" s="4"/>
      <c r="T289" s="4"/>
      <c r="U289" s="4"/>
      <c r="V289" s="4"/>
      <c r="W289" s="4"/>
    </row>
    <row r="291" spans="1:245" x14ac:dyDescent="0.2">
      <c r="A291" s="1">
        <v>4</v>
      </c>
      <c r="B291" s="1">
        <v>1</v>
      </c>
      <c r="C291" s="1"/>
      <c r="D291" s="1">
        <f>ROW(A299)</f>
        <v>299</v>
      </c>
      <c r="E291" s="1"/>
      <c r="F291" s="1" t="s">
        <v>10</v>
      </c>
      <c r="G291" s="1" t="s">
        <v>323</v>
      </c>
      <c r="H291" s="1" t="s">
        <v>0</v>
      </c>
      <c r="I291" s="1">
        <v>0</v>
      </c>
      <c r="J291" s="1"/>
      <c r="K291" s="1">
        <v>0</v>
      </c>
      <c r="L291" s="1"/>
      <c r="M291" s="1"/>
      <c r="N291" s="1"/>
      <c r="O291" s="1"/>
      <c r="P291" s="1"/>
      <c r="Q291" s="1"/>
      <c r="R291" s="1"/>
      <c r="S291" s="1"/>
      <c r="T291" s="1"/>
      <c r="U291" s="1" t="s">
        <v>0</v>
      </c>
      <c r="V291" s="1">
        <v>0</v>
      </c>
      <c r="W291" s="1"/>
      <c r="X291" s="1"/>
      <c r="Y291" s="1"/>
      <c r="Z291" s="1"/>
      <c r="AA291" s="1"/>
      <c r="AB291" s="1" t="s">
        <v>0</v>
      </c>
      <c r="AC291" s="1" t="s">
        <v>0</v>
      </c>
      <c r="AD291" s="1" t="s">
        <v>0</v>
      </c>
      <c r="AE291" s="1" t="s">
        <v>0</v>
      </c>
      <c r="AF291" s="1" t="s">
        <v>0</v>
      </c>
      <c r="AG291" s="1" t="s">
        <v>0</v>
      </c>
      <c r="AH291" s="1"/>
      <c r="AI291" s="1"/>
      <c r="AJ291" s="1"/>
      <c r="AK291" s="1"/>
      <c r="AL291" s="1"/>
      <c r="AM291" s="1"/>
      <c r="AN291" s="1"/>
      <c r="AO291" s="1"/>
      <c r="AP291" s="1" t="s">
        <v>0</v>
      </c>
      <c r="AQ291" s="1" t="s">
        <v>0</v>
      </c>
      <c r="AR291" s="1" t="s">
        <v>0</v>
      </c>
      <c r="AS291" s="1"/>
      <c r="AT291" s="1"/>
      <c r="AU291" s="1"/>
      <c r="AV291" s="1"/>
      <c r="AW291" s="1"/>
      <c r="AX291" s="1"/>
      <c r="AY291" s="1"/>
      <c r="AZ291" s="1" t="s">
        <v>0</v>
      </c>
      <c r="BA291" s="1"/>
      <c r="BB291" s="1" t="s">
        <v>0</v>
      </c>
      <c r="BC291" s="1" t="s">
        <v>0</v>
      </c>
      <c r="BD291" s="1" t="s">
        <v>0</v>
      </c>
      <c r="BE291" s="1" t="s">
        <v>0</v>
      </c>
      <c r="BF291" s="1" t="s">
        <v>0</v>
      </c>
      <c r="BG291" s="1" t="s">
        <v>0</v>
      </c>
      <c r="BH291" s="1" t="s">
        <v>0</v>
      </c>
      <c r="BI291" s="1" t="s">
        <v>0</v>
      </c>
      <c r="BJ291" s="1" t="s">
        <v>0</v>
      </c>
      <c r="BK291" s="1" t="s">
        <v>0</v>
      </c>
      <c r="BL291" s="1" t="s">
        <v>0</v>
      </c>
      <c r="BM291" s="1" t="s">
        <v>0</v>
      </c>
      <c r="BN291" s="1" t="s">
        <v>0</v>
      </c>
      <c r="BO291" s="1" t="s">
        <v>0</v>
      </c>
      <c r="BP291" s="1" t="s">
        <v>0</v>
      </c>
      <c r="BQ291" s="1"/>
      <c r="BR291" s="1"/>
      <c r="BS291" s="1"/>
      <c r="BT291" s="1"/>
      <c r="BU291" s="1"/>
      <c r="BV291" s="1"/>
      <c r="BW291" s="1"/>
      <c r="BX291" s="1">
        <v>0</v>
      </c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>
        <v>0</v>
      </c>
    </row>
    <row r="293" spans="1:245" x14ac:dyDescent="0.2">
      <c r="A293" s="2">
        <v>52</v>
      </c>
      <c r="B293" s="2">
        <f t="shared" ref="B293:G293" si="239">B299</f>
        <v>1</v>
      </c>
      <c r="C293" s="2">
        <f t="shared" si="239"/>
        <v>4</v>
      </c>
      <c r="D293" s="2">
        <f t="shared" si="239"/>
        <v>291</v>
      </c>
      <c r="E293" s="2">
        <f t="shared" si="239"/>
        <v>0</v>
      </c>
      <c r="F293" s="2" t="str">
        <f t="shared" si="239"/>
        <v>Новый раздел</v>
      </c>
      <c r="G293" s="2" t="str">
        <f t="shared" si="239"/>
        <v>вывоз мусора</v>
      </c>
      <c r="H293" s="2"/>
      <c r="I293" s="2"/>
      <c r="J293" s="2"/>
      <c r="K293" s="2"/>
      <c r="L293" s="2"/>
      <c r="M293" s="2"/>
      <c r="N293" s="2"/>
      <c r="O293" s="2">
        <f t="shared" ref="O293:AT293" si="240">O299</f>
        <v>10586.89</v>
      </c>
      <c r="P293" s="2">
        <f t="shared" si="240"/>
        <v>0</v>
      </c>
      <c r="Q293" s="2">
        <f t="shared" si="240"/>
        <v>10586.89</v>
      </c>
      <c r="R293" s="2">
        <f t="shared" si="240"/>
        <v>459.17</v>
      </c>
      <c r="S293" s="2">
        <f t="shared" si="240"/>
        <v>0</v>
      </c>
      <c r="T293" s="2">
        <f t="shared" si="240"/>
        <v>0</v>
      </c>
      <c r="U293" s="2">
        <f t="shared" si="240"/>
        <v>0</v>
      </c>
      <c r="V293" s="2">
        <f t="shared" si="240"/>
        <v>0</v>
      </c>
      <c r="W293" s="2">
        <f t="shared" si="240"/>
        <v>0</v>
      </c>
      <c r="X293" s="2">
        <f t="shared" si="240"/>
        <v>0</v>
      </c>
      <c r="Y293" s="2">
        <f t="shared" si="240"/>
        <v>0</v>
      </c>
      <c r="Z293" s="2">
        <f t="shared" si="240"/>
        <v>0</v>
      </c>
      <c r="AA293" s="2">
        <f t="shared" si="240"/>
        <v>0</v>
      </c>
      <c r="AB293" s="2">
        <f t="shared" si="240"/>
        <v>10586.89</v>
      </c>
      <c r="AC293" s="2">
        <f t="shared" si="240"/>
        <v>0</v>
      </c>
      <c r="AD293" s="2">
        <f t="shared" si="240"/>
        <v>10586.89</v>
      </c>
      <c r="AE293" s="2">
        <f t="shared" si="240"/>
        <v>459.17</v>
      </c>
      <c r="AF293" s="2">
        <f t="shared" si="240"/>
        <v>0</v>
      </c>
      <c r="AG293" s="2">
        <f t="shared" si="240"/>
        <v>0</v>
      </c>
      <c r="AH293" s="2">
        <f t="shared" si="240"/>
        <v>0</v>
      </c>
      <c r="AI293" s="2">
        <f t="shared" si="240"/>
        <v>0</v>
      </c>
      <c r="AJ293" s="2">
        <f t="shared" si="240"/>
        <v>0</v>
      </c>
      <c r="AK293" s="2">
        <f t="shared" si="240"/>
        <v>0</v>
      </c>
      <c r="AL293" s="2">
        <f t="shared" si="240"/>
        <v>0</v>
      </c>
      <c r="AM293" s="2">
        <f t="shared" si="240"/>
        <v>0</v>
      </c>
      <c r="AN293" s="2">
        <f t="shared" si="240"/>
        <v>0</v>
      </c>
      <c r="AO293" s="2">
        <f t="shared" si="240"/>
        <v>0</v>
      </c>
      <c r="AP293" s="2">
        <f t="shared" si="240"/>
        <v>0</v>
      </c>
      <c r="AQ293" s="2">
        <f t="shared" si="240"/>
        <v>0</v>
      </c>
      <c r="AR293" s="2">
        <f t="shared" si="240"/>
        <v>11307.79</v>
      </c>
      <c r="AS293" s="2">
        <f t="shared" si="240"/>
        <v>1709.9</v>
      </c>
      <c r="AT293" s="2">
        <f t="shared" si="240"/>
        <v>0</v>
      </c>
      <c r="AU293" s="2">
        <f t="shared" ref="AU293:BZ293" si="241">AU299</f>
        <v>9597.89</v>
      </c>
      <c r="AV293" s="2">
        <f t="shared" si="241"/>
        <v>0</v>
      </c>
      <c r="AW293" s="2">
        <f t="shared" si="241"/>
        <v>0</v>
      </c>
      <c r="AX293" s="2">
        <f t="shared" si="241"/>
        <v>0</v>
      </c>
      <c r="AY293" s="2">
        <f t="shared" si="241"/>
        <v>0</v>
      </c>
      <c r="AZ293" s="2">
        <f t="shared" si="241"/>
        <v>0</v>
      </c>
      <c r="BA293" s="2">
        <f t="shared" si="241"/>
        <v>0</v>
      </c>
      <c r="BB293" s="2">
        <f t="shared" si="241"/>
        <v>0</v>
      </c>
      <c r="BC293" s="2">
        <f t="shared" si="241"/>
        <v>0</v>
      </c>
      <c r="BD293" s="2">
        <f t="shared" si="241"/>
        <v>0</v>
      </c>
      <c r="BE293" s="2">
        <f t="shared" si="241"/>
        <v>0</v>
      </c>
      <c r="BF293" s="2">
        <f t="shared" si="241"/>
        <v>0</v>
      </c>
      <c r="BG293" s="2">
        <f t="shared" si="241"/>
        <v>0</v>
      </c>
      <c r="BH293" s="2">
        <f t="shared" si="241"/>
        <v>0</v>
      </c>
      <c r="BI293" s="2">
        <f t="shared" si="241"/>
        <v>0</v>
      </c>
      <c r="BJ293" s="2">
        <f t="shared" si="241"/>
        <v>0</v>
      </c>
      <c r="BK293" s="2">
        <f t="shared" si="241"/>
        <v>0</v>
      </c>
      <c r="BL293" s="2">
        <f t="shared" si="241"/>
        <v>0</v>
      </c>
      <c r="BM293" s="2">
        <f t="shared" si="241"/>
        <v>0</v>
      </c>
      <c r="BN293" s="2">
        <f t="shared" si="241"/>
        <v>0</v>
      </c>
      <c r="BO293" s="2">
        <f t="shared" si="241"/>
        <v>0</v>
      </c>
      <c r="BP293" s="2">
        <f t="shared" si="241"/>
        <v>0</v>
      </c>
      <c r="BQ293" s="2">
        <f t="shared" si="241"/>
        <v>0</v>
      </c>
      <c r="BR293" s="2">
        <f t="shared" si="241"/>
        <v>0</v>
      </c>
      <c r="BS293" s="2">
        <f t="shared" si="241"/>
        <v>0</v>
      </c>
      <c r="BT293" s="2">
        <f t="shared" si="241"/>
        <v>0</v>
      </c>
      <c r="BU293" s="2">
        <f t="shared" si="241"/>
        <v>0</v>
      </c>
      <c r="BV293" s="2">
        <f t="shared" si="241"/>
        <v>0</v>
      </c>
      <c r="BW293" s="2">
        <f t="shared" si="241"/>
        <v>0</v>
      </c>
      <c r="BX293" s="2">
        <f t="shared" si="241"/>
        <v>0</v>
      </c>
      <c r="BY293" s="2">
        <f t="shared" si="241"/>
        <v>0</v>
      </c>
      <c r="BZ293" s="2">
        <f t="shared" si="241"/>
        <v>0</v>
      </c>
      <c r="CA293" s="2">
        <f t="shared" ref="CA293:DF293" si="242">CA299</f>
        <v>11307.79</v>
      </c>
      <c r="CB293" s="2">
        <f t="shared" si="242"/>
        <v>1709.9</v>
      </c>
      <c r="CC293" s="2">
        <f t="shared" si="242"/>
        <v>0</v>
      </c>
      <c r="CD293" s="2">
        <f t="shared" si="242"/>
        <v>9597.89</v>
      </c>
      <c r="CE293" s="2">
        <f t="shared" si="242"/>
        <v>0</v>
      </c>
      <c r="CF293" s="2">
        <f t="shared" si="242"/>
        <v>0</v>
      </c>
      <c r="CG293" s="2">
        <f t="shared" si="242"/>
        <v>0</v>
      </c>
      <c r="CH293" s="2">
        <f t="shared" si="242"/>
        <v>0</v>
      </c>
      <c r="CI293" s="2">
        <f t="shared" si="242"/>
        <v>0</v>
      </c>
      <c r="CJ293" s="2">
        <f t="shared" si="242"/>
        <v>0</v>
      </c>
      <c r="CK293" s="2">
        <f t="shared" si="242"/>
        <v>0</v>
      </c>
      <c r="CL293" s="2">
        <f t="shared" si="242"/>
        <v>0</v>
      </c>
      <c r="CM293" s="2">
        <f t="shared" si="242"/>
        <v>0</v>
      </c>
      <c r="CN293" s="2">
        <f t="shared" si="242"/>
        <v>0</v>
      </c>
      <c r="CO293" s="2">
        <f t="shared" si="242"/>
        <v>0</v>
      </c>
      <c r="CP293" s="2">
        <f t="shared" si="242"/>
        <v>0</v>
      </c>
      <c r="CQ293" s="2">
        <f t="shared" si="242"/>
        <v>0</v>
      </c>
      <c r="CR293" s="2">
        <f t="shared" si="242"/>
        <v>0</v>
      </c>
      <c r="CS293" s="2">
        <f t="shared" si="242"/>
        <v>0</v>
      </c>
      <c r="CT293" s="2">
        <f t="shared" si="242"/>
        <v>0</v>
      </c>
      <c r="CU293" s="2">
        <f t="shared" si="242"/>
        <v>0</v>
      </c>
      <c r="CV293" s="2">
        <f t="shared" si="242"/>
        <v>0</v>
      </c>
      <c r="CW293" s="2">
        <f t="shared" si="242"/>
        <v>0</v>
      </c>
      <c r="CX293" s="2">
        <f t="shared" si="242"/>
        <v>0</v>
      </c>
      <c r="CY293" s="2">
        <f t="shared" si="242"/>
        <v>0</v>
      </c>
      <c r="CZ293" s="2">
        <f t="shared" si="242"/>
        <v>0</v>
      </c>
      <c r="DA293" s="2">
        <f t="shared" si="242"/>
        <v>0</v>
      </c>
      <c r="DB293" s="2">
        <f t="shared" si="242"/>
        <v>0</v>
      </c>
      <c r="DC293" s="2">
        <f t="shared" si="242"/>
        <v>0</v>
      </c>
      <c r="DD293" s="2">
        <f t="shared" si="242"/>
        <v>0</v>
      </c>
      <c r="DE293" s="2">
        <f t="shared" si="242"/>
        <v>0</v>
      </c>
      <c r="DF293" s="2">
        <f t="shared" si="242"/>
        <v>0</v>
      </c>
      <c r="DG293" s="3">
        <f t="shared" ref="DG293:EL293" si="243">DG299</f>
        <v>0</v>
      </c>
      <c r="DH293" s="3">
        <f t="shared" si="243"/>
        <v>0</v>
      </c>
      <c r="DI293" s="3">
        <f t="shared" si="243"/>
        <v>0</v>
      </c>
      <c r="DJ293" s="3">
        <f t="shared" si="243"/>
        <v>0</v>
      </c>
      <c r="DK293" s="3">
        <f t="shared" si="243"/>
        <v>0</v>
      </c>
      <c r="DL293" s="3">
        <f t="shared" si="243"/>
        <v>0</v>
      </c>
      <c r="DM293" s="3">
        <f t="shared" si="243"/>
        <v>0</v>
      </c>
      <c r="DN293" s="3">
        <f t="shared" si="243"/>
        <v>0</v>
      </c>
      <c r="DO293" s="3">
        <f t="shared" si="243"/>
        <v>0</v>
      </c>
      <c r="DP293" s="3">
        <f t="shared" si="243"/>
        <v>0</v>
      </c>
      <c r="DQ293" s="3">
        <f t="shared" si="243"/>
        <v>0</v>
      </c>
      <c r="DR293" s="3">
        <f t="shared" si="243"/>
        <v>0</v>
      </c>
      <c r="DS293" s="3">
        <f t="shared" si="243"/>
        <v>0</v>
      </c>
      <c r="DT293" s="3">
        <f t="shared" si="243"/>
        <v>0</v>
      </c>
      <c r="DU293" s="3">
        <f t="shared" si="243"/>
        <v>0</v>
      </c>
      <c r="DV293" s="3">
        <f t="shared" si="243"/>
        <v>0</v>
      </c>
      <c r="DW293" s="3">
        <f t="shared" si="243"/>
        <v>0</v>
      </c>
      <c r="DX293" s="3">
        <f t="shared" si="243"/>
        <v>0</v>
      </c>
      <c r="DY293" s="3">
        <f t="shared" si="243"/>
        <v>0</v>
      </c>
      <c r="DZ293" s="3">
        <f t="shared" si="243"/>
        <v>0</v>
      </c>
      <c r="EA293" s="3">
        <f t="shared" si="243"/>
        <v>0</v>
      </c>
      <c r="EB293" s="3">
        <f t="shared" si="243"/>
        <v>0</v>
      </c>
      <c r="EC293" s="3">
        <f t="shared" si="243"/>
        <v>0</v>
      </c>
      <c r="ED293" s="3">
        <f t="shared" si="243"/>
        <v>0</v>
      </c>
      <c r="EE293" s="3">
        <f t="shared" si="243"/>
        <v>0</v>
      </c>
      <c r="EF293" s="3">
        <f t="shared" si="243"/>
        <v>0</v>
      </c>
      <c r="EG293" s="3">
        <f t="shared" si="243"/>
        <v>0</v>
      </c>
      <c r="EH293" s="3">
        <f t="shared" si="243"/>
        <v>0</v>
      </c>
      <c r="EI293" s="3">
        <f t="shared" si="243"/>
        <v>0</v>
      </c>
      <c r="EJ293" s="3">
        <f t="shared" si="243"/>
        <v>0</v>
      </c>
      <c r="EK293" s="3">
        <f t="shared" si="243"/>
        <v>0</v>
      </c>
      <c r="EL293" s="3">
        <f t="shared" si="243"/>
        <v>0</v>
      </c>
      <c r="EM293" s="3">
        <f t="shared" ref="EM293:FR293" si="244">EM299</f>
        <v>0</v>
      </c>
      <c r="EN293" s="3">
        <f t="shared" si="244"/>
        <v>0</v>
      </c>
      <c r="EO293" s="3">
        <f t="shared" si="244"/>
        <v>0</v>
      </c>
      <c r="EP293" s="3">
        <f t="shared" si="244"/>
        <v>0</v>
      </c>
      <c r="EQ293" s="3">
        <f t="shared" si="244"/>
        <v>0</v>
      </c>
      <c r="ER293" s="3">
        <f t="shared" si="244"/>
        <v>0</v>
      </c>
      <c r="ES293" s="3">
        <f t="shared" si="244"/>
        <v>0</v>
      </c>
      <c r="ET293" s="3">
        <f t="shared" si="244"/>
        <v>0</v>
      </c>
      <c r="EU293" s="3">
        <f t="shared" si="244"/>
        <v>0</v>
      </c>
      <c r="EV293" s="3">
        <f t="shared" si="244"/>
        <v>0</v>
      </c>
      <c r="EW293" s="3">
        <f t="shared" si="244"/>
        <v>0</v>
      </c>
      <c r="EX293" s="3">
        <f t="shared" si="244"/>
        <v>0</v>
      </c>
      <c r="EY293" s="3">
        <f t="shared" si="244"/>
        <v>0</v>
      </c>
      <c r="EZ293" s="3">
        <f t="shared" si="244"/>
        <v>0</v>
      </c>
      <c r="FA293" s="3">
        <f t="shared" si="244"/>
        <v>0</v>
      </c>
      <c r="FB293" s="3">
        <f t="shared" si="244"/>
        <v>0</v>
      </c>
      <c r="FC293" s="3">
        <f t="shared" si="244"/>
        <v>0</v>
      </c>
      <c r="FD293" s="3">
        <f t="shared" si="244"/>
        <v>0</v>
      </c>
      <c r="FE293" s="3">
        <f t="shared" si="244"/>
        <v>0</v>
      </c>
      <c r="FF293" s="3">
        <f t="shared" si="244"/>
        <v>0</v>
      </c>
      <c r="FG293" s="3">
        <f t="shared" si="244"/>
        <v>0</v>
      </c>
      <c r="FH293" s="3">
        <f t="shared" si="244"/>
        <v>0</v>
      </c>
      <c r="FI293" s="3">
        <f t="shared" si="244"/>
        <v>0</v>
      </c>
      <c r="FJ293" s="3">
        <f t="shared" si="244"/>
        <v>0</v>
      </c>
      <c r="FK293" s="3">
        <f t="shared" si="244"/>
        <v>0</v>
      </c>
      <c r="FL293" s="3">
        <f t="shared" si="244"/>
        <v>0</v>
      </c>
      <c r="FM293" s="3">
        <f t="shared" si="244"/>
        <v>0</v>
      </c>
      <c r="FN293" s="3">
        <f t="shared" si="244"/>
        <v>0</v>
      </c>
      <c r="FO293" s="3">
        <f t="shared" si="244"/>
        <v>0</v>
      </c>
      <c r="FP293" s="3">
        <f t="shared" si="244"/>
        <v>0</v>
      </c>
      <c r="FQ293" s="3">
        <f t="shared" si="244"/>
        <v>0</v>
      </c>
      <c r="FR293" s="3">
        <f t="shared" si="244"/>
        <v>0</v>
      </c>
      <c r="FS293" s="3">
        <f t="shared" ref="FS293:GX293" si="245">FS299</f>
        <v>0</v>
      </c>
      <c r="FT293" s="3">
        <f t="shared" si="245"/>
        <v>0</v>
      </c>
      <c r="FU293" s="3">
        <f t="shared" si="245"/>
        <v>0</v>
      </c>
      <c r="FV293" s="3">
        <f t="shared" si="245"/>
        <v>0</v>
      </c>
      <c r="FW293" s="3">
        <f t="shared" si="245"/>
        <v>0</v>
      </c>
      <c r="FX293" s="3">
        <f t="shared" si="245"/>
        <v>0</v>
      </c>
      <c r="FY293" s="3">
        <f t="shared" si="245"/>
        <v>0</v>
      </c>
      <c r="FZ293" s="3">
        <f t="shared" si="245"/>
        <v>0</v>
      </c>
      <c r="GA293" s="3">
        <f t="shared" si="245"/>
        <v>0</v>
      </c>
      <c r="GB293" s="3">
        <f t="shared" si="245"/>
        <v>0</v>
      </c>
      <c r="GC293" s="3">
        <f t="shared" si="245"/>
        <v>0</v>
      </c>
      <c r="GD293" s="3">
        <f t="shared" si="245"/>
        <v>0</v>
      </c>
      <c r="GE293" s="3">
        <f t="shared" si="245"/>
        <v>0</v>
      </c>
      <c r="GF293" s="3">
        <f t="shared" si="245"/>
        <v>0</v>
      </c>
      <c r="GG293" s="3">
        <f t="shared" si="245"/>
        <v>0</v>
      </c>
      <c r="GH293" s="3">
        <f t="shared" si="245"/>
        <v>0</v>
      </c>
      <c r="GI293" s="3">
        <f t="shared" si="245"/>
        <v>0</v>
      </c>
      <c r="GJ293" s="3">
        <f t="shared" si="245"/>
        <v>0</v>
      </c>
      <c r="GK293" s="3">
        <f t="shared" si="245"/>
        <v>0</v>
      </c>
      <c r="GL293" s="3">
        <f t="shared" si="245"/>
        <v>0</v>
      </c>
      <c r="GM293" s="3">
        <f t="shared" si="245"/>
        <v>0</v>
      </c>
      <c r="GN293" s="3">
        <f t="shared" si="245"/>
        <v>0</v>
      </c>
      <c r="GO293" s="3">
        <f t="shared" si="245"/>
        <v>0</v>
      </c>
      <c r="GP293" s="3">
        <f t="shared" si="245"/>
        <v>0</v>
      </c>
      <c r="GQ293" s="3">
        <f t="shared" si="245"/>
        <v>0</v>
      </c>
      <c r="GR293" s="3">
        <f t="shared" si="245"/>
        <v>0</v>
      </c>
      <c r="GS293" s="3">
        <f t="shared" si="245"/>
        <v>0</v>
      </c>
      <c r="GT293" s="3">
        <f t="shared" si="245"/>
        <v>0</v>
      </c>
      <c r="GU293" s="3">
        <f t="shared" si="245"/>
        <v>0</v>
      </c>
      <c r="GV293" s="3">
        <f t="shared" si="245"/>
        <v>0</v>
      </c>
      <c r="GW293" s="3">
        <f t="shared" si="245"/>
        <v>0</v>
      </c>
      <c r="GX293" s="3">
        <f t="shared" si="245"/>
        <v>0</v>
      </c>
    </row>
    <row r="295" spans="1:245" x14ac:dyDescent="0.2">
      <c r="A295">
        <v>17</v>
      </c>
      <c r="B295">
        <v>1</v>
      </c>
      <c r="C295">
        <f>ROW(SmtRes!A250)</f>
        <v>250</v>
      </c>
      <c r="D295">
        <f>ROW(EtalonRes!A251)</f>
        <v>251</v>
      </c>
      <c r="E295" t="s">
        <v>324</v>
      </c>
      <c r="F295" t="s">
        <v>325</v>
      </c>
      <c r="G295" t="s">
        <v>326</v>
      </c>
      <c r="H295" t="s">
        <v>46</v>
      </c>
      <c r="I295">
        <v>12.5</v>
      </c>
      <c r="J295">
        <v>0</v>
      </c>
      <c r="O295">
        <f>ROUND(CP295,2)</f>
        <v>989</v>
      </c>
      <c r="P295">
        <f>ROUND((ROUND((AC295*AW295*I295),2)*BC295),2)</f>
        <v>0</v>
      </c>
      <c r="Q295">
        <f>(ROUND((ROUND(((ET295)*AV295*I295),2)*BB295),2)+ROUND((ROUND(((AE295-(EU295))*AV295*I295),2)*BS295),2))</f>
        <v>989</v>
      </c>
      <c r="R295">
        <f>ROUND((ROUND((AE295*AV295*I295),2)*BS295),2)</f>
        <v>459.17</v>
      </c>
      <c r="S295">
        <f>ROUND((ROUND((AF295*AV295*I295),2)*BA295),2)</f>
        <v>0</v>
      </c>
      <c r="T295">
        <f>ROUND(CU295*I295,2)</f>
        <v>0</v>
      </c>
      <c r="U295">
        <f>CV295*I295</f>
        <v>0</v>
      </c>
      <c r="V295">
        <f>CW295*I295</f>
        <v>0</v>
      </c>
      <c r="W295">
        <f>ROUND(CX295*I295,2)</f>
        <v>0</v>
      </c>
      <c r="X295">
        <f t="shared" ref="X295:Y297" si="246">ROUND(CY295,2)</f>
        <v>0</v>
      </c>
      <c r="Y295">
        <f t="shared" si="246"/>
        <v>0</v>
      </c>
      <c r="AA295">
        <v>46747901</v>
      </c>
      <c r="AB295">
        <f>ROUND((AC295+AD295+AF295),6)</f>
        <v>8.86</v>
      </c>
      <c r="AC295">
        <f>ROUND((ES295),6)</f>
        <v>0</v>
      </c>
      <c r="AD295">
        <f>ROUND((((ET295)-(EU295))+AE295),6)</f>
        <v>8.86</v>
      </c>
      <c r="AE295">
        <f t="shared" ref="AE295:AF297" si="247">ROUND((EU295),6)</f>
        <v>1.48</v>
      </c>
      <c r="AF295">
        <f t="shared" si="247"/>
        <v>0</v>
      </c>
      <c r="AG295">
        <f>ROUND((AP295),6)</f>
        <v>0</v>
      </c>
      <c r="AH295">
        <f t="shared" ref="AH295:AI297" si="248">(EW295)</f>
        <v>0</v>
      </c>
      <c r="AI295">
        <f t="shared" si="248"/>
        <v>0</v>
      </c>
      <c r="AJ295">
        <f>(AS295)</f>
        <v>0</v>
      </c>
      <c r="AK295">
        <v>8.86</v>
      </c>
      <c r="AL295">
        <v>0</v>
      </c>
      <c r="AM295">
        <v>8.86</v>
      </c>
      <c r="AN295">
        <v>1.48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73</v>
      </c>
      <c r="AU295">
        <v>41</v>
      </c>
      <c r="AV295">
        <v>1</v>
      </c>
      <c r="AW295">
        <v>1</v>
      </c>
      <c r="AZ295">
        <v>1</v>
      </c>
      <c r="BA295">
        <v>24.82</v>
      </c>
      <c r="BB295">
        <v>8.93</v>
      </c>
      <c r="BC295">
        <v>1</v>
      </c>
      <c r="BD295" t="s">
        <v>0</v>
      </c>
      <c r="BE295" t="s">
        <v>0</v>
      </c>
      <c r="BF295" t="s">
        <v>0</v>
      </c>
      <c r="BG295" t="s">
        <v>0</v>
      </c>
      <c r="BH295">
        <v>0</v>
      </c>
      <c r="BI295">
        <v>1</v>
      </c>
      <c r="BJ295" t="s">
        <v>327</v>
      </c>
      <c r="BM295">
        <v>658</v>
      </c>
      <c r="BN295">
        <v>0</v>
      </c>
      <c r="BO295" t="s">
        <v>325</v>
      </c>
      <c r="BP295">
        <v>1</v>
      </c>
      <c r="BQ295">
        <v>60</v>
      </c>
      <c r="BR295">
        <v>0</v>
      </c>
      <c r="BS295">
        <v>24.82</v>
      </c>
      <c r="BT295">
        <v>1</v>
      </c>
      <c r="BU295">
        <v>1</v>
      </c>
      <c r="BV295">
        <v>1</v>
      </c>
      <c r="BW295">
        <v>1</v>
      </c>
      <c r="BX295">
        <v>1</v>
      </c>
      <c r="BY295" t="s">
        <v>0</v>
      </c>
      <c r="BZ295">
        <v>73</v>
      </c>
      <c r="CA295">
        <v>41</v>
      </c>
      <c r="CE295">
        <v>30</v>
      </c>
      <c r="CF295">
        <v>0</v>
      </c>
      <c r="CG295">
        <v>0</v>
      </c>
      <c r="CM295">
        <v>0</v>
      </c>
      <c r="CN295" t="s">
        <v>0</v>
      </c>
      <c r="CO295">
        <v>0</v>
      </c>
      <c r="CP295">
        <f>(P295+Q295+S295)</f>
        <v>989</v>
      </c>
      <c r="CQ295">
        <f>ROUND((ROUND((AC295*AW295*1),2)*BC295),2)</f>
        <v>0</v>
      </c>
      <c r="CR295">
        <f>(ROUND((ROUND(((ET295)*AV295*1),2)*BB295),2)+ROUND((ROUND(((AE295-(EU295))*AV295*1),2)*BS295),2))</f>
        <v>79.12</v>
      </c>
      <c r="CS295">
        <f>ROUND((ROUND((AE295*AV295*1),2)*BS295),2)</f>
        <v>36.729999999999997</v>
      </c>
      <c r="CT295">
        <f>ROUND((ROUND((AF295*AV295*1),2)*BA295),2)</f>
        <v>0</v>
      </c>
      <c r="CU295">
        <f>AG295</f>
        <v>0</v>
      </c>
      <c r="CV295">
        <f>(AH295*AV295)</f>
        <v>0</v>
      </c>
      <c r="CW295">
        <f t="shared" ref="CW295:CX297" si="249">AI295</f>
        <v>0</v>
      </c>
      <c r="CX295">
        <f t="shared" si="249"/>
        <v>0</v>
      </c>
      <c r="CY295">
        <f>S295*(BZ295/100)</f>
        <v>0</v>
      </c>
      <c r="CZ295">
        <f>S295*(CA295/100)</f>
        <v>0</v>
      </c>
      <c r="DC295" t="s">
        <v>0</v>
      </c>
      <c r="DD295" t="s">
        <v>0</v>
      </c>
      <c r="DE295" t="s">
        <v>0</v>
      </c>
      <c r="DF295" t="s">
        <v>0</v>
      </c>
      <c r="DG295" t="s">
        <v>0</v>
      </c>
      <c r="DH295" t="s">
        <v>0</v>
      </c>
      <c r="DI295" t="s">
        <v>0</v>
      </c>
      <c r="DJ295" t="s">
        <v>0</v>
      </c>
      <c r="DK295" t="s">
        <v>0</v>
      </c>
      <c r="DL295" t="s">
        <v>0</v>
      </c>
      <c r="DM295" t="s">
        <v>0</v>
      </c>
      <c r="DN295">
        <v>91</v>
      </c>
      <c r="DO295">
        <v>70</v>
      </c>
      <c r="DP295">
        <v>1.0469999999999999</v>
      </c>
      <c r="DQ295">
        <v>1.002</v>
      </c>
      <c r="DU295">
        <v>1013</v>
      </c>
      <c r="DV295" t="s">
        <v>46</v>
      </c>
      <c r="DW295" t="s">
        <v>46</v>
      </c>
      <c r="DX295">
        <v>1</v>
      </c>
      <c r="EE295">
        <v>45801636</v>
      </c>
      <c r="EF295">
        <v>60</v>
      </c>
      <c r="EG295" t="s">
        <v>32</v>
      </c>
      <c r="EH295">
        <v>0</v>
      </c>
      <c r="EI295" t="s">
        <v>0</v>
      </c>
      <c r="EJ295">
        <v>1</v>
      </c>
      <c r="EK295">
        <v>658</v>
      </c>
      <c r="EL295" t="s">
        <v>328</v>
      </c>
      <c r="EM295" t="s">
        <v>329</v>
      </c>
      <c r="EO295" t="s">
        <v>0</v>
      </c>
      <c r="EQ295">
        <v>0</v>
      </c>
      <c r="ER295">
        <v>8.86</v>
      </c>
      <c r="ES295">
        <v>0</v>
      </c>
      <c r="ET295">
        <v>8.86</v>
      </c>
      <c r="EU295">
        <v>1.48</v>
      </c>
      <c r="EV295">
        <v>0</v>
      </c>
      <c r="EW295">
        <v>0</v>
      </c>
      <c r="EX295">
        <v>0</v>
      </c>
      <c r="EY295">
        <v>0</v>
      </c>
      <c r="FQ295">
        <v>0</v>
      </c>
      <c r="FR295">
        <f>ROUND(IF(AND(BH295=3,BI295=3),P295,0),2)</f>
        <v>0</v>
      </c>
      <c r="FS295">
        <v>0</v>
      </c>
      <c r="FX295">
        <v>91</v>
      </c>
      <c r="FY295">
        <v>70</v>
      </c>
      <c r="GA295" t="s">
        <v>0</v>
      </c>
      <c r="GD295">
        <v>0</v>
      </c>
      <c r="GF295">
        <v>-1983005167</v>
      </c>
      <c r="GG295">
        <v>2</v>
      </c>
      <c r="GH295">
        <v>1</v>
      </c>
      <c r="GI295">
        <v>3</v>
      </c>
      <c r="GJ295">
        <v>0</v>
      </c>
      <c r="GK295">
        <f>ROUND(R295*(R12)/100,2)</f>
        <v>720.9</v>
      </c>
      <c r="GL295">
        <f>ROUND(IF(AND(BH295=3,BI295=3,FS295&lt;&gt;0),P295,0),2)</f>
        <v>0</v>
      </c>
      <c r="GM295">
        <f>ROUND(O295+X295+Y295+GK295,2)+GX295</f>
        <v>1709.9</v>
      </c>
      <c r="GN295">
        <f>IF(OR(BI295=0,BI295=1),ROUND(O295+X295+Y295+GK295,2),0)</f>
        <v>1709.9</v>
      </c>
      <c r="GO295">
        <f>IF(BI295=2,ROUND(O295+X295+Y295+GK295,2),0)</f>
        <v>0</v>
      </c>
      <c r="GP295">
        <f>IF(BI295=4,ROUND(O295+X295+Y295+GK295,2)+GX295,0)</f>
        <v>0</v>
      </c>
      <c r="GR295">
        <v>0</v>
      </c>
      <c r="GS295">
        <v>3</v>
      </c>
      <c r="GT295">
        <v>0</v>
      </c>
      <c r="GU295" t="s">
        <v>0</v>
      </c>
      <c r="GV295">
        <f>ROUND((GT295),6)</f>
        <v>0</v>
      </c>
      <c r="GW295">
        <v>1</v>
      </c>
      <c r="GX295">
        <f>ROUND(HC295*I295,2)</f>
        <v>0</v>
      </c>
      <c r="HA295">
        <v>0</v>
      </c>
      <c r="HB295">
        <v>0</v>
      </c>
      <c r="HC295">
        <f>GV295*GW295</f>
        <v>0</v>
      </c>
      <c r="IK295">
        <v>0</v>
      </c>
    </row>
    <row r="296" spans="1:245" x14ac:dyDescent="0.2">
      <c r="A296">
        <v>17</v>
      </c>
      <c r="B296">
        <v>1</v>
      </c>
      <c r="C296">
        <f>ROW(SmtRes!A251)</f>
        <v>251</v>
      </c>
      <c r="D296">
        <f>ROW(EtalonRes!A252)</f>
        <v>252</v>
      </c>
      <c r="E296" t="s">
        <v>330</v>
      </c>
      <c r="F296" t="s">
        <v>331</v>
      </c>
      <c r="G296" t="s">
        <v>332</v>
      </c>
      <c r="H296" t="s">
        <v>38</v>
      </c>
      <c r="I296">
        <v>12.5</v>
      </c>
      <c r="J296">
        <v>0</v>
      </c>
      <c r="O296">
        <f>ROUND(CP296,2)</f>
        <v>6577.33</v>
      </c>
      <c r="P296">
        <f>ROUND((ROUND((AC296*AW296*I296),2)*BC296),2)</f>
        <v>0</v>
      </c>
      <c r="Q296">
        <f>(ROUND((ROUND(((ET296)*AV296*I296),2)*BB296),2)+ROUND((ROUND(((AE296-(EU296))*AV296*I296),2)*BS296),2))</f>
        <v>6577.33</v>
      </c>
      <c r="R296">
        <f>ROUND((ROUND((AE296*AV296*I296),2)*BS296),2)</f>
        <v>0</v>
      </c>
      <c r="S296">
        <f>ROUND((ROUND((AF296*AV296*I296),2)*BA296),2)</f>
        <v>0</v>
      </c>
      <c r="T296">
        <f>ROUND(CU296*I296,2)</f>
        <v>0</v>
      </c>
      <c r="U296">
        <f>CV296*I296</f>
        <v>0</v>
      </c>
      <c r="V296">
        <f>CW296*I296</f>
        <v>0</v>
      </c>
      <c r="W296">
        <f>ROUND(CX296*I296,2)</f>
        <v>0</v>
      </c>
      <c r="X296">
        <f t="shared" si="246"/>
        <v>0</v>
      </c>
      <c r="Y296">
        <f t="shared" si="246"/>
        <v>0</v>
      </c>
      <c r="AA296">
        <v>46747901</v>
      </c>
      <c r="AB296">
        <f>ROUND((AC296+AD296+AF296),6)</f>
        <v>46.36</v>
      </c>
      <c r="AC296">
        <f>ROUND((ES296),6)</f>
        <v>0</v>
      </c>
      <c r="AD296">
        <f>ROUND((((ET296)-(EU296))+AE296),6)</f>
        <v>46.36</v>
      </c>
      <c r="AE296">
        <f t="shared" si="247"/>
        <v>0</v>
      </c>
      <c r="AF296">
        <f t="shared" si="247"/>
        <v>0</v>
      </c>
      <c r="AG296">
        <f>ROUND((AP296),6)</f>
        <v>0</v>
      </c>
      <c r="AH296">
        <f t="shared" si="248"/>
        <v>0</v>
      </c>
      <c r="AI296">
        <f t="shared" si="248"/>
        <v>0</v>
      </c>
      <c r="AJ296">
        <f>(AS296)</f>
        <v>0</v>
      </c>
      <c r="AK296">
        <v>46.36</v>
      </c>
      <c r="AL296">
        <v>0</v>
      </c>
      <c r="AM296">
        <v>46.36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93</v>
      </c>
      <c r="AU296">
        <v>64</v>
      </c>
      <c r="AV296">
        <v>1</v>
      </c>
      <c r="AW296">
        <v>1</v>
      </c>
      <c r="AZ296">
        <v>1</v>
      </c>
      <c r="BA296">
        <v>1</v>
      </c>
      <c r="BB296">
        <v>11.35</v>
      </c>
      <c r="BC296">
        <v>1</v>
      </c>
      <c r="BD296" t="s">
        <v>0</v>
      </c>
      <c r="BE296" t="s">
        <v>0</v>
      </c>
      <c r="BF296" t="s">
        <v>0</v>
      </c>
      <c r="BG296" t="s">
        <v>0</v>
      </c>
      <c r="BH296">
        <v>0</v>
      </c>
      <c r="BI296">
        <v>4</v>
      </c>
      <c r="BJ296" t="s">
        <v>333</v>
      </c>
      <c r="BM296">
        <v>1113</v>
      </c>
      <c r="BN296">
        <v>0</v>
      </c>
      <c r="BO296" t="s">
        <v>331</v>
      </c>
      <c r="BP296">
        <v>1</v>
      </c>
      <c r="BQ296">
        <v>150</v>
      </c>
      <c r="BR296">
        <v>0</v>
      </c>
      <c r="BS296">
        <v>1</v>
      </c>
      <c r="BT296">
        <v>1</v>
      </c>
      <c r="BU296">
        <v>1</v>
      </c>
      <c r="BV296">
        <v>1</v>
      </c>
      <c r="BW296">
        <v>1</v>
      </c>
      <c r="BX296">
        <v>1</v>
      </c>
      <c r="BY296" t="s">
        <v>0</v>
      </c>
      <c r="BZ296">
        <v>93</v>
      </c>
      <c r="CA296">
        <v>64</v>
      </c>
      <c r="CE296">
        <v>30</v>
      </c>
      <c r="CF296">
        <v>0</v>
      </c>
      <c r="CG296">
        <v>0</v>
      </c>
      <c r="CM296">
        <v>0</v>
      </c>
      <c r="CN296" t="s">
        <v>0</v>
      </c>
      <c r="CO296">
        <v>0</v>
      </c>
      <c r="CP296">
        <f>(P296+Q296+S296)</f>
        <v>6577.33</v>
      </c>
      <c r="CQ296">
        <f>ROUND((ROUND((AC296*AW296*1),2)*BC296),2)</f>
        <v>0</v>
      </c>
      <c r="CR296">
        <f>(ROUND((ROUND(((ET296)*AV296*1),2)*BB296),2)+ROUND((ROUND(((AE296-(EU296))*AV296*1),2)*BS296),2))</f>
        <v>526.19000000000005</v>
      </c>
      <c r="CS296">
        <f>ROUND((ROUND((AE296*AV296*1),2)*BS296),2)</f>
        <v>0</v>
      </c>
      <c r="CT296">
        <f>ROUND((ROUND((AF296*AV296*1),2)*BA296),2)</f>
        <v>0</v>
      </c>
      <c r="CU296">
        <f>AG296</f>
        <v>0</v>
      </c>
      <c r="CV296">
        <f>(AH296*AV296)</f>
        <v>0</v>
      </c>
      <c r="CW296">
        <f t="shared" si="249"/>
        <v>0</v>
      </c>
      <c r="CX296">
        <f t="shared" si="249"/>
        <v>0</v>
      </c>
      <c r="CY296">
        <f>S296*(BZ296/100)</f>
        <v>0</v>
      </c>
      <c r="CZ296">
        <f>S296*(CA296/100)</f>
        <v>0</v>
      </c>
      <c r="DC296" t="s">
        <v>0</v>
      </c>
      <c r="DD296" t="s">
        <v>0</v>
      </c>
      <c r="DE296" t="s">
        <v>0</v>
      </c>
      <c r="DF296" t="s">
        <v>0</v>
      </c>
      <c r="DG296" t="s">
        <v>0</v>
      </c>
      <c r="DH296" t="s">
        <v>0</v>
      </c>
      <c r="DI296" t="s">
        <v>0</v>
      </c>
      <c r="DJ296" t="s">
        <v>0</v>
      </c>
      <c r="DK296" t="s">
        <v>0</v>
      </c>
      <c r="DL296" t="s">
        <v>0</v>
      </c>
      <c r="DM296" t="s">
        <v>0</v>
      </c>
      <c r="DN296">
        <v>0</v>
      </c>
      <c r="DO296">
        <v>0</v>
      </c>
      <c r="DP296">
        <v>1</v>
      </c>
      <c r="DQ296">
        <v>1</v>
      </c>
      <c r="DU296">
        <v>1009</v>
      </c>
      <c r="DV296" t="s">
        <v>38</v>
      </c>
      <c r="DW296" t="s">
        <v>38</v>
      </c>
      <c r="DX296">
        <v>1000</v>
      </c>
      <c r="EE296">
        <v>45802091</v>
      </c>
      <c r="EF296">
        <v>150</v>
      </c>
      <c r="EG296" t="s">
        <v>40</v>
      </c>
      <c r="EH296">
        <v>0</v>
      </c>
      <c r="EI296" t="s">
        <v>0</v>
      </c>
      <c r="EJ296">
        <v>4</v>
      </c>
      <c r="EK296">
        <v>1113</v>
      </c>
      <c r="EL296" t="s">
        <v>48</v>
      </c>
      <c r="EM296" t="s">
        <v>49</v>
      </c>
      <c r="EO296" t="s">
        <v>0</v>
      </c>
      <c r="EQ296">
        <v>0</v>
      </c>
      <c r="ER296">
        <v>46.36</v>
      </c>
      <c r="ES296">
        <v>0</v>
      </c>
      <c r="ET296">
        <v>46.36</v>
      </c>
      <c r="EU296">
        <v>0</v>
      </c>
      <c r="EV296">
        <v>0</v>
      </c>
      <c r="EW296">
        <v>0</v>
      </c>
      <c r="EX296">
        <v>0</v>
      </c>
      <c r="EY296">
        <v>0</v>
      </c>
      <c r="FQ296">
        <v>0</v>
      </c>
      <c r="FR296">
        <f>ROUND(IF(AND(BH296=3,BI296=3),P296,0),2)</f>
        <v>0</v>
      </c>
      <c r="FS296">
        <v>0</v>
      </c>
      <c r="FX296">
        <v>0</v>
      </c>
      <c r="FY296">
        <v>0</v>
      </c>
      <c r="GA296" t="s">
        <v>0</v>
      </c>
      <c r="GD296">
        <v>0</v>
      </c>
      <c r="GF296">
        <v>1599767698</v>
      </c>
      <c r="GG296">
        <v>2</v>
      </c>
      <c r="GH296">
        <v>1</v>
      </c>
      <c r="GI296">
        <v>2</v>
      </c>
      <c r="GJ296">
        <v>0</v>
      </c>
      <c r="GK296">
        <f>ROUND(R296*(R12)/100,2)</f>
        <v>0</v>
      </c>
      <c r="GL296">
        <f>ROUND(IF(AND(BH296=3,BI296=3,FS296&lt;&gt;0),P296,0),2)</f>
        <v>0</v>
      </c>
      <c r="GM296">
        <f>ROUND(O296+X296+Y296+GK296,2)+GX296</f>
        <v>6577.33</v>
      </c>
      <c r="GN296">
        <f>IF(OR(BI296=0,BI296=1),ROUND(O296+X296+Y296+GK296,2),0)</f>
        <v>0</v>
      </c>
      <c r="GO296">
        <f>IF(BI296=2,ROUND(O296+X296+Y296+GK296,2),0)</f>
        <v>0</v>
      </c>
      <c r="GP296">
        <f>IF(BI296=4,ROUND(O296+X296+Y296+GK296,2)+GX296,0)</f>
        <v>6577.33</v>
      </c>
      <c r="GR296">
        <v>0</v>
      </c>
      <c r="GS296">
        <v>3</v>
      </c>
      <c r="GT296">
        <v>0</v>
      </c>
      <c r="GU296" t="s">
        <v>0</v>
      </c>
      <c r="GV296">
        <f>ROUND((GT296),6)</f>
        <v>0</v>
      </c>
      <c r="GW296">
        <v>1</v>
      </c>
      <c r="GX296">
        <f>ROUND(HC296*I296,2)</f>
        <v>0</v>
      </c>
      <c r="HA296">
        <v>0</v>
      </c>
      <c r="HB296">
        <v>0</v>
      </c>
      <c r="HC296">
        <f>GV296*GW296</f>
        <v>0</v>
      </c>
      <c r="IK296">
        <v>0</v>
      </c>
    </row>
    <row r="297" spans="1:245" x14ac:dyDescent="0.2">
      <c r="A297">
        <v>17</v>
      </c>
      <c r="B297">
        <v>1</v>
      </c>
      <c r="C297">
        <f>ROW(SmtRes!A252)</f>
        <v>252</v>
      </c>
      <c r="D297">
        <f>ROW(EtalonRes!A253)</f>
        <v>253</v>
      </c>
      <c r="E297" t="s">
        <v>334</v>
      </c>
      <c r="F297" t="s">
        <v>335</v>
      </c>
      <c r="G297" t="s">
        <v>336</v>
      </c>
      <c r="H297" t="s">
        <v>46</v>
      </c>
      <c r="I297">
        <v>12.5</v>
      </c>
      <c r="J297">
        <v>0</v>
      </c>
      <c r="O297">
        <f>ROUND(CP297,2)</f>
        <v>3020.56</v>
      </c>
      <c r="P297">
        <f>ROUND((ROUND((AC297*AW297*I297),2)*BC297),2)</f>
        <v>0</v>
      </c>
      <c r="Q297">
        <f>(ROUND((ROUND(((ET297)*AV297*I297),2)*BB297),2)+ROUND((ROUND(((AE297-(EU297))*AV297*I297),2)*BS297),2))</f>
        <v>3020.56</v>
      </c>
      <c r="R297">
        <f>ROUND((ROUND((AE297*AV297*I297),2)*BS297),2)</f>
        <v>0</v>
      </c>
      <c r="S297">
        <f>ROUND((ROUND((AF297*AV297*I297),2)*BA297),2)</f>
        <v>0</v>
      </c>
      <c r="T297">
        <f>ROUND(CU297*I297,2)</f>
        <v>0</v>
      </c>
      <c r="U297">
        <f>CV297*I297</f>
        <v>0</v>
      </c>
      <c r="V297">
        <f>CW297*I297</f>
        <v>0</v>
      </c>
      <c r="W297">
        <f>ROUND(CX297*I297,2)</f>
        <v>0</v>
      </c>
      <c r="X297">
        <f t="shared" si="246"/>
        <v>0</v>
      </c>
      <c r="Y297">
        <f t="shared" si="246"/>
        <v>0</v>
      </c>
      <c r="AA297">
        <v>46747901</v>
      </c>
      <c r="AB297">
        <f>ROUND((AC297+AD297+AF297),6)</f>
        <v>31.67</v>
      </c>
      <c r="AC297">
        <f>ROUND((ES297),6)</f>
        <v>0</v>
      </c>
      <c r="AD297">
        <f>ROUND((((ET297)-(EU297))+AE297),6)</f>
        <v>31.67</v>
      </c>
      <c r="AE297">
        <f t="shared" si="247"/>
        <v>0</v>
      </c>
      <c r="AF297">
        <f t="shared" si="247"/>
        <v>0</v>
      </c>
      <c r="AG297">
        <f>ROUND((AP297),6)</f>
        <v>0</v>
      </c>
      <c r="AH297">
        <f t="shared" si="248"/>
        <v>0</v>
      </c>
      <c r="AI297">
        <f t="shared" si="248"/>
        <v>0</v>
      </c>
      <c r="AJ297">
        <f>(AS297)</f>
        <v>0</v>
      </c>
      <c r="AK297">
        <v>31.67</v>
      </c>
      <c r="AL297">
        <v>0</v>
      </c>
      <c r="AM297">
        <v>31.67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93</v>
      </c>
      <c r="AU297">
        <v>64</v>
      </c>
      <c r="AV297">
        <v>1</v>
      </c>
      <c r="AW297">
        <v>1</v>
      </c>
      <c r="AZ297">
        <v>1</v>
      </c>
      <c r="BA297">
        <v>1</v>
      </c>
      <c r="BB297">
        <v>7.63</v>
      </c>
      <c r="BC297">
        <v>1</v>
      </c>
      <c r="BD297" t="s">
        <v>0</v>
      </c>
      <c r="BE297" t="s">
        <v>0</v>
      </c>
      <c r="BF297" t="s">
        <v>0</v>
      </c>
      <c r="BG297" t="s">
        <v>0</v>
      </c>
      <c r="BH297">
        <v>0</v>
      </c>
      <c r="BI297">
        <v>4</v>
      </c>
      <c r="BJ297" t="s">
        <v>337</v>
      </c>
      <c r="BM297">
        <v>1113</v>
      </c>
      <c r="BN297">
        <v>0</v>
      </c>
      <c r="BO297" t="s">
        <v>335</v>
      </c>
      <c r="BP297">
        <v>1</v>
      </c>
      <c r="BQ297">
        <v>150</v>
      </c>
      <c r="BR297">
        <v>0</v>
      </c>
      <c r="BS297">
        <v>1</v>
      </c>
      <c r="BT297">
        <v>1</v>
      </c>
      <c r="BU297">
        <v>1</v>
      </c>
      <c r="BV297">
        <v>1</v>
      </c>
      <c r="BW297">
        <v>1</v>
      </c>
      <c r="BX297">
        <v>1</v>
      </c>
      <c r="BY297" t="s">
        <v>0</v>
      </c>
      <c r="BZ297">
        <v>93</v>
      </c>
      <c r="CA297">
        <v>64</v>
      </c>
      <c r="CE297">
        <v>30</v>
      </c>
      <c r="CF297">
        <v>0</v>
      </c>
      <c r="CG297">
        <v>0</v>
      </c>
      <c r="CM297">
        <v>0</v>
      </c>
      <c r="CN297" t="s">
        <v>0</v>
      </c>
      <c r="CO297">
        <v>0</v>
      </c>
      <c r="CP297">
        <f>(P297+Q297+S297)</f>
        <v>3020.56</v>
      </c>
      <c r="CQ297">
        <f>ROUND((ROUND((AC297*AW297*1),2)*BC297),2)</f>
        <v>0</v>
      </c>
      <c r="CR297">
        <f>(ROUND((ROUND(((ET297)*AV297*1),2)*BB297),2)+ROUND((ROUND(((AE297-(EU297))*AV297*1),2)*BS297),2))</f>
        <v>241.64</v>
      </c>
      <c r="CS297">
        <f>ROUND((ROUND((AE297*AV297*1),2)*BS297),2)</f>
        <v>0</v>
      </c>
      <c r="CT297">
        <f>ROUND((ROUND((AF297*AV297*1),2)*BA297),2)</f>
        <v>0</v>
      </c>
      <c r="CU297">
        <f>AG297</f>
        <v>0</v>
      </c>
      <c r="CV297">
        <f>(AH297*AV297)</f>
        <v>0</v>
      </c>
      <c r="CW297">
        <f t="shared" si="249"/>
        <v>0</v>
      </c>
      <c r="CX297">
        <f t="shared" si="249"/>
        <v>0</v>
      </c>
      <c r="CY297">
        <f>S297*(BZ297/100)</f>
        <v>0</v>
      </c>
      <c r="CZ297">
        <f>S297*(CA297/100)</f>
        <v>0</v>
      </c>
      <c r="DC297" t="s">
        <v>0</v>
      </c>
      <c r="DD297" t="s">
        <v>0</v>
      </c>
      <c r="DE297" t="s">
        <v>0</v>
      </c>
      <c r="DF297" t="s">
        <v>0</v>
      </c>
      <c r="DG297" t="s">
        <v>0</v>
      </c>
      <c r="DH297" t="s">
        <v>0</v>
      </c>
      <c r="DI297" t="s">
        <v>0</v>
      </c>
      <c r="DJ297" t="s">
        <v>0</v>
      </c>
      <c r="DK297" t="s">
        <v>0</v>
      </c>
      <c r="DL297" t="s">
        <v>0</v>
      </c>
      <c r="DM297" t="s">
        <v>0</v>
      </c>
      <c r="DN297">
        <v>0</v>
      </c>
      <c r="DO297">
        <v>0</v>
      </c>
      <c r="DP297">
        <v>1</v>
      </c>
      <c r="DQ297">
        <v>1</v>
      </c>
      <c r="DU297">
        <v>1013</v>
      </c>
      <c r="DV297" t="s">
        <v>46</v>
      </c>
      <c r="DW297" t="s">
        <v>46</v>
      </c>
      <c r="DX297">
        <v>1</v>
      </c>
      <c r="EE297">
        <v>45802091</v>
      </c>
      <c r="EF297">
        <v>150</v>
      </c>
      <c r="EG297" t="s">
        <v>40</v>
      </c>
      <c r="EH297">
        <v>0</v>
      </c>
      <c r="EI297" t="s">
        <v>0</v>
      </c>
      <c r="EJ297">
        <v>4</v>
      </c>
      <c r="EK297">
        <v>1113</v>
      </c>
      <c r="EL297" t="s">
        <v>48</v>
      </c>
      <c r="EM297" t="s">
        <v>49</v>
      </c>
      <c r="EO297" t="s">
        <v>0</v>
      </c>
      <c r="EQ297">
        <v>0</v>
      </c>
      <c r="ER297">
        <v>31.67</v>
      </c>
      <c r="ES297">
        <v>0</v>
      </c>
      <c r="ET297">
        <v>31.67</v>
      </c>
      <c r="EU297">
        <v>0</v>
      </c>
      <c r="EV297">
        <v>0</v>
      </c>
      <c r="EW297">
        <v>0</v>
      </c>
      <c r="EX297">
        <v>0</v>
      </c>
      <c r="EY297">
        <v>0</v>
      </c>
      <c r="FQ297">
        <v>0</v>
      </c>
      <c r="FR297">
        <f>ROUND(IF(AND(BH297=3,BI297=3),P297,0),2)</f>
        <v>0</v>
      </c>
      <c r="FS297">
        <v>0</v>
      </c>
      <c r="FX297">
        <v>0</v>
      </c>
      <c r="FY297">
        <v>0</v>
      </c>
      <c r="GA297" t="s">
        <v>0</v>
      </c>
      <c r="GD297">
        <v>0</v>
      </c>
      <c r="GF297">
        <v>-228259164</v>
      </c>
      <c r="GG297">
        <v>2</v>
      </c>
      <c r="GH297">
        <v>1</v>
      </c>
      <c r="GI297">
        <v>2</v>
      </c>
      <c r="GJ297">
        <v>0</v>
      </c>
      <c r="GK297">
        <f>ROUND(R297*(R12)/100,2)</f>
        <v>0</v>
      </c>
      <c r="GL297">
        <f>ROUND(IF(AND(BH297=3,BI297=3,FS297&lt;&gt;0),P297,0),2)</f>
        <v>0</v>
      </c>
      <c r="GM297">
        <f>ROUND(O297+X297+Y297+GK297,2)+GX297</f>
        <v>3020.56</v>
      </c>
      <c r="GN297">
        <f>IF(OR(BI297=0,BI297=1),ROUND(O297+X297+Y297+GK297,2),0)</f>
        <v>0</v>
      </c>
      <c r="GO297">
        <f>IF(BI297=2,ROUND(O297+X297+Y297+GK297,2),0)</f>
        <v>0</v>
      </c>
      <c r="GP297">
        <f>IF(BI297=4,ROUND(O297+X297+Y297+GK297,2)+GX297,0)</f>
        <v>3020.56</v>
      </c>
      <c r="GR297">
        <v>0</v>
      </c>
      <c r="GS297">
        <v>3</v>
      </c>
      <c r="GT297">
        <v>0</v>
      </c>
      <c r="GU297" t="s">
        <v>0</v>
      </c>
      <c r="GV297">
        <f>ROUND((GT297),6)</f>
        <v>0</v>
      </c>
      <c r="GW297">
        <v>1</v>
      </c>
      <c r="GX297">
        <f>ROUND(HC297*I297,2)</f>
        <v>0</v>
      </c>
      <c r="HA297">
        <v>0</v>
      </c>
      <c r="HB297">
        <v>0</v>
      </c>
      <c r="HC297">
        <f>GV297*GW297</f>
        <v>0</v>
      </c>
      <c r="IK297">
        <v>0</v>
      </c>
    </row>
    <row r="299" spans="1:245" x14ac:dyDescent="0.2">
      <c r="A299" s="2">
        <v>51</v>
      </c>
      <c r="B299" s="2">
        <f>B291</f>
        <v>1</v>
      </c>
      <c r="C299" s="2">
        <f>A291</f>
        <v>4</v>
      </c>
      <c r="D299" s="2">
        <f>ROW(A291)</f>
        <v>291</v>
      </c>
      <c r="E299" s="2"/>
      <c r="F299" s="2" t="str">
        <f>IF(F291&lt;&gt;"",F291,"")</f>
        <v>Новый раздел</v>
      </c>
      <c r="G299" s="2" t="str">
        <f>IF(G291&lt;&gt;"",G291,"")</f>
        <v>вывоз мусора</v>
      </c>
      <c r="H299" s="2">
        <v>0</v>
      </c>
      <c r="I299" s="2"/>
      <c r="J299" s="2"/>
      <c r="K299" s="2"/>
      <c r="L299" s="2"/>
      <c r="M299" s="2"/>
      <c r="N299" s="2"/>
      <c r="O299" s="2">
        <f t="shared" ref="O299:T299" si="250">ROUND(AB299,2)</f>
        <v>10586.89</v>
      </c>
      <c r="P299" s="2">
        <f t="shared" si="250"/>
        <v>0</v>
      </c>
      <c r="Q299" s="2">
        <f t="shared" si="250"/>
        <v>10586.89</v>
      </c>
      <c r="R299" s="2">
        <f t="shared" si="250"/>
        <v>459.17</v>
      </c>
      <c r="S299" s="2">
        <f t="shared" si="250"/>
        <v>0</v>
      </c>
      <c r="T299" s="2">
        <f t="shared" si="250"/>
        <v>0</v>
      </c>
      <c r="U299" s="2">
        <f>AH299</f>
        <v>0</v>
      </c>
      <c r="V299" s="2">
        <f>AI299</f>
        <v>0</v>
      </c>
      <c r="W299" s="2">
        <f>ROUND(AJ299,2)</f>
        <v>0</v>
      </c>
      <c r="X299" s="2">
        <f>ROUND(AK299,2)</f>
        <v>0</v>
      </c>
      <c r="Y299" s="2">
        <f>ROUND(AL299,2)</f>
        <v>0</v>
      </c>
      <c r="Z299" s="2"/>
      <c r="AA299" s="2"/>
      <c r="AB299" s="2">
        <f>ROUND(SUMIF(AA295:AA297,"=46747901",O295:O297),2)</f>
        <v>10586.89</v>
      </c>
      <c r="AC299" s="2">
        <f>ROUND(SUMIF(AA295:AA297,"=46747901",P295:P297),2)</f>
        <v>0</v>
      </c>
      <c r="AD299" s="2">
        <f>ROUND(SUMIF(AA295:AA297,"=46747901",Q295:Q297),2)</f>
        <v>10586.89</v>
      </c>
      <c r="AE299" s="2">
        <f>ROUND(SUMIF(AA295:AA297,"=46747901",R295:R297),2)</f>
        <v>459.17</v>
      </c>
      <c r="AF299" s="2">
        <f>ROUND(SUMIF(AA295:AA297,"=46747901",S295:S297),2)</f>
        <v>0</v>
      </c>
      <c r="AG299" s="2">
        <f>ROUND(SUMIF(AA295:AA297,"=46747901",T295:T297),2)</f>
        <v>0</v>
      </c>
      <c r="AH299" s="2">
        <f>SUMIF(AA295:AA297,"=46747901",U295:U297)</f>
        <v>0</v>
      </c>
      <c r="AI299" s="2">
        <f>SUMIF(AA295:AA297,"=46747901",V295:V297)</f>
        <v>0</v>
      </c>
      <c r="AJ299" s="2">
        <f>ROUND(SUMIF(AA295:AA297,"=46747901",W295:W297),2)</f>
        <v>0</v>
      </c>
      <c r="AK299" s="2">
        <f>ROUND(SUMIF(AA295:AA297,"=46747901",X295:X297),2)</f>
        <v>0</v>
      </c>
      <c r="AL299" s="2">
        <f>ROUND(SUMIF(AA295:AA297,"=46747901",Y295:Y297),2)</f>
        <v>0</v>
      </c>
      <c r="AM299" s="2"/>
      <c r="AN299" s="2"/>
      <c r="AO299" s="2">
        <f t="shared" ref="AO299:BD299" si="251">ROUND(BX299,2)</f>
        <v>0</v>
      </c>
      <c r="AP299" s="2">
        <f t="shared" si="251"/>
        <v>0</v>
      </c>
      <c r="AQ299" s="2">
        <f t="shared" si="251"/>
        <v>0</v>
      </c>
      <c r="AR299" s="2">
        <f t="shared" si="251"/>
        <v>11307.79</v>
      </c>
      <c r="AS299" s="2">
        <f t="shared" si="251"/>
        <v>1709.9</v>
      </c>
      <c r="AT299" s="2">
        <f t="shared" si="251"/>
        <v>0</v>
      </c>
      <c r="AU299" s="2">
        <f t="shared" si="251"/>
        <v>9597.89</v>
      </c>
      <c r="AV299" s="2">
        <f t="shared" si="251"/>
        <v>0</v>
      </c>
      <c r="AW299" s="2">
        <f t="shared" si="251"/>
        <v>0</v>
      </c>
      <c r="AX299" s="2">
        <f t="shared" si="251"/>
        <v>0</v>
      </c>
      <c r="AY299" s="2">
        <f t="shared" si="251"/>
        <v>0</v>
      </c>
      <c r="AZ299" s="2">
        <f t="shared" si="251"/>
        <v>0</v>
      </c>
      <c r="BA299" s="2">
        <f t="shared" si="251"/>
        <v>0</v>
      </c>
      <c r="BB299" s="2">
        <f t="shared" si="251"/>
        <v>0</v>
      </c>
      <c r="BC299" s="2">
        <f t="shared" si="251"/>
        <v>0</v>
      </c>
      <c r="BD299" s="2">
        <f t="shared" si="251"/>
        <v>0</v>
      </c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>
        <f>ROUND(SUMIF(AA295:AA297,"=46747901",FQ295:FQ297),2)</f>
        <v>0</v>
      </c>
      <c r="BY299" s="2">
        <f>ROUND(SUMIF(AA295:AA297,"=46747901",FR295:FR297),2)</f>
        <v>0</v>
      </c>
      <c r="BZ299" s="2">
        <f>ROUND(SUMIF(AA295:AA297,"=46747901",GL295:GL297),2)</f>
        <v>0</v>
      </c>
      <c r="CA299" s="2">
        <f>ROUND(SUMIF(AA295:AA297,"=46747901",GM295:GM297),2)</f>
        <v>11307.79</v>
      </c>
      <c r="CB299" s="2">
        <f>ROUND(SUMIF(AA295:AA297,"=46747901",GN295:GN297),2)</f>
        <v>1709.9</v>
      </c>
      <c r="CC299" s="2">
        <f>ROUND(SUMIF(AA295:AA297,"=46747901",GO295:GO297),2)</f>
        <v>0</v>
      </c>
      <c r="CD299" s="2">
        <f>ROUND(SUMIF(AA295:AA297,"=46747901",GP295:GP297),2)</f>
        <v>9597.89</v>
      </c>
      <c r="CE299" s="2">
        <f>AC299-BX299</f>
        <v>0</v>
      </c>
      <c r="CF299" s="2">
        <f>AC299-BY299</f>
        <v>0</v>
      </c>
      <c r="CG299" s="2">
        <f>BX299-BZ299</f>
        <v>0</v>
      </c>
      <c r="CH299" s="2">
        <f>AC299-BX299-BY299+BZ299</f>
        <v>0</v>
      </c>
      <c r="CI299" s="2">
        <f>BY299-BZ299</f>
        <v>0</v>
      </c>
      <c r="CJ299" s="2">
        <f>ROUND(SUMIF(AA295:AA297,"=46747901",GX295:GX297),2)</f>
        <v>0</v>
      </c>
      <c r="CK299" s="2">
        <f>ROUND(SUMIF(AA295:AA297,"=46747901",GY295:GY297),2)</f>
        <v>0</v>
      </c>
      <c r="CL299" s="2">
        <f>ROUND(SUMIF(AA295:AA297,"=46747901",GZ295:GZ297),2)</f>
        <v>0</v>
      </c>
      <c r="CM299" s="2">
        <f>ROUND(SUMIF(AA295:AA297,"=46747901",HD295:HD297),2)</f>
        <v>0</v>
      </c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>
        <v>0</v>
      </c>
    </row>
    <row r="301" spans="1:245" x14ac:dyDescent="0.2">
      <c r="A301" s="4">
        <v>50</v>
      </c>
      <c r="B301" s="4">
        <v>0</v>
      </c>
      <c r="C301" s="4">
        <v>0</v>
      </c>
      <c r="D301" s="4">
        <v>1</v>
      </c>
      <c r="E301" s="4">
        <v>201</v>
      </c>
      <c r="F301" s="4">
        <f>ROUND(Source!O299,O301)</f>
        <v>10586.89</v>
      </c>
      <c r="G301" s="4" t="s">
        <v>113</v>
      </c>
      <c r="H301" s="4" t="s">
        <v>114</v>
      </c>
      <c r="I301" s="4"/>
      <c r="J301" s="4"/>
      <c r="K301" s="4">
        <v>201</v>
      </c>
      <c r="L301" s="4">
        <v>1</v>
      </c>
      <c r="M301" s="4">
        <v>3</v>
      </c>
      <c r="N301" s="4" t="s">
        <v>0</v>
      </c>
      <c r="O301" s="4">
        <v>2</v>
      </c>
      <c r="P301" s="4"/>
      <c r="Q301" s="4"/>
      <c r="R301" s="4"/>
      <c r="S301" s="4"/>
      <c r="T301" s="4"/>
      <c r="U301" s="4"/>
      <c r="V301" s="4"/>
      <c r="W301" s="4"/>
    </row>
    <row r="302" spans="1:245" x14ac:dyDescent="0.2">
      <c r="A302" s="4">
        <v>50</v>
      </c>
      <c r="B302" s="4">
        <v>0</v>
      </c>
      <c r="C302" s="4">
        <v>0</v>
      </c>
      <c r="D302" s="4">
        <v>1</v>
      </c>
      <c r="E302" s="4">
        <v>202</v>
      </c>
      <c r="F302" s="4">
        <f>ROUND(Source!P299,O302)</f>
        <v>0</v>
      </c>
      <c r="G302" s="4" t="s">
        <v>115</v>
      </c>
      <c r="H302" s="4" t="s">
        <v>116</v>
      </c>
      <c r="I302" s="4"/>
      <c r="J302" s="4"/>
      <c r="K302" s="4">
        <v>202</v>
      </c>
      <c r="L302" s="4">
        <v>2</v>
      </c>
      <c r="M302" s="4">
        <v>3</v>
      </c>
      <c r="N302" s="4" t="s">
        <v>0</v>
      </c>
      <c r="O302" s="4">
        <v>2</v>
      </c>
      <c r="P302" s="4"/>
      <c r="Q302" s="4"/>
      <c r="R302" s="4"/>
      <c r="S302" s="4"/>
      <c r="T302" s="4"/>
      <c r="U302" s="4"/>
      <c r="V302" s="4"/>
      <c r="W302" s="4"/>
    </row>
    <row r="303" spans="1:245" x14ac:dyDescent="0.2">
      <c r="A303" s="4">
        <v>50</v>
      </c>
      <c r="B303" s="4">
        <v>0</v>
      </c>
      <c r="C303" s="4">
        <v>0</v>
      </c>
      <c r="D303" s="4">
        <v>1</v>
      </c>
      <c r="E303" s="4">
        <v>222</v>
      </c>
      <c r="F303" s="4">
        <f>ROUND(Source!AO299,O303)</f>
        <v>0</v>
      </c>
      <c r="G303" s="4" t="s">
        <v>117</v>
      </c>
      <c r="H303" s="4" t="s">
        <v>118</v>
      </c>
      <c r="I303" s="4"/>
      <c r="J303" s="4"/>
      <c r="K303" s="4">
        <v>222</v>
      </c>
      <c r="L303" s="4">
        <v>3</v>
      </c>
      <c r="M303" s="4">
        <v>3</v>
      </c>
      <c r="N303" s="4" t="s">
        <v>0</v>
      </c>
      <c r="O303" s="4">
        <v>2</v>
      </c>
      <c r="P303" s="4"/>
      <c r="Q303" s="4"/>
      <c r="R303" s="4"/>
      <c r="S303" s="4"/>
      <c r="T303" s="4"/>
      <c r="U303" s="4"/>
      <c r="V303" s="4"/>
      <c r="W303" s="4"/>
    </row>
    <row r="304" spans="1:245" x14ac:dyDescent="0.2">
      <c r="A304" s="4">
        <v>50</v>
      </c>
      <c r="B304" s="4">
        <v>0</v>
      </c>
      <c r="C304" s="4">
        <v>0</v>
      </c>
      <c r="D304" s="4">
        <v>1</v>
      </c>
      <c r="E304" s="4">
        <v>225</v>
      </c>
      <c r="F304" s="4">
        <f>ROUND(Source!AV299,O304)</f>
        <v>0</v>
      </c>
      <c r="G304" s="4" t="s">
        <v>119</v>
      </c>
      <c r="H304" s="4" t="s">
        <v>120</v>
      </c>
      <c r="I304" s="4"/>
      <c r="J304" s="4"/>
      <c r="K304" s="4">
        <v>225</v>
      </c>
      <c r="L304" s="4">
        <v>4</v>
      </c>
      <c r="M304" s="4">
        <v>3</v>
      </c>
      <c r="N304" s="4" t="s">
        <v>0</v>
      </c>
      <c r="O304" s="4">
        <v>2</v>
      </c>
      <c r="P304" s="4"/>
      <c r="Q304" s="4"/>
      <c r="R304" s="4"/>
      <c r="S304" s="4"/>
      <c r="T304" s="4"/>
      <c r="U304" s="4"/>
      <c r="V304" s="4"/>
      <c r="W304" s="4"/>
    </row>
    <row r="305" spans="1:23" x14ac:dyDescent="0.2">
      <c r="A305" s="4">
        <v>50</v>
      </c>
      <c r="B305" s="4">
        <v>0</v>
      </c>
      <c r="C305" s="4">
        <v>0</v>
      </c>
      <c r="D305" s="4">
        <v>1</v>
      </c>
      <c r="E305" s="4">
        <v>226</v>
      </c>
      <c r="F305" s="4">
        <f>ROUND(Source!AW299,O305)</f>
        <v>0</v>
      </c>
      <c r="G305" s="4" t="s">
        <v>121</v>
      </c>
      <c r="H305" s="4" t="s">
        <v>122</v>
      </c>
      <c r="I305" s="4"/>
      <c r="J305" s="4"/>
      <c r="K305" s="4">
        <v>226</v>
      </c>
      <c r="L305" s="4">
        <v>5</v>
      </c>
      <c r="M305" s="4">
        <v>3</v>
      </c>
      <c r="N305" s="4" t="s">
        <v>0</v>
      </c>
      <c r="O305" s="4">
        <v>2</v>
      </c>
      <c r="P305" s="4"/>
      <c r="Q305" s="4"/>
      <c r="R305" s="4"/>
      <c r="S305" s="4"/>
      <c r="T305" s="4"/>
      <c r="U305" s="4"/>
      <c r="V305" s="4"/>
      <c r="W305" s="4"/>
    </row>
    <row r="306" spans="1:23" x14ac:dyDescent="0.2">
      <c r="A306" s="4">
        <v>50</v>
      </c>
      <c r="B306" s="4">
        <v>0</v>
      </c>
      <c r="C306" s="4">
        <v>0</v>
      </c>
      <c r="D306" s="4">
        <v>1</v>
      </c>
      <c r="E306" s="4">
        <v>227</v>
      </c>
      <c r="F306" s="4">
        <f>ROUND(Source!AX299,O306)</f>
        <v>0</v>
      </c>
      <c r="G306" s="4" t="s">
        <v>123</v>
      </c>
      <c r="H306" s="4" t="s">
        <v>124</v>
      </c>
      <c r="I306" s="4"/>
      <c r="J306" s="4"/>
      <c r="K306" s="4">
        <v>227</v>
      </c>
      <c r="L306" s="4">
        <v>6</v>
      </c>
      <c r="M306" s="4">
        <v>3</v>
      </c>
      <c r="N306" s="4" t="s">
        <v>0</v>
      </c>
      <c r="O306" s="4">
        <v>2</v>
      </c>
      <c r="P306" s="4"/>
      <c r="Q306" s="4"/>
      <c r="R306" s="4"/>
      <c r="S306" s="4"/>
      <c r="T306" s="4"/>
      <c r="U306" s="4"/>
      <c r="V306" s="4"/>
      <c r="W306" s="4"/>
    </row>
    <row r="307" spans="1:23" x14ac:dyDescent="0.2">
      <c r="A307" s="4">
        <v>50</v>
      </c>
      <c r="B307" s="4">
        <v>0</v>
      </c>
      <c r="C307" s="4">
        <v>0</v>
      </c>
      <c r="D307" s="4">
        <v>1</v>
      </c>
      <c r="E307" s="4">
        <v>228</v>
      </c>
      <c r="F307" s="4">
        <f>ROUND(Source!AY299,O307)</f>
        <v>0</v>
      </c>
      <c r="G307" s="4" t="s">
        <v>125</v>
      </c>
      <c r="H307" s="4" t="s">
        <v>126</v>
      </c>
      <c r="I307" s="4"/>
      <c r="J307" s="4"/>
      <c r="K307" s="4">
        <v>228</v>
      </c>
      <c r="L307" s="4">
        <v>7</v>
      </c>
      <c r="M307" s="4">
        <v>3</v>
      </c>
      <c r="N307" s="4" t="s">
        <v>0</v>
      </c>
      <c r="O307" s="4">
        <v>2</v>
      </c>
      <c r="P307" s="4"/>
      <c r="Q307" s="4"/>
      <c r="R307" s="4"/>
      <c r="S307" s="4"/>
      <c r="T307" s="4"/>
      <c r="U307" s="4"/>
      <c r="V307" s="4"/>
      <c r="W307" s="4"/>
    </row>
    <row r="308" spans="1:23" x14ac:dyDescent="0.2">
      <c r="A308" s="4">
        <v>50</v>
      </c>
      <c r="B308" s="4">
        <v>0</v>
      </c>
      <c r="C308" s="4">
        <v>0</v>
      </c>
      <c r="D308" s="4">
        <v>1</v>
      </c>
      <c r="E308" s="4">
        <v>216</v>
      </c>
      <c r="F308" s="4">
        <f>ROUND(Source!AP299,O308)</f>
        <v>0</v>
      </c>
      <c r="G308" s="4" t="s">
        <v>127</v>
      </c>
      <c r="H308" s="4" t="s">
        <v>128</v>
      </c>
      <c r="I308" s="4"/>
      <c r="J308" s="4"/>
      <c r="K308" s="4">
        <v>216</v>
      </c>
      <c r="L308" s="4">
        <v>8</v>
      </c>
      <c r="M308" s="4">
        <v>3</v>
      </c>
      <c r="N308" s="4" t="s">
        <v>0</v>
      </c>
      <c r="O308" s="4">
        <v>2</v>
      </c>
      <c r="P308" s="4"/>
      <c r="Q308" s="4"/>
      <c r="R308" s="4"/>
      <c r="S308" s="4"/>
      <c r="T308" s="4"/>
      <c r="U308" s="4"/>
      <c r="V308" s="4"/>
      <c r="W308" s="4"/>
    </row>
    <row r="309" spans="1:23" x14ac:dyDescent="0.2">
      <c r="A309" s="4">
        <v>50</v>
      </c>
      <c r="B309" s="4">
        <v>0</v>
      </c>
      <c r="C309" s="4">
        <v>0</v>
      </c>
      <c r="D309" s="4">
        <v>1</v>
      </c>
      <c r="E309" s="4">
        <v>223</v>
      </c>
      <c r="F309" s="4">
        <f>ROUND(Source!AQ299,O309)</f>
        <v>0</v>
      </c>
      <c r="G309" s="4" t="s">
        <v>129</v>
      </c>
      <c r="H309" s="4" t="s">
        <v>130</v>
      </c>
      <c r="I309" s="4"/>
      <c r="J309" s="4"/>
      <c r="K309" s="4">
        <v>223</v>
      </c>
      <c r="L309" s="4">
        <v>9</v>
      </c>
      <c r="M309" s="4">
        <v>3</v>
      </c>
      <c r="N309" s="4" t="s">
        <v>0</v>
      </c>
      <c r="O309" s="4">
        <v>2</v>
      </c>
      <c r="P309" s="4"/>
      <c r="Q309" s="4"/>
      <c r="R309" s="4"/>
      <c r="S309" s="4"/>
      <c r="T309" s="4"/>
      <c r="U309" s="4"/>
      <c r="V309" s="4"/>
      <c r="W309" s="4"/>
    </row>
    <row r="310" spans="1:23" x14ac:dyDescent="0.2">
      <c r="A310" s="4">
        <v>50</v>
      </c>
      <c r="B310" s="4">
        <v>0</v>
      </c>
      <c r="C310" s="4">
        <v>0</v>
      </c>
      <c r="D310" s="4">
        <v>1</v>
      </c>
      <c r="E310" s="4">
        <v>229</v>
      </c>
      <c r="F310" s="4">
        <f>ROUND(Source!AZ299,O310)</f>
        <v>0</v>
      </c>
      <c r="G310" s="4" t="s">
        <v>131</v>
      </c>
      <c r="H310" s="4" t="s">
        <v>132</v>
      </c>
      <c r="I310" s="4"/>
      <c r="J310" s="4"/>
      <c r="K310" s="4">
        <v>229</v>
      </c>
      <c r="L310" s="4">
        <v>10</v>
      </c>
      <c r="M310" s="4">
        <v>3</v>
      </c>
      <c r="N310" s="4" t="s">
        <v>0</v>
      </c>
      <c r="O310" s="4">
        <v>2</v>
      </c>
      <c r="P310" s="4"/>
      <c r="Q310" s="4"/>
      <c r="R310" s="4"/>
      <c r="S310" s="4"/>
      <c r="T310" s="4"/>
      <c r="U310" s="4"/>
      <c r="V310" s="4"/>
      <c r="W310" s="4"/>
    </row>
    <row r="311" spans="1:23" x14ac:dyDescent="0.2">
      <c r="A311" s="4">
        <v>50</v>
      </c>
      <c r="B311" s="4">
        <v>0</v>
      </c>
      <c r="C311" s="4">
        <v>0</v>
      </c>
      <c r="D311" s="4">
        <v>1</v>
      </c>
      <c r="E311" s="4">
        <v>203</v>
      </c>
      <c r="F311" s="4">
        <f>ROUND(Source!Q299,O311)</f>
        <v>10586.89</v>
      </c>
      <c r="G311" s="4" t="s">
        <v>133</v>
      </c>
      <c r="H311" s="4" t="s">
        <v>134</v>
      </c>
      <c r="I311" s="4"/>
      <c r="J311" s="4"/>
      <c r="K311" s="4">
        <v>203</v>
      </c>
      <c r="L311" s="4">
        <v>11</v>
      </c>
      <c r="M311" s="4">
        <v>3</v>
      </c>
      <c r="N311" s="4" t="s">
        <v>0</v>
      </c>
      <c r="O311" s="4">
        <v>2</v>
      </c>
      <c r="P311" s="4"/>
      <c r="Q311" s="4"/>
      <c r="R311" s="4"/>
      <c r="S311" s="4"/>
      <c r="T311" s="4"/>
      <c r="U311" s="4"/>
      <c r="V311" s="4"/>
      <c r="W311" s="4"/>
    </row>
    <row r="312" spans="1:23" x14ac:dyDescent="0.2">
      <c r="A312" s="4">
        <v>50</v>
      </c>
      <c r="B312" s="4">
        <v>0</v>
      </c>
      <c r="C312" s="4">
        <v>0</v>
      </c>
      <c r="D312" s="4">
        <v>1</v>
      </c>
      <c r="E312" s="4">
        <v>231</v>
      </c>
      <c r="F312" s="4">
        <f>ROUND(Source!BB299,O312)</f>
        <v>0</v>
      </c>
      <c r="G312" s="4" t="s">
        <v>135</v>
      </c>
      <c r="H312" s="4" t="s">
        <v>136</v>
      </c>
      <c r="I312" s="4"/>
      <c r="J312" s="4"/>
      <c r="K312" s="4">
        <v>231</v>
      </c>
      <c r="L312" s="4">
        <v>12</v>
      </c>
      <c r="M312" s="4">
        <v>3</v>
      </c>
      <c r="N312" s="4" t="s">
        <v>0</v>
      </c>
      <c r="O312" s="4">
        <v>2</v>
      </c>
      <c r="P312" s="4"/>
      <c r="Q312" s="4"/>
      <c r="R312" s="4"/>
      <c r="S312" s="4"/>
      <c r="T312" s="4"/>
      <c r="U312" s="4"/>
      <c r="V312" s="4"/>
      <c r="W312" s="4"/>
    </row>
    <row r="313" spans="1:23" x14ac:dyDescent="0.2">
      <c r="A313" s="4">
        <v>50</v>
      </c>
      <c r="B313" s="4">
        <v>0</v>
      </c>
      <c r="C313" s="4">
        <v>0</v>
      </c>
      <c r="D313" s="4">
        <v>1</v>
      </c>
      <c r="E313" s="4">
        <v>204</v>
      </c>
      <c r="F313" s="4">
        <f>ROUND(Source!R299,O313)</f>
        <v>459.17</v>
      </c>
      <c r="G313" s="4" t="s">
        <v>137</v>
      </c>
      <c r="H313" s="4" t="s">
        <v>138</v>
      </c>
      <c r="I313" s="4"/>
      <c r="J313" s="4"/>
      <c r="K313" s="4">
        <v>204</v>
      </c>
      <c r="L313" s="4">
        <v>13</v>
      </c>
      <c r="M313" s="4">
        <v>3</v>
      </c>
      <c r="N313" s="4" t="s">
        <v>0</v>
      </c>
      <c r="O313" s="4">
        <v>2</v>
      </c>
      <c r="P313" s="4"/>
      <c r="Q313" s="4"/>
      <c r="R313" s="4"/>
      <c r="S313" s="4"/>
      <c r="T313" s="4"/>
      <c r="U313" s="4"/>
      <c r="V313" s="4"/>
      <c r="W313" s="4"/>
    </row>
    <row r="314" spans="1:23" x14ac:dyDescent="0.2">
      <c r="A314" s="4">
        <v>50</v>
      </c>
      <c r="B314" s="4">
        <v>0</v>
      </c>
      <c r="C314" s="4">
        <v>0</v>
      </c>
      <c r="D314" s="4">
        <v>1</v>
      </c>
      <c r="E314" s="4">
        <v>205</v>
      </c>
      <c r="F314" s="4">
        <f>ROUND(Source!S299,O314)</f>
        <v>0</v>
      </c>
      <c r="G314" s="4" t="s">
        <v>139</v>
      </c>
      <c r="H314" s="4" t="s">
        <v>140</v>
      </c>
      <c r="I314" s="4"/>
      <c r="J314" s="4"/>
      <c r="K314" s="4">
        <v>205</v>
      </c>
      <c r="L314" s="4">
        <v>14</v>
      </c>
      <c r="M314" s="4">
        <v>3</v>
      </c>
      <c r="N314" s="4" t="s">
        <v>0</v>
      </c>
      <c r="O314" s="4">
        <v>2</v>
      </c>
      <c r="P314" s="4"/>
      <c r="Q314" s="4"/>
      <c r="R314" s="4"/>
      <c r="S314" s="4"/>
      <c r="T314" s="4"/>
      <c r="U314" s="4"/>
      <c r="V314" s="4"/>
      <c r="W314" s="4"/>
    </row>
    <row r="315" spans="1:23" x14ac:dyDescent="0.2">
      <c r="A315" s="4">
        <v>50</v>
      </c>
      <c r="B315" s="4">
        <v>0</v>
      </c>
      <c r="C315" s="4">
        <v>0</v>
      </c>
      <c r="D315" s="4">
        <v>1</v>
      </c>
      <c r="E315" s="4">
        <v>232</v>
      </c>
      <c r="F315" s="4">
        <f>ROUND(Source!BC299,O315)</f>
        <v>0</v>
      </c>
      <c r="G315" s="4" t="s">
        <v>141</v>
      </c>
      <c r="H315" s="4" t="s">
        <v>142</v>
      </c>
      <c r="I315" s="4"/>
      <c r="J315" s="4"/>
      <c r="K315" s="4">
        <v>232</v>
      </c>
      <c r="L315" s="4">
        <v>15</v>
      </c>
      <c r="M315" s="4">
        <v>3</v>
      </c>
      <c r="N315" s="4" t="s">
        <v>0</v>
      </c>
      <c r="O315" s="4">
        <v>2</v>
      </c>
      <c r="P315" s="4"/>
      <c r="Q315" s="4"/>
      <c r="R315" s="4"/>
      <c r="S315" s="4"/>
      <c r="T315" s="4"/>
      <c r="U315" s="4"/>
      <c r="V315" s="4"/>
      <c r="W315" s="4"/>
    </row>
    <row r="316" spans="1:23" x14ac:dyDescent="0.2">
      <c r="A316" s="4">
        <v>50</v>
      </c>
      <c r="B316" s="4">
        <v>0</v>
      </c>
      <c r="C316" s="4">
        <v>0</v>
      </c>
      <c r="D316" s="4">
        <v>1</v>
      </c>
      <c r="E316" s="4">
        <v>214</v>
      </c>
      <c r="F316" s="4">
        <f>ROUND(Source!AS299,O316)</f>
        <v>1709.9</v>
      </c>
      <c r="G316" s="4" t="s">
        <v>143</v>
      </c>
      <c r="H316" s="4" t="s">
        <v>144</v>
      </c>
      <c r="I316" s="4"/>
      <c r="J316" s="4"/>
      <c r="K316" s="4">
        <v>214</v>
      </c>
      <c r="L316" s="4">
        <v>16</v>
      </c>
      <c r="M316" s="4">
        <v>3</v>
      </c>
      <c r="N316" s="4" t="s">
        <v>0</v>
      </c>
      <c r="O316" s="4">
        <v>2</v>
      </c>
      <c r="P316" s="4"/>
      <c r="Q316" s="4"/>
      <c r="R316" s="4"/>
      <c r="S316" s="4"/>
      <c r="T316" s="4"/>
      <c r="U316" s="4"/>
      <c r="V316" s="4"/>
      <c r="W316" s="4"/>
    </row>
    <row r="317" spans="1:23" x14ac:dyDescent="0.2">
      <c r="A317" s="4">
        <v>50</v>
      </c>
      <c r="B317" s="4">
        <v>0</v>
      </c>
      <c r="C317" s="4">
        <v>0</v>
      </c>
      <c r="D317" s="4">
        <v>1</v>
      </c>
      <c r="E317" s="4">
        <v>215</v>
      </c>
      <c r="F317" s="4">
        <f>ROUND(Source!AT299,O317)</f>
        <v>0</v>
      </c>
      <c r="G317" s="4" t="s">
        <v>145</v>
      </c>
      <c r="H317" s="4" t="s">
        <v>146</v>
      </c>
      <c r="I317" s="4"/>
      <c r="J317" s="4"/>
      <c r="K317" s="4">
        <v>215</v>
      </c>
      <c r="L317" s="4">
        <v>17</v>
      </c>
      <c r="M317" s="4">
        <v>3</v>
      </c>
      <c r="N317" s="4" t="s">
        <v>0</v>
      </c>
      <c r="O317" s="4">
        <v>2</v>
      </c>
      <c r="P317" s="4"/>
      <c r="Q317" s="4"/>
      <c r="R317" s="4"/>
      <c r="S317" s="4"/>
      <c r="T317" s="4"/>
      <c r="U317" s="4"/>
      <c r="V317" s="4"/>
      <c r="W317" s="4"/>
    </row>
    <row r="318" spans="1:23" x14ac:dyDescent="0.2">
      <c r="A318" s="4">
        <v>50</v>
      </c>
      <c r="B318" s="4">
        <v>0</v>
      </c>
      <c r="C318" s="4">
        <v>0</v>
      </c>
      <c r="D318" s="4">
        <v>1</v>
      </c>
      <c r="E318" s="4">
        <v>217</v>
      </c>
      <c r="F318" s="4">
        <f>ROUND(Source!AU299,O318)</f>
        <v>9597.89</v>
      </c>
      <c r="G318" s="4" t="s">
        <v>147</v>
      </c>
      <c r="H318" s="4" t="s">
        <v>148</v>
      </c>
      <c r="I318" s="4"/>
      <c r="J318" s="4"/>
      <c r="K318" s="4">
        <v>217</v>
      </c>
      <c r="L318" s="4">
        <v>18</v>
      </c>
      <c r="M318" s="4">
        <v>3</v>
      </c>
      <c r="N318" s="4" t="s">
        <v>0</v>
      </c>
      <c r="O318" s="4">
        <v>2</v>
      </c>
      <c r="P318" s="4"/>
      <c r="Q318" s="4"/>
      <c r="R318" s="4"/>
      <c r="S318" s="4"/>
      <c r="T318" s="4"/>
      <c r="U318" s="4"/>
      <c r="V318" s="4"/>
      <c r="W318" s="4"/>
    </row>
    <row r="319" spans="1:23" x14ac:dyDescent="0.2">
      <c r="A319" s="4">
        <v>50</v>
      </c>
      <c r="B319" s="4">
        <v>0</v>
      </c>
      <c r="C319" s="4">
        <v>0</v>
      </c>
      <c r="D319" s="4">
        <v>1</v>
      </c>
      <c r="E319" s="4">
        <v>230</v>
      </c>
      <c r="F319" s="4">
        <f>ROUND(Source!BA299,O319)</f>
        <v>0</v>
      </c>
      <c r="G319" s="4" t="s">
        <v>149</v>
      </c>
      <c r="H319" s="4" t="s">
        <v>150</v>
      </c>
      <c r="I319" s="4"/>
      <c r="J319" s="4"/>
      <c r="K319" s="4">
        <v>230</v>
      </c>
      <c r="L319" s="4">
        <v>19</v>
      </c>
      <c r="M319" s="4">
        <v>3</v>
      </c>
      <c r="N319" s="4" t="s">
        <v>0</v>
      </c>
      <c r="O319" s="4">
        <v>2</v>
      </c>
      <c r="P319" s="4"/>
      <c r="Q319" s="4"/>
      <c r="R319" s="4"/>
      <c r="S319" s="4"/>
      <c r="T319" s="4"/>
      <c r="U319" s="4"/>
      <c r="V319" s="4"/>
      <c r="W319" s="4"/>
    </row>
    <row r="320" spans="1:23" x14ac:dyDescent="0.2">
      <c r="A320" s="4">
        <v>50</v>
      </c>
      <c r="B320" s="4">
        <v>0</v>
      </c>
      <c r="C320" s="4">
        <v>0</v>
      </c>
      <c r="D320" s="4">
        <v>1</v>
      </c>
      <c r="E320" s="4">
        <v>206</v>
      </c>
      <c r="F320" s="4">
        <f>ROUND(Source!T299,O320)</f>
        <v>0</v>
      </c>
      <c r="G320" s="4" t="s">
        <v>151</v>
      </c>
      <c r="H320" s="4" t="s">
        <v>152</v>
      </c>
      <c r="I320" s="4"/>
      <c r="J320" s="4"/>
      <c r="K320" s="4">
        <v>206</v>
      </c>
      <c r="L320" s="4">
        <v>20</v>
      </c>
      <c r="M320" s="4">
        <v>3</v>
      </c>
      <c r="N320" s="4" t="s">
        <v>0</v>
      </c>
      <c r="O320" s="4">
        <v>2</v>
      </c>
      <c r="P320" s="4"/>
      <c r="Q320" s="4"/>
      <c r="R320" s="4"/>
      <c r="S320" s="4"/>
      <c r="T320" s="4"/>
      <c r="U320" s="4"/>
      <c r="V320" s="4"/>
      <c r="W320" s="4"/>
    </row>
    <row r="321" spans="1:206" x14ac:dyDescent="0.2">
      <c r="A321" s="4">
        <v>50</v>
      </c>
      <c r="B321" s="4">
        <v>0</v>
      </c>
      <c r="C321" s="4">
        <v>0</v>
      </c>
      <c r="D321" s="4">
        <v>1</v>
      </c>
      <c r="E321" s="4">
        <v>207</v>
      </c>
      <c r="F321" s="4">
        <f>Source!U299</f>
        <v>0</v>
      </c>
      <c r="G321" s="4" t="s">
        <v>153</v>
      </c>
      <c r="H321" s="4" t="s">
        <v>154</v>
      </c>
      <c r="I321" s="4"/>
      <c r="J321" s="4"/>
      <c r="K321" s="4">
        <v>207</v>
      </c>
      <c r="L321" s="4">
        <v>21</v>
      </c>
      <c r="M321" s="4">
        <v>3</v>
      </c>
      <c r="N321" s="4" t="s">
        <v>0</v>
      </c>
      <c r="O321" s="4">
        <v>-1</v>
      </c>
      <c r="P321" s="4"/>
      <c r="Q321" s="4"/>
      <c r="R321" s="4"/>
      <c r="S321" s="4"/>
      <c r="T321" s="4"/>
      <c r="U321" s="4"/>
      <c r="V321" s="4"/>
      <c r="W321" s="4"/>
    </row>
    <row r="322" spans="1:206" x14ac:dyDescent="0.2">
      <c r="A322" s="4">
        <v>50</v>
      </c>
      <c r="B322" s="4">
        <v>0</v>
      </c>
      <c r="C322" s="4">
        <v>0</v>
      </c>
      <c r="D322" s="4">
        <v>1</v>
      </c>
      <c r="E322" s="4">
        <v>208</v>
      </c>
      <c r="F322" s="4">
        <f>Source!V299</f>
        <v>0</v>
      </c>
      <c r="G322" s="4" t="s">
        <v>155</v>
      </c>
      <c r="H322" s="4" t="s">
        <v>156</v>
      </c>
      <c r="I322" s="4"/>
      <c r="J322" s="4"/>
      <c r="K322" s="4">
        <v>208</v>
      </c>
      <c r="L322" s="4">
        <v>22</v>
      </c>
      <c r="M322" s="4">
        <v>3</v>
      </c>
      <c r="N322" s="4" t="s">
        <v>0</v>
      </c>
      <c r="O322" s="4">
        <v>-1</v>
      </c>
      <c r="P322" s="4"/>
      <c r="Q322" s="4"/>
      <c r="R322" s="4"/>
      <c r="S322" s="4"/>
      <c r="T322" s="4"/>
      <c r="U322" s="4"/>
      <c r="V322" s="4"/>
      <c r="W322" s="4"/>
    </row>
    <row r="323" spans="1:206" x14ac:dyDescent="0.2">
      <c r="A323" s="4">
        <v>50</v>
      </c>
      <c r="B323" s="4">
        <v>0</v>
      </c>
      <c r="C323" s="4">
        <v>0</v>
      </c>
      <c r="D323" s="4">
        <v>1</v>
      </c>
      <c r="E323" s="4">
        <v>209</v>
      </c>
      <c r="F323" s="4">
        <f>ROUND(Source!W299,O323)</f>
        <v>0</v>
      </c>
      <c r="G323" s="4" t="s">
        <v>157</v>
      </c>
      <c r="H323" s="4" t="s">
        <v>158</v>
      </c>
      <c r="I323" s="4"/>
      <c r="J323" s="4"/>
      <c r="K323" s="4">
        <v>209</v>
      </c>
      <c r="L323" s="4">
        <v>23</v>
      </c>
      <c r="M323" s="4">
        <v>3</v>
      </c>
      <c r="N323" s="4" t="s">
        <v>0</v>
      </c>
      <c r="O323" s="4">
        <v>2</v>
      </c>
      <c r="P323" s="4"/>
      <c r="Q323" s="4"/>
      <c r="R323" s="4"/>
      <c r="S323" s="4"/>
      <c r="T323" s="4"/>
      <c r="U323" s="4"/>
      <c r="V323" s="4"/>
      <c r="W323" s="4"/>
    </row>
    <row r="324" spans="1:206" x14ac:dyDescent="0.2">
      <c r="A324" s="4">
        <v>50</v>
      </c>
      <c r="B324" s="4">
        <v>0</v>
      </c>
      <c r="C324" s="4">
        <v>0</v>
      </c>
      <c r="D324" s="4">
        <v>1</v>
      </c>
      <c r="E324" s="4">
        <v>233</v>
      </c>
      <c r="F324" s="4">
        <f>ROUND(Source!BD299,O324)</f>
        <v>0</v>
      </c>
      <c r="G324" s="4" t="s">
        <v>159</v>
      </c>
      <c r="H324" s="4" t="s">
        <v>160</v>
      </c>
      <c r="I324" s="4"/>
      <c r="J324" s="4"/>
      <c r="K324" s="4">
        <v>233</v>
      </c>
      <c r="L324" s="4">
        <v>24</v>
      </c>
      <c r="M324" s="4">
        <v>3</v>
      </c>
      <c r="N324" s="4" t="s">
        <v>0</v>
      </c>
      <c r="O324" s="4">
        <v>2</v>
      </c>
      <c r="P324" s="4"/>
      <c r="Q324" s="4"/>
      <c r="R324" s="4"/>
      <c r="S324" s="4"/>
      <c r="T324" s="4"/>
      <c r="U324" s="4"/>
      <c r="V324" s="4"/>
      <c r="W324" s="4"/>
    </row>
    <row r="325" spans="1:206" x14ac:dyDescent="0.2">
      <c r="A325" s="4">
        <v>50</v>
      </c>
      <c r="B325" s="4">
        <v>0</v>
      </c>
      <c r="C325" s="4">
        <v>0</v>
      </c>
      <c r="D325" s="4">
        <v>1</v>
      </c>
      <c r="E325" s="4">
        <v>210</v>
      </c>
      <c r="F325" s="4">
        <f>ROUND(Source!X299,O325)</f>
        <v>0</v>
      </c>
      <c r="G325" s="4" t="s">
        <v>161</v>
      </c>
      <c r="H325" s="4" t="s">
        <v>162</v>
      </c>
      <c r="I325" s="4"/>
      <c r="J325" s="4"/>
      <c r="K325" s="4">
        <v>210</v>
      </c>
      <c r="L325" s="4">
        <v>25</v>
      </c>
      <c r="M325" s="4">
        <v>3</v>
      </c>
      <c r="N325" s="4" t="s">
        <v>0</v>
      </c>
      <c r="O325" s="4">
        <v>2</v>
      </c>
      <c r="P325" s="4"/>
      <c r="Q325" s="4"/>
      <c r="R325" s="4"/>
      <c r="S325" s="4"/>
      <c r="T325" s="4"/>
      <c r="U325" s="4"/>
      <c r="V325" s="4"/>
      <c r="W325" s="4"/>
    </row>
    <row r="326" spans="1:206" x14ac:dyDescent="0.2">
      <c r="A326" s="4">
        <v>50</v>
      </c>
      <c r="B326" s="4">
        <v>0</v>
      </c>
      <c r="C326" s="4">
        <v>0</v>
      </c>
      <c r="D326" s="4">
        <v>1</v>
      </c>
      <c r="E326" s="4">
        <v>211</v>
      </c>
      <c r="F326" s="4">
        <f>ROUND(Source!Y299,O326)</f>
        <v>0</v>
      </c>
      <c r="G326" s="4" t="s">
        <v>163</v>
      </c>
      <c r="H326" s="4" t="s">
        <v>164</v>
      </c>
      <c r="I326" s="4"/>
      <c r="J326" s="4"/>
      <c r="K326" s="4">
        <v>211</v>
      </c>
      <c r="L326" s="4">
        <v>26</v>
      </c>
      <c r="M326" s="4">
        <v>3</v>
      </c>
      <c r="N326" s="4" t="s">
        <v>0</v>
      </c>
      <c r="O326" s="4">
        <v>2</v>
      </c>
      <c r="P326" s="4"/>
      <c r="Q326" s="4"/>
      <c r="R326" s="4"/>
      <c r="S326" s="4"/>
      <c r="T326" s="4"/>
      <c r="U326" s="4"/>
      <c r="V326" s="4"/>
      <c r="W326" s="4"/>
    </row>
    <row r="327" spans="1:206" x14ac:dyDescent="0.2">
      <c r="A327" s="4">
        <v>50</v>
      </c>
      <c r="B327" s="4">
        <v>0</v>
      </c>
      <c r="C327" s="4">
        <v>0</v>
      </c>
      <c r="D327" s="4">
        <v>1</v>
      </c>
      <c r="E327" s="4">
        <v>224</v>
      </c>
      <c r="F327" s="4">
        <f>ROUND(Source!AR299,O327)</f>
        <v>11307.79</v>
      </c>
      <c r="G327" s="4" t="s">
        <v>165</v>
      </c>
      <c r="H327" s="4" t="s">
        <v>166</v>
      </c>
      <c r="I327" s="4"/>
      <c r="J327" s="4"/>
      <c r="K327" s="4">
        <v>224</v>
      </c>
      <c r="L327" s="4">
        <v>27</v>
      </c>
      <c r="M327" s="4">
        <v>3</v>
      </c>
      <c r="N327" s="4" t="s">
        <v>0</v>
      </c>
      <c r="O327" s="4">
        <v>2</v>
      </c>
      <c r="P327" s="4"/>
      <c r="Q327" s="4"/>
      <c r="R327" s="4"/>
      <c r="S327" s="4"/>
      <c r="T327" s="4"/>
      <c r="U327" s="4"/>
      <c r="V327" s="4"/>
      <c r="W327" s="4"/>
    </row>
    <row r="329" spans="1:206" x14ac:dyDescent="0.2">
      <c r="A329" s="2">
        <v>51</v>
      </c>
      <c r="B329" s="2">
        <f>B20</f>
        <v>1</v>
      </c>
      <c r="C329" s="2">
        <f>A20</f>
        <v>3</v>
      </c>
      <c r="D329" s="2">
        <f>ROW(A20)</f>
        <v>20</v>
      </c>
      <c r="E329" s="2"/>
      <c r="F329" s="2" t="str">
        <f>IF(F20&lt;&gt;"",F20,"")</f>
        <v>Новая локальная смета</v>
      </c>
      <c r="G329" s="2" t="str">
        <f>IF(G20&lt;&gt;"",G20,"")</f>
        <v>Новая локальная смета</v>
      </c>
      <c r="H329" s="2">
        <v>0</v>
      </c>
      <c r="I329" s="2"/>
      <c r="J329" s="2"/>
      <c r="K329" s="2"/>
      <c r="L329" s="2"/>
      <c r="M329" s="2"/>
      <c r="N329" s="2"/>
      <c r="O329" s="2">
        <f t="shared" ref="O329:T329" si="252">ROUND(O46+O105+O158+O220+O261+O299+AB329,2)</f>
        <v>5730733.2400000002</v>
      </c>
      <c r="P329" s="2">
        <f t="shared" si="252"/>
        <v>3316739.98</v>
      </c>
      <c r="Q329" s="2">
        <f t="shared" si="252"/>
        <v>1275087.8400000001</v>
      </c>
      <c r="R329" s="2">
        <f t="shared" si="252"/>
        <v>120354.43</v>
      </c>
      <c r="S329" s="2">
        <f t="shared" si="252"/>
        <v>1138905.42</v>
      </c>
      <c r="T329" s="2">
        <f t="shared" si="252"/>
        <v>0</v>
      </c>
      <c r="U329" s="2">
        <f>U46+U105+U158+U220+U261+U299+AH329</f>
        <v>4214.7285722500001</v>
      </c>
      <c r="V329" s="2">
        <f>V46+V105+V158+V220+V261+V299+AI329</f>
        <v>0</v>
      </c>
      <c r="W329" s="2">
        <f>ROUND(W46+W105+W158+W220+W261+W299+AJ329,2)</f>
        <v>0</v>
      </c>
      <c r="X329" s="2">
        <f>ROUND(X46+X105+X158+X220+X261+X299+AK329,2)</f>
        <v>1048403.72</v>
      </c>
      <c r="Y329" s="2">
        <f>ROUND(Y46+Y105+Y158+Y220+Y261+Y299+AL329,2)</f>
        <v>467397.98</v>
      </c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>
        <f t="shared" ref="AO329:BD329" si="253">ROUND(AO46+AO105+AO158+AO220+AO261+AO299+BX329,2)</f>
        <v>0</v>
      </c>
      <c r="AP329" s="2">
        <f t="shared" si="253"/>
        <v>0</v>
      </c>
      <c r="AQ329" s="2">
        <f t="shared" si="253"/>
        <v>0</v>
      </c>
      <c r="AR329" s="2">
        <f t="shared" si="253"/>
        <v>7435491.3700000001</v>
      </c>
      <c r="AS329" s="2">
        <f t="shared" si="253"/>
        <v>6497020.25</v>
      </c>
      <c r="AT329" s="2">
        <f t="shared" si="253"/>
        <v>0</v>
      </c>
      <c r="AU329" s="2">
        <f t="shared" si="253"/>
        <v>938471.12</v>
      </c>
      <c r="AV329" s="2">
        <f t="shared" si="253"/>
        <v>3316739.98</v>
      </c>
      <c r="AW329" s="2">
        <f t="shared" si="253"/>
        <v>3316739.98</v>
      </c>
      <c r="AX329" s="2">
        <f t="shared" si="253"/>
        <v>0</v>
      </c>
      <c r="AY329" s="2">
        <f t="shared" si="253"/>
        <v>3316739.98</v>
      </c>
      <c r="AZ329" s="2">
        <f t="shared" si="253"/>
        <v>0</v>
      </c>
      <c r="BA329" s="2">
        <f t="shared" si="253"/>
        <v>0</v>
      </c>
      <c r="BB329" s="2">
        <f t="shared" si="253"/>
        <v>0</v>
      </c>
      <c r="BC329" s="2">
        <f t="shared" si="253"/>
        <v>0</v>
      </c>
      <c r="BD329" s="2">
        <f t="shared" si="253"/>
        <v>0</v>
      </c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>
        <v>0</v>
      </c>
    </row>
    <row r="331" spans="1:206" x14ac:dyDescent="0.2">
      <c r="A331" s="4">
        <v>50</v>
      </c>
      <c r="B331" s="4">
        <v>0</v>
      </c>
      <c r="C331" s="4">
        <v>0</v>
      </c>
      <c r="D331" s="4">
        <v>1</v>
      </c>
      <c r="E331" s="4">
        <v>201</v>
      </c>
      <c r="F331" s="4">
        <f>ROUND(Source!O329,O331)</f>
        <v>5730733.2400000002</v>
      </c>
      <c r="G331" s="4" t="s">
        <v>113</v>
      </c>
      <c r="H331" s="4" t="s">
        <v>114</v>
      </c>
      <c r="I331" s="4"/>
      <c r="J331" s="4"/>
      <c r="K331" s="4">
        <v>201</v>
      </c>
      <c r="L331" s="4">
        <v>1</v>
      </c>
      <c r="M331" s="4">
        <v>3</v>
      </c>
      <c r="N331" s="4" t="s">
        <v>0</v>
      </c>
      <c r="O331" s="4">
        <v>2</v>
      </c>
      <c r="P331" s="4"/>
      <c r="Q331" s="4"/>
      <c r="R331" s="4"/>
      <c r="S331" s="4"/>
      <c r="T331" s="4"/>
      <c r="U331" s="4"/>
      <c r="V331" s="4"/>
      <c r="W331" s="4"/>
    </row>
    <row r="332" spans="1:206" x14ac:dyDescent="0.2">
      <c r="A332" s="4">
        <v>50</v>
      </c>
      <c r="B332" s="4">
        <v>0</v>
      </c>
      <c r="C332" s="4">
        <v>0</v>
      </c>
      <c r="D332" s="4">
        <v>1</v>
      </c>
      <c r="E332" s="4">
        <v>202</v>
      </c>
      <c r="F332" s="4">
        <f>ROUND(Source!P329,O332)</f>
        <v>3316739.98</v>
      </c>
      <c r="G332" s="4" t="s">
        <v>115</v>
      </c>
      <c r="H332" s="4" t="s">
        <v>116</v>
      </c>
      <c r="I332" s="4"/>
      <c r="J332" s="4"/>
      <c r="K332" s="4">
        <v>202</v>
      </c>
      <c r="L332" s="4">
        <v>2</v>
      </c>
      <c r="M332" s="4">
        <v>3</v>
      </c>
      <c r="N332" s="4" t="s">
        <v>0</v>
      </c>
      <c r="O332" s="4">
        <v>2</v>
      </c>
      <c r="P332" s="4"/>
      <c r="Q332" s="4"/>
      <c r="R332" s="4"/>
      <c r="S332" s="4"/>
      <c r="T332" s="4"/>
      <c r="U332" s="4"/>
      <c r="V332" s="4"/>
      <c r="W332" s="4"/>
    </row>
    <row r="333" spans="1:206" x14ac:dyDescent="0.2">
      <c r="A333" s="4">
        <v>50</v>
      </c>
      <c r="B333" s="4">
        <v>0</v>
      </c>
      <c r="C333" s="4">
        <v>0</v>
      </c>
      <c r="D333" s="4">
        <v>1</v>
      </c>
      <c r="E333" s="4">
        <v>222</v>
      </c>
      <c r="F333" s="4">
        <f>ROUND(Source!AO329,O333)</f>
        <v>0</v>
      </c>
      <c r="G333" s="4" t="s">
        <v>117</v>
      </c>
      <c r="H333" s="4" t="s">
        <v>118</v>
      </c>
      <c r="I333" s="4"/>
      <c r="J333" s="4"/>
      <c r="K333" s="4">
        <v>222</v>
      </c>
      <c r="L333" s="4">
        <v>3</v>
      </c>
      <c r="M333" s="4">
        <v>3</v>
      </c>
      <c r="N333" s="4" t="s">
        <v>0</v>
      </c>
      <c r="O333" s="4">
        <v>2</v>
      </c>
      <c r="P333" s="4"/>
      <c r="Q333" s="4"/>
      <c r="R333" s="4"/>
      <c r="S333" s="4"/>
      <c r="T333" s="4"/>
      <c r="U333" s="4"/>
      <c r="V333" s="4"/>
      <c r="W333" s="4"/>
    </row>
    <row r="334" spans="1:206" x14ac:dyDescent="0.2">
      <c r="A334" s="4">
        <v>50</v>
      </c>
      <c r="B334" s="4">
        <v>0</v>
      </c>
      <c r="C334" s="4">
        <v>0</v>
      </c>
      <c r="D334" s="4">
        <v>1</v>
      </c>
      <c r="E334" s="4">
        <v>225</v>
      </c>
      <c r="F334" s="4">
        <f>ROUND(Source!AV329,O334)</f>
        <v>3316739.98</v>
      </c>
      <c r="G334" s="4" t="s">
        <v>119</v>
      </c>
      <c r="H334" s="4" t="s">
        <v>120</v>
      </c>
      <c r="I334" s="4"/>
      <c r="J334" s="4"/>
      <c r="K334" s="4">
        <v>225</v>
      </c>
      <c r="L334" s="4">
        <v>4</v>
      </c>
      <c r="M334" s="4">
        <v>3</v>
      </c>
      <c r="N334" s="4" t="s">
        <v>0</v>
      </c>
      <c r="O334" s="4">
        <v>2</v>
      </c>
      <c r="P334" s="4"/>
      <c r="Q334" s="4"/>
      <c r="R334" s="4"/>
      <c r="S334" s="4"/>
      <c r="T334" s="4"/>
      <c r="U334" s="4"/>
      <c r="V334" s="4"/>
      <c r="W334" s="4"/>
    </row>
    <row r="335" spans="1:206" x14ac:dyDescent="0.2">
      <c r="A335" s="4">
        <v>50</v>
      </c>
      <c r="B335" s="4">
        <v>0</v>
      </c>
      <c r="C335" s="4">
        <v>0</v>
      </c>
      <c r="D335" s="4">
        <v>1</v>
      </c>
      <c r="E335" s="4">
        <v>226</v>
      </c>
      <c r="F335" s="4">
        <f>ROUND(Source!AW329,O335)</f>
        <v>3316739.98</v>
      </c>
      <c r="G335" s="4" t="s">
        <v>121</v>
      </c>
      <c r="H335" s="4" t="s">
        <v>122</v>
      </c>
      <c r="I335" s="4"/>
      <c r="J335" s="4"/>
      <c r="K335" s="4">
        <v>226</v>
      </c>
      <c r="L335" s="4">
        <v>5</v>
      </c>
      <c r="M335" s="4">
        <v>3</v>
      </c>
      <c r="N335" s="4" t="s">
        <v>0</v>
      </c>
      <c r="O335" s="4">
        <v>2</v>
      </c>
      <c r="P335" s="4"/>
      <c r="Q335" s="4"/>
      <c r="R335" s="4"/>
      <c r="S335" s="4"/>
      <c r="T335" s="4"/>
      <c r="U335" s="4"/>
      <c r="V335" s="4"/>
      <c r="W335" s="4"/>
    </row>
    <row r="336" spans="1:206" x14ac:dyDescent="0.2">
      <c r="A336" s="4">
        <v>50</v>
      </c>
      <c r="B336" s="4">
        <v>0</v>
      </c>
      <c r="C336" s="4">
        <v>0</v>
      </c>
      <c r="D336" s="4">
        <v>1</v>
      </c>
      <c r="E336" s="4">
        <v>227</v>
      </c>
      <c r="F336" s="4">
        <f>ROUND(Source!AX329,O336)</f>
        <v>0</v>
      </c>
      <c r="G336" s="4" t="s">
        <v>123</v>
      </c>
      <c r="H336" s="4" t="s">
        <v>124</v>
      </c>
      <c r="I336" s="4"/>
      <c r="J336" s="4"/>
      <c r="K336" s="4">
        <v>227</v>
      </c>
      <c r="L336" s="4">
        <v>6</v>
      </c>
      <c r="M336" s="4">
        <v>3</v>
      </c>
      <c r="N336" s="4" t="s">
        <v>0</v>
      </c>
      <c r="O336" s="4">
        <v>2</v>
      </c>
      <c r="P336" s="4"/>
      <c r="Q336" s="4"/>
      <c r="R336" s="4"/>
      <c r="S336" s="4"/>
      <c r="T336" s="4"/>
      <c r="U336" s="4"/>
      <c r="V336" s="4"/>
      <c r="W336" s="4"/>
    </row>
    <row r="337" spans="1:23" x14ac:dyDescent="0.2">
      <c r="A337" s="4">
        <v>50</v>
      </c>
      <c r="B337" s="4">
        <v>0</v>
      </c>
      <c r="C337" s="4">
        <v>0</v>
      </c>
      <c r="D337" s="4">
        <v>1</v>
      </c>
      <c r="E337" s="4">
        <v>228</v>
      </c>
      <c r="F337" s="4">
        <f>ROUND(Source!AY329,O337)</f>
        <v>3316739.98</v>
      </c>
      <c r="G337" s="4" t="s">
        <v>125</v>
      </c>
      <c r="H337" s="4" t="s">
        <v>126</v>
      </c>
      <c r="I337" s="4"/>
      <c r="J337" s="4"/>
      <c r="K337" s="4">
        <v>228</v>
      </c>
      <c r="L337" s="4">
        <v>7</v>
      </c>
      <c r="M337" s="4">
        <v>3</v>
      </c>
      <c r="N337" s="4" t="s">
        <v>0</v>
      </c>
      <c r="O337" s="4">
        <v>2</v>
      </c>
      <c r="P337" s="4"/>
      <c r="Q337" s="4"/>
      <c r="R337" s="4"/>
      <c r="S337" s="4"/>
      <c r="T337" s="4"/>
      <c r="U337" s="4"/>
      <c r="V337" s="4"/>
      <c r="W337" s="4"/>
    </row>
    <row r="338" spans="1:23" x14ac:dyDescent="0.2">
      <c r="A338" s="4">
        <v>50</v>
      </c>
      <c r="B338" s="4">
        <v>0</v>
      </c>
      <c r="C338" s="4">
        <v>0</v>
      </c>
      <c r="D338" s="4">
        <v>1</v>
      </c>
      <c r="E338" s="4">
        <v>216</v>
      </c>
      <c r="F338" s="4">
        <f>ROUND(Source!AP329,O338)</f>
        <v>0</v>
      </c>
      <c r="G338" s="4" t="s">
        <v>127</v>
      </c>
      <c r="H338" s="4" t="s">
        <v>128</v>
      </c>
      <c r="I338" s="4"/>
      <c r="J338" s="4"/>
      <c r="K338" s="4">
        <v>216</v>
      </c>
      <c r="L338" s="4">
        <v>8</v>
      </c>
      <c r="M338" s="4">
        <v>3</v>
      </c>
      <c r="N338" s="4" t="s">
        <v>0</v>
      </c>
      <c r="O338" s="4">
        <v>2</v>
      </c>
      <c r="P338" s="4"/>
      <c r="Q338" s="4"/>
      <c r="R338" s="4"/>
      <c r="S338" s="4"/>
      <c r="T338" s="4"/>
      <c r="U338" s="4"/>
      <c r="V338" s="4"/>
      <c r="W338" s="4"/>
    </row>
    <row r="339" spans="1:23" x14ac:dyDescent="0.2">
      <c r="A339" s="4">
        <v>50</v>
      </c>
      <c r="B339" s="4">
        <v>0</v>
      </c>
      <c r="C339" s="4">
        <v>0</v>
      </c>
      <c r="D339" s="4">
        <v>1</v>
      </c>
      <c r="E339" s="4">
        <v>223</v>
      </c>
      <c r="F339" s="4">
        <f>ROUND(Source!AQ329,O339)</f>
        <v>0</v>
      </c>
      <c r="G339" s="4" t="s">
        <v>129</v>
      </c>
      <c r="H339" s="4" t="s">
        <v>130</v>
      </c>
      <c r="I339" s="4"/>
      <c r="J339" s="4"/>
      <c r="K339" s="4">
        <v>223</v>
      </c>
      <c r="L339" s="4">
        <v>9</v>
      </c>
      <c r="M339" s="4">
        <v>3</v>
      </c>
      <c r="N339" s="4" t="s">
        <v>0</v>
      </c>
      <c r="O339" s="4">
        <v>2</v>
      </c>
      <c r="P339" s="4"/>
      <c r="Q339" s="4"/>
      <c r="R339" s="4"/>
      <c r="S339" s="4"/>
      <c r="T339" s="4"/>
      <c r="U339" s="4"/>
      <c r="V339" s="4"/>
      <c r="W339" s="4"/>
    </row>
    <row r="340" spans="1:23" x14ac:dyDescent="0.2">
      <c r="A340" s="4">
        <v>50</v>
      </c>
      <c r="B340" s="4">
        <v>0</v>
      </c>
      <c r="C340" s="4">
        <v>0</v>
      </c>
      <c r="D340" s="4">
        <v>1</v>
      </c>
      <c r="E340" s="4">
        <v>229</v>
      </c>
      <c r="F340" s="4">
        <f>ROUND(Source!AZ329,O340)</f>
        <v>0</v>
      </c>
      <c r="G340" s="4" t="s">
        <v>131</v>
      </c>
      <c r="H340" s="4" t="s">
        <v>132</v>
      </c>
      <c r="I340" s="4"/>
      <c r="J340" s="4"/>
      <c r="K340" s="4">
        <v>229</v>
      </c>
      <c r="L340" s="4">
        <v>10</v>
      </c>
      <c r="M340" s="4">
        <v>3</v>
      </c>
      <c r="N340" s="4" t="s">
        <v>0</v>
      </c>
      <c r="O340" s="4">
        <v>2</v>
      </c>
      <c r="P340" s="4"/>
      <c r="Q340" s="4"/>
      <c r="R340" s="4"/>
      <c r="S340" s="4"/>
      <c r="T340" s="4"/>
      <c r="U340" s="4"/>
      <c r="V340" s="4"/>
      <c r="W340" s="4"/>
    </row>
    <row r="341" spans="1:23" x14ac:dyDescent="0.2">
      <c r="A341" s="4">
        <v>50</v>
      </c>
      <c r="B341" s="4">
        <v>0</v>
      </c>
      <c r="C341" s="4">
        <v>0</v>
      </c>
      <c r="D341" s="4">
        <v>1</v>
      </c>
      <c r="E341" s="4">
        <v>203</v>
      </c>
      <c r="F341" s="4">
        <f>ROUND(Source!Q329,O341)</f>
        <v>1275087.8400000001</v>
      </c>
      <c r="G341" s="4" t="s">
        <v>133</v>
      </c>
      <c r="H341" s="4" t="s">
        <v>134</v>
      </c>
      <c r="I341" s="4"/>
      <c r="J341" s="4"/>
      <c r="K341" s="4">
        <v>203</v>
      </c>
      <c r="L341" s="4">
        <v>11</v>
      </c>
      <c r="M341" s="4">
        <v>3</v>
      </c>
      <c r="N341" s="4" t="s">
        <v>0</v>
      </c>
      <c r="O341" s="4">
        <v>2</v>
      </c>
      <c r="P341" s="4"/>
      <c r="Q341" s="4"/>
      <c r="R341" s="4"/>
      <c r="S341" s="4"/>
      <c r="T341" s="4"/>
      <c r="U341" s="4"/>
      <c r="V341" s="4"/>
      <c r="W341" s="4"/>
    </row>
    <row r="342" spans="1:23" x14ac:dyDescent="0.2">
      <c r="A342" s="4">
        <v>50</v>
      </c>
      <c r="B342" s="4">
        <v>0</v>
      </c>
      <c r="C342" s="4">
        <v>0</v>
      </c>
      <c r="D342" s="4">
        <v>1</v>
      </c>
      <c r="E342" s="4">
        <v>231</v>
      </c>
      <c r="F342" s="4">
        <f>ROUND(Source!BB329,O342)</f>
        <v>0</v>
      </c>
      <c r="G342" s="4" t="s">
        <v>135</v>
      </c>
      <c r="H342" s="4" t="s">
        <v>136</v>
      </c>
      <c r="I342" s="4"/>
      <c r="J342" s="4"/>
      <c r="K342" s="4">
        <v>231</v>
      </c>
      <c r="L342" s="4">
        <v>12</v>
      </c>
      <c r="M342" s="4">
        <v>3</v>
      </c>
      <c r="N342" s="4" t="s">
        <v>0</v>
      </c>
      <c r="O342" s="4">
        <v>2</v>
      </c>
      <c r="P342" s="4"/>
      <c r="Q342" s="4"/>
      <c r="R342" s="4"/>
      <c r="S342" s="4"/>
      <c r="T342" s="4"/>
      <c r="U342" s="4"/>
      <c r="V342" s="4"/>
      <c r="W342" s="4"/>
    </row>
    <row r="343" spans="1:23" x14ac:dyDescent="0.2">
      <c r="A343" s="4">
        <v>50</v>
      </c>
      <c r="B343" s="4">
        <v>0</v>
      </c>
      <c r="C343" s="4">
        <v>0</v>
      </c>
      <c r="D343" s="4">
        <v>1</v>
      </c>
      <c r="E343" s="4">
        <v>204</v>
      </c>
      <c r="F343" s="4">
        <f>ROUND(Source!R329,O343)</f>
        <v>120354.43</v>
      </c>
      <c r="G343" s="4" t="s">
        <v>137</v>
      </c>
      <c r="H343" s="4" t="s">
        <v>138</v>
      </c>
      <c r="I343" s="4"/>
      <c r="J343" s="4"/>
      <c r="K343" s="4">
        <v>204</v>
      </c>
      <c r="L343" s="4">
        <v>13</v>
      </c>
      <c r="M343" s="4">
        <v>3</v>
      </c>
      <c r="N343" s="4" t="s">
        <v>0</v>
      </c>
      <c r="O343" s="4">
        <v>2</v>
      </c>
      <c r="P343" s="4"/>
      <c r="Q343" s="4"/>
      <c r="R343" s="4"/>
      <c r="S343" s="4"/>
      <c r="T343" s="4"/>
      <c r="U343" s="4"/>
      <c r="V343" s="4"/>
      <c r="W343" s="4"/>
    </row>
    <row r="344" spans="1:23" x14ac:dyDescent="0.2">
      <c r="A344" s="4">
        <v>50</v>
      </c>
      <c r="B344" s="4">
        <v>0</v>
      </c>
      <c r="C344" s="4">
        <v>0</v>
      </c>
      <c r="D344" s="4">
        <v>1</v>
      </c>
      <c r="E344" s="4">
        <v>205</v>
      </c>
      <c r="F344" s="4">
        <f>ROUND(Source!S329,O344)</f>
        <v>1138905.42</v>
      </c>
      <c r="G344" s="4" t="s">
        <v>139</v>
      </c>
      <c r="H344" s="4" t="s">
        <v>140</v>
      </c>
      <c r="I344" s="4"/>
      <c r="J344" s="4"/>
      <c r="K344" s="4">
        <v>205</v>
      </c>
      <c r="L344" s="4">
        <v>14</v>
      </c>
      <c r="M344" s="4">
        <v>3</v>
      </c>
      <c r="N344" s="4" t="s">
        <v>0</v>
      </c>
      <c r="O344" s="4">
        <v>2</v>
      </c>
      <c r="P344" s="4"/>
      <c r="Q344" s="4"/>
      <c r="R344" s="4"/>
      <c r="S344" s="4"/>
      <c r="T344" s="4"/>
      <c r="U344" s="4"/>
      <c r="V344" s="4"/>
      <c r="W344" s="4"/>
    </row>
    <row r="345" spans="1:23" x14ac:dyDescent="0.2">
      <c r="A345" s="4">
        <v>50</v>
      </c>
      <c r="B345" s="4">
        <v>0</v>
      </c>
      <c r="C345" s="4">
        <v>0</v>
      </c>
      <c r="D345" s="4">
        <v>1</v>
      </c>
      <c r="E345" s="4">
        <v>232</v>
      </c>
      <c r="F345" s="4">
        <f>ROUND(Source!BC329,O345)</f>
        <v>0</v>
      </c>
      <c r="G345" s="4" t="s">
        <v>141</v>
      </c>
      <c r="H345" s="4" t="s">
        <v>142</v>
      </c>
      <c r="I345" s="4"/>
      <c r="J345" s="4"/>
      <c r="K345" s="4">
        <v>232</v>
      </c>
      <c r="L345" s="4">
        <v>15</v>
      </c>
      <c r="M345" s="4">
        <v>3</v>
      </c>
      <c r="N345" s="4" t="s">
        <v>0</v>
      </c>
      <c r="O345" s="4">
        <v>2</v>
      </c>
      <c r="P345" s="4"/>
      <c r="Q345" s="4"/>
      <c r="R345" s="4"/>
      <c r="S345" s="4"/>
      <c r="T345" s="4"/>
      <c r="U345" s="4"/>
      <c r="V345" s="4"/>
      <c r="W345" s="4"/>
    </row>
    <row r="346" spans="1:23" x14ac:dyDescent="0.2">
      <c r="A346" s="4">
        <v>50</v>
      </c>
      <c r="B346" s="4">
        <v>0</v>
      </c>
      <c r="C346" s="4">
        <v>0</v>
      </c>
      <c r="D346" s="4">
        <v>1</v>
      </c>
      <c r="E346" s="4">
        <v>214</v>
      </c>
      <c r="F346" s="4">
        <f>ROUND(Source!AS329,O346)</f>
        <v>6497020.25</v>
      </c>
      <c r="G346" s="4" t="s">
        <v>143</v>
      </c>
      <c r="H346" s="4" t="s">
        <v>144</v>
      </c>
      <c r="I346" s="4"/>
      <c r="J346" s="4"/>
      <c r="K346" s="4">
        <v>214</v>
      </c>
      <c r="L346" s="4">
        <v>16</v>
      </c>
      <c r="M346" s="4">
        <v>3</v>
      </c>
      <c r="N346" s="4" t="s">
        <v>0</v>
      </c>
      <c r="O346" s="4">
        <v>2</v>
      </c>
      <c r="P346" s="4"/>
      <c r="Q346" s="4"/>
      <c r="R346" s="4"/>
      <c r="S346" s="4"/>
      <c r="T346" s="4"/>
      <c r="U346" s="4"/>
      <c r="V346" s="4"/>
      <c r="W346" s="4"/>
    </row>
    <row r="347" spans="1:23" x14ac:dyDescent="0.2">
      <c r="A347" s="4">
        <v>50</v>
      </c>
      <c r="B347" s="4">
        <v>0</v>
      </c>
      <c r="C347" s="4">
        <v>0</v>
      </c>
      <c r="D347" s="4">
        <v>1</v>
      </c>
      <c r="E347" s="4">
        <v>215</v>
      </c>
      <c r="F347" s="4">
        <f>ROUND(Source!AT329,O347)</f>
        <v>0</v>
      </c>
      <c r="G347" s="4" t="s">
        <v>145</v>
      </c>
      <c r="H347" s="4" t="s">
        <v>146</v>
      </c>
      <c r="I347" s="4"/>
      <c r="J347" s="4"/>
      <c r="K347" s="4">
        <v>215</v>
      </c>
      <c r="L347" s="4">
        <v>17</v>
      </c>
      <c r="M347" s="4">
        <v>3</v>
      </c>
      <c r="N347" s="4" t="s">
        <v>0</v>
      </c>
      <c r="O347" s="4">
        <v>2</v>
      </c>
      <c r="P347" s="4"/>
      <c r="Q347" s="4"/>
      <c r="R347" s="4"/>
      <c r="S347" s="4"/>
      <c r="T347" s="4"/>
      <c r="U347" s="4"/>
      <c r="V347" s="4"/>
      <c r="W347" s="4"/>
    </row>
    <row r="348" spans="1:23" x14ac:dyDescent="0.2">
      <c r="A348" s="4">
        <v>50</v>
      </c>
      <c r="B348" s="4">
        <v>0</v>
      </c>
      <c r="C348" s="4">
        <v>0</v>
      </c>
      <c r="D348" s="4">
        <v>1</v>
      </c>
      <c r="E348" s="4">
        <v>217</v>
      </c>
      <c r="F348" s="4">
        <f>ROUND(Source!AU329,O348)</f>
        <v>938471.12</v>
      </c>
      <c r="G348" s="4" t="s">
        <v>147</v>
      </c>
      <c r="H348" s="4" t="s">
        <v>148</v>
      </c>
      <c r="I348" s="4"/>
      <c r="J348" s="4"/>
      <c r="K348" s="4">
        <v>217</v>
      </c>
      <c r="L348" s="4">
        <v>18</v>
      </c>
      <c r="M348" s="4">
        <v>3</v>
      </c>
      <c r="N348" s="4" t="s">
        <v>0</v>
      </c>
      <c r="O348" s="4">
        <v>2</v>
      </c>
      <c r="P348" s="4"/>
      <c r="Q348" s="4"/>
      <c r="R348" s="4"/>
      <c r="S348" s="4"/>
      <c r="T348" s="4"/>
      <c r="U348" s="4"/>
      <c r="V348" s="4"/>
      <c r="W348" s="4"/>
    </row>
    <row r="349" spans="1:23" x14ac:dyDescent="0.2">
      <c r="A349" s="4">
        <v>50</v>
      </c>
      <c r="B349" s="4">
        <v>0</v>
      </c>
      <c r="C349" s="4">
        <v>0</v>
      </c>
      <c r="D349" s="4">
        <v>1</v>
      </c>
      <c r="E349" s="4">
        <v>230</v>
      </c>
      <c r="F349" s="4">
        <f>ROUND(Source!BA329,O349)</f>
        <v>0</v>
      </c>
      <c r="G349" s="4" t="s">
        <v>149</v>
      </c>
      <c r="H349" s="4" t="s">
        <v>150</v>
      </c>
      <c r="I349" s="4"/>
      <c r="J349" s="4"/>
      <c r="K349" s="4">
        <v>230</v>
      </c>
      <c r="L349" s="4">
        <v>19</v>
      </c>
      <c r="M349" s="4">
        <v>3</v>
      </c>
      <c r="N349" s="4" t="s">
        <v>0</v>
      </c>
      <c r="O349" s="4">
        <v>2</v>
      </c>
      <c r="P349" s="4"/>
      <c r="Q349" s="4"/>
      <c r="R349" s="4"/>
      <c r="S349" s="4"/>
      <c r="T349" s="4"/>
      <c r="U349" s="4"/>
      <c r="V349" s="4"/>
      <c r="W349" s="4"/>
    </row>
    <row r="350" spans="1:23" x14ac:dyDescent="0.2">
      <c r="A350" s="4">
        <v>50</v>
      </c>
      <c r="B350" s="4">
        <v>0</v>
      </c>
      <c r="C350" s="4">
        <v>0</v>
      </c>
      <c r="D350" s="4">
        <v>1</v>
      </c>
      <c r="E350" s="4">
        <v>206</v>
      </c>
      <c r="F350" s="4">
        <f>ROUND(Source!T329,O350)</f>
        <v>0</v>
      </c>
      <c r="G350" s="4" t="s">
        <v>151</v>
      </c>
      <c r="H350" s="4" t="s">
        <v>152</v>
      </c>
      <c r="I350" s="4"/>
      <c r="J350" s="4"/>
      <c r="K350" s="4">
        <v>206</v>
      </c>
      <c r="L350" s="4">
        <v>20</v>
      </c>
      <c r="M350" s="4">
        <v>3</v>
      </c>
      <c r="N350" s="4" t="s">
        <v>0</v>
      </c>
      <c r="O350" s="4">
        <v>2</v>
      </c>
      <c r="P350" s="4"/>
      <c r="Q350" s="4"/>
      <c r="R350" s="4"/>
      <c r="S350" s="4"/>
      <c r="T350" s="4"/>
      <c r="U350" s="4"/>
      <c r="V350" s="4"/>
      <c r="W350" s="4"/>
    </row>
    <row r="351" spans="1:23" x14ac:dyDescent="0.2">
      <c r="A351" s="4">
        <v>50</v>
      </c>
      <c r="B351" s="4">
        <v>0</v>
      </c>
      <c r="C351" s="4">
        <v>0</v>
      </c>
      <c r="D351" s="4">
        <v>1</v>
      </c>
      <c r="E351" s="4">
        <v>207</v>
      </c>
      <c r="F351" s="4">
        <f>Source!U329</f>
        <v>4214.7285722500001</v>
      </c>
      <c r="G351" s="4" t="s">
        <v>153</v>
      </c>
      <c r="H351" s="4" t="s">
        <v>154</v>
      </c>
      <c r="I351" s="4"/>
      <c r="J351" s="4"/>
      <c r="K351" s="4">
        <v>207</v>
      </c>
      <c r="L351" s="4">
        <v>21</v>
      </c>
      <c r="M351" s="4">
        <v>3</v>
      </c>
      <c r="N351" s="4" t="s">
        <v>0</v>
      </c>
      <c r="O351" s="4">
        <v>-1</v>
      </c>
      <c r="P351" s="4"/>
      <c r="Q351" s="4"/>
      <c r="R351" s="4"/>
      <c r="S351" s="4"/>
      <c r="T351" s="4"/>
      <c r="U351" s="4"/>
      <c r="V351" s="4"/>
      <c r="W351" s="4"/>
    </row>
    <row r="352" spans="1:23" x14ac:dyDescent="0.2">
      <c r="A352" s="4">
        <v>50</v>
      </c>
      <c r="B352" s="4">
        <v>0</v>
      </c>
      <c r="C352" s="4">
        <v>0</v>
      </c>
      <c r="D352" s="4">
        <v>1</v>
      </c>
      <c r="E352" s="4">
        <v>208</v>
      </c>
      <c r="F352" s="4">
        <f>Source!V329</f>
        <v>0</v>
      </c>
      <c r="G352" s="4" t="s">
        <v>155</v>
      </c>
      <c r="H352" s="4" t="s">
        <v>156</v>
      </c>
      <c r="I352" s="4"/>
      <c r="J352" s="4"/>
      <c r="K352" s="4">
        <v>208</v>
      </c>
      <c r="L352" s="4">
        <v>22</v>
      </c>
      <c r="M352" s="4">
        <v>3</v>
      </c>
      <c r="N352" s="4" t="s">
        <v>0</v>
      </c>
      <c r="O352" s="4">
        <v>-1</v>
      </c>
      <c r="P352" s="4"/>
      <c r="Q352" s="4"/>
      <c r="R352" s="4"/>
      <c r="S352" s="4"/>
      <c r="T352" s="4"/>
      <c r="U352" s="4"/>
      <c r="V352" s="4"/>
      <c r="W352" s="4"/>
    </row>
    <row r="353" spans="1:206" x14ac:dyDescent="0.2">
      <c r="A353" s="4">
        <v>50</v>
      </c>
      <c r="B353" s="4">
        <v>0</v>
      </c>
      <c r="C353" s="4">
        <v>0</v>
      </c>
      <c r="D353" s="4">
        <v>1</v>
      </c>
      <c r="E353" s="4">
        <v>209</v>
      </c>
      <c r="F353" s="4">
        <f>ROUND(Source!W329,O353)</f>
        <v>0</v>
      </c>
      <c r="G353" s="4" t="s">
        <v>157</v>
      </c>
      <c r="H353" s="4" t="s">
        <v>158</v>
      </c>
      <c r="I353" s="4"/>
      <c r="J353" s="4"/>
      <c r="K353" s="4">
        <v>209</v>
      </c>
      <c r="L353" s="4">
        <v>23</v>
      </c>
      <c r="M353" s="4">
        <v>3</v>
      </c>
      <c r="N353" s="4" t="s">
        <v>0</v>
      </c>
      <c r="O353" s="4">
        <v>2</v>
      </c>
      <c r="P353" s="4"/>
      <c r="Q353" s="4"/>
      <c r="R353" s="4"/>
      <c r="S353" s="4"/>
      <c r="T353" s="4"/>
      <c r="U353" s="4"/>
      <c r="V353" s="4"/>
      <c r="W353" s="4"/>
    </row>
    <row r="354" spans="1:206" x14ac:dyDescent="0.2">
      <c r="A354" s="4">
        <v>50</v>
      </c>
      <c r="B354" s="4">
        <v>0</v>
      </c>
      <c r="C354" s="4">
        <v>0</v>
      </c>
      <c r="D354" s="4">
        <v>1</v>
      </c>
      <c r="E354" s="4">
        <v>233</v>
      </c>
      <c r="F354" s="4">
        <f>ROUND(Source!BD329,O354)</f>
        <v>0</v>
      </c>
      <c r="G354" s="4" t="s">
        <v>159</v>
      </c>
      <c r="H354" s="4" t="s">
        <v>160</v>
      </c>
      <c r="I354" s="4"/>
      <c r="J354" s="4"/>
      <c r="K354" s="4">
        <v>233</v>
      </c>
      <c r="L354" s="4">
        <v>24</v>
      </c>
      <c r="M354" s="4">
        <v>3</v>
      </c>
      <c r="N354" s="4" t="s">
        <v>0</v>
      </c>
      <c r="O354" s="4">
        <v>2</v>
      </c>
      <c r="P354" s="4"/>
      <c r="Q354" s="4"/>
      <c r="R354" s="4"/>
      <c r="S354" s="4"/>
      <c r="T354" s="4"/>
      <c r="U354" s="4"/>
      <c r="V354" s="4"/>
      <c r="W354" s="4"/>
    </row>
    <row r="355" spans="1:206" x14ac:dyDescent="0.2">
      <c r="A355" s="4">
        <v>50</v>
      </c>
      <c r="B355" s="4">
        <v>0</v>
      </c>
      <c r="C355" s="4">
        <v>0</v>
      </c>
      <c r="D355" s="4">
        <v>1</v>
      </c>
      <c r="E355" s="4">
        <v>210</v>
      </c>
      <c r="F355" s="4">
        <f>ROUND(Source!X329,O355)</f>
        <v>1048403.72</v>
      </c>
      <c r="G355" s="4" t="s">
        <v>161</v>
      </c>
      <c r="H355" s="4" t="s">
        <v>162</v>
      </c>
      <c r="I355" s="4"/>
      <c r="J355" s="4"/>
      <c r="K355" s="4">
        <v>210</v>
      </c>
      <c r="L355" s="4">
        <v>25</v>
      </c>
      <c r="M355" s="4">
        <v>3</v>
      </c>
      <c r="N355" s="4" t="s">
        <v>0</v>
      </c>
      <c r="O355" s="4">
        <v>2</v>
      </c>
      <c r="P355" s="4"/>
      <c r="Q355" s="4"/>
      <c r="R355" s="4"/>
      <c r="S355" s="4"/>
      <c r="T355" s="4"/>
      <c r="U355" s="4"/>
      <c r="V355" s="4"/>
      <c r="W355" s="4"/>
    </row>
    <row r="356" spans="1:206" x14ac:dyDescent="0.2">
      <c r="A356" s="4">
        <v>50</v>
      </c>
      <c r="B356" s="4">
        <v>0</v>
      </c>
      <c r="C356" s="4">
        <v>0</v>
      </c>
      <c r="D356" s="4">
        <v>1</v>
      </c>
      <c r="E356" s="4">
        <v>211</v>
      </c>
      <c r="F356" s="4">
        <f>ROUND(Source!Y329,O356)</f>
        <v>467397.98</v>
      </c>
      <c r="G356" s="4" t="s">
        <v>163</v>
      </c>
      <c r="H356" s="4" t="s">
        <v>164</v>
      </c>
      <c r="I356" s="4"/>
      <c r="J356" s="4"/>
      <c r="K356" s="4">
        <v>211</v>
      </c>
      <c r="L356" s="4">
        <v>26</v>
      </c>
      <c r="M356" s="4">
        <v>3</v>
      </c>
      <c r="N356" s="4" t="s">
        <v>0</v>
      </c>
      <c r="O356" s="4">
        <v>2</v>
      </c>
      <c r="P356" s="4"/>
      <c r="Q356" s="4"/>
      <c r="R356" s="4"/>
      <c r="S356" s="4"/>
      <c r="T356" s="4"/>
      <c r="U356" s="4"/>
      <c r="V356" s="4"/>
      <c r="W356" s="4"/>
    </row>
    <row r="357" spans="1:206" x14ac:dyDescent="0.2">
      <c r="A357" s="4">
        <v>50</v>
      </c>
      <c r="B357" s="4">
        <v>0</v>
      </c>
      <c r="C357" s="4">
        <v>0</v>
      </c>
      <c r="D357" s="4">
        <v>1</v>
      </c>
      <c r="E357" s="4">
        <v>224</v>
      </c>
      <c r="F357" s="4">
        <f>ROUND(Source!AR329,O357)</f>
        <v>7435491.3700000001</v>
      </c>
      <c r="G357" s="4" t="s">
        <v>165</v>
      </c>
      <c r="H357" s="4" t="s">
        <v>166</v>
      </c>
      <c r="I357" s="4"/>
      <c r="J357" s="4"/>
      <c r="K357" s="4">
        <v>224</v>
      </c>
      <c r="L357" s="4">
        <v>27</v>
      </c>
      <c r="M357" s="4">
        <v>3</v>
      </c>
      <c r="N357" s="4" t="s">
        <v>0</v>
      </c>
      <c r="O357" s="4">
        <v>2</v>
      </c>
      <c r="P357" s="4"/>
      <c r="Q357" s="4"/>
      <c r="R357" s="4"/>
      <c r="S357" s="4"/>
      <c r="T357" s="4"/>
      <c r="U357" s="4"/>
      <c r="V357" s="4"/>
      <c r="W357" s="4"/>
    </row>
    <row r="359" spans="1:206" x14ac:dyDescent="0.2">
      <c r="A359" s="2">
        <v>51</v>
      </c>
      <c r="B359" s="2">
        <f>B12</f>
        <v>395</v>
      </c>
      <c r="C359" s="2">
        <f>A12</f>
        <v>1</v>
      </c>
      <c r="D359" s="2">
        <f>ROW(A12)</f>
        <v>12</v>
      </c>
      <c r="E359" s="2"/>
      <c r="F359" s="2" t="str">
        <f>IF(F12&lt;&gt;"",F12,"")</f>
        <v>Новый объект</v>
      </c>
      <c r="G359" s="2" t="str">
        <f>IF(G12&lt;&gt;"",G12,"")</f>
        <v>благоустройство ПНИ5</v>
      </c>
      <c r="H359" s="2">
        <v>0</v>
      </c>
      <c r="I359" s="2"/>
      <c r="J359" s="2"/>
      <c r="K359" s="2"/>
      <c r="L359" s="2"/>
      <c r="M359" s="2"/>
      <c r="N359" s="2"/>
      <c r="O359" s="2">
        <f t="shared" ref="O359:T359" si="254">ROUND(O329,2)</f>
        <v>5730733.2400000002</v>
      </c>
      <c r="P359" s="2">
        <f t="shared" si="254"/>
        <v>3316739.98</v>
      </c>
      <c r="Q359" s="2">
        <f t="shared" si="254"/>
        <v>1275087.8400000001</v>
      </c>
      <c r="R359" s="2">
        <f t="shared" si="254"/>
        <v>120354.43</v>
      </c>
      <c r="S359" s="2">
        <f t="shared" si="254"/>
        <v>1138905.42</v>
      </c>
      <c r="T359" s="2">
        <f t="shared" si="254"/>
        <v>0</v>
      </c>
      <c r="U359" s="2">
        <f>U329</f>
        <v>4214.7285722500001</v>
      </c>
      <c r="V359" s="2">
        <f>V329</f>
        <v>0</v>
      </c>
      <c r="W359" s="2">
        <f>ROUND(W329,2)</f>
        <v>0</v>
      </c>
      <c r="X359" s="2">
        <f>ROUND(X329,2)</f>
        <v>1048403.72</v>
      </c>
      <c r="Y359" s="2">
        <f>ROUND(Y329,2)</f>
        <v>467397.98</v>
      </c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>
        <f t="shared" ref="AO359:BD359" si="255">ROUND(AO329,2)</f>
        <v>0</v>
      </c>
      <c r="AP359" s="2">
        <f t="shared" si="255"/>
        <v>0</v>
      </c>
      <c r="AQ359" s="2">
        <f t="shared" si="255"/>
        <v>0</v>
      </c>
      <c r="AR359" s="2">
        <f t="shared" si="255"/>
        <v>7435491.3700000001</v>
      </c>
      <c r="AS359" s="2">
        <f t="shared" si="255"/>
        <v>6497020.25</v>
      </c>
      <c r="AT359" s="2">
        <f t="shared" si="255"/>
        <v>0</v>
      </c>
      <c r="AU359" s="2">
        <f t="shared" si="255"/>
        <v>938471.12</v>
      </c>
      <c r="AV359" s="2">
        <f t="shared" si="255"/>
        <v>3316739.98</v>
      </c>
      <c r="AW359" s="2">
        <f t="shared" si="255"/>
        <v>3316739.98</v>
      </c>
      <c r="AX359" s="2">
        <f t="shared" si="255"/>
        <v>0</v>
      </c>
      <c r="AY359" s="2">
        <f t="shared" si="255"/>
        <v>3316739.98</v>
      </c>
      <c r="AZ359" s="2">
        <f t="shared" si="255"/>
        <v>0</v>
      </c>
      <c r="BA359" s="2">
        <f t="shared" si="255"/>
        <v>0</v>
      </c>
      <c r="BB359" s="2">
        <f t="shared" si="255"/>
        <v>0</v>
      </c>
      <c r="BC359" s="2">
        <f t="shared" si="255"/>
        <v>0</v>
      </c>
      <c r="BD359" s="2">
        <f t="shared" si="255"/>
        <v>0</v>
      </c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>
        <v>0</v>
      </c>
    </row>
    <row r="361" spans="1:206" x14ac:dyDescent="0.2">
      <c r="A361" s="4">
        <v>50</v>
      </c>
      <c r="B361" s="4">
        <v>0</v>
      </c>
      <c r="C361" s="4">
        <v>0</v>
      </c>
      <c r="D361" s="4">
        <v>1</v>
      </c>
      <c r="E361" s="4">
        <v>201</v>
      </c>
      <c r="F361" s="4">
        <f>ROUND(Source!O359,O361)</f>
        <v>5730733.2400000002</v>
      </c>
      <c r="G361" s="4" t="s">
        <v>113</v>
      </c>
      <c r="H361" s="4" t="s">
        <v>114</v>
      </c>
      <c r="I361" s="4"/>
      <c r="J361" s="4"/>
      <c r="K361" s="4">
        <v>201</v>
      </c>
      <c r="L361" s="4">
        <v>1</v>
      </c>
      <c r="M361" s="4">
        <v>3</v>
      </c>
      <c r="N361" s="4" t="s">
        <v>0</v>
      </c>
      <c r="O361" s="4">
        <v>2</v>
      </c>
      <c r="P361" s="4"/>
      <c r="Q361" s="4"/>
      <c r="R361" s="4"/>
      <c r="S361" s="4"/>
      <c r="T361" s="4"/>
      <c r="U361" s="4"/>
      <c r="V361" s="4"/>
      <c r="W361" s="4"/>
    </row>
    <row r="362" spans="1:206" x14ac:dyDescent="0.2">
      <c r="A362" s="4">
        <v>50</v>
      </c>
      <c r="B362" s="4">
        <v>0</v>
      </c>
      <c r="C362" s="4">
        <v>0</v>
      </c>
      <c r="D362" s="4">
        <v>1</v>
      </c>
      <c r="E362" s="4">
        <v>202</v>
      </c>
      <c r="F362" s="4">
        <f>ROUND(Source!P359,O362)</f>
        <v>3316739.98</v>
      </c>
      <c r="G362" s="4" t="s">
        <v>115</v>
      </c>
      <c r="H362" s="4" t="s">
        <v>116</v>
      </c>
      <c r="I362" s="4"/>
      <c r="J362" s="4"/>
      <c r="K362" s="4">
        <v>202</v>
      </c>
      <c r="L362" s="4">
        <v>2</v>
      </c>
      <c r="M362" s="4">
        <v>3</v>
      </c>
      <c r="N362" s="4" t="s">
        <v>0</v>
      </c>
      <c r="O362" s="4">
        <v>2</v>
      </c>
      <c r="P362" s="4"/>
      <c r="Q362" s="4"/>
      <c r="R362" s="4"/>
      <c r="S362" s="4"/>
      <c r="T362" s="4"/>
      <c r="U362" s="4"/>
      <c r="V362" s="4"/>
      <c r="W362" s="4"/>
    </row>
    <row r="363" spans="1:206" x14ac:dyDescent="0.2">
      <c r="A363" s="4">
        <v>50</v>
      </c>
      <c r="B363" s="4">
        <v>0</v>
      </c>
      <c r="C363" s="4">
        <v>0</v>
      </c>
      <c r="D363" s="4">
        <v>1</v>
      </c>
      <c r="E363" s="4">
        <v>222</v>
      </c>
      <c r="F363" s="4">
        <f>ROUND(Source!AO359,O363)</f>
        <v>0</v>
      </c>
      <c r="G363" s="4" t="s">
        <v>117</v>
      </c>
      <c r="H363" s="4" t="s">
        <v>118</v>
      </c>
      <c r="I363" s="4"/>
      <c r="J363" s="4"/>
      <c r="K363" s="4">
        <v>222</v>
      </c>
      <c r="L363" s="4">
        <v>3</v>
      </c>
      <c r="M363" s="4">
        <v>3</v>
      </c>
      <c r="N363" s="4" t="s">
        <v>0</v>
      </c>
      <c r="O363" s="4">
        <v>2</v>
      </c>
      <c r="P363" s="4"/>
      <c r="Q363" s="4"/>
      <c r="R363" s="4"/>
      <c r="S363" s="4"/>
      <c r="T363" s="4"/>
      <c r="U363" s="4"/>
      <c r="V363" s="4"/>
      <c r="W363" s="4"/>
    </row>
    <row r="364" spans="1:206" x14ac:dyDescent="0.2">
      <c r="A364" s="4">
        <v>50</v>
      </c>
      <c r="B364" s="4">
        <v>0</v>
      </c>
      <c r="C364" s="4">
        <v>0</v>
      </c>
      <c r="D364" s="4">
        <v>1</v>
      </c>
      <c r="E364" s="4">
        <v>225</v>
      </c>
      <c r="F364" s="4">
        <f>ROUND(Source!AV359,O364)</f>
        <v>3316739.98</v>
      </c>
      <c r="G364" s="4" t="s">
        <v>119</v>
      </c>
      <c r="H364" s="4" t="s">
        <v>120</v>
      </c>
      <c r="I364" s="4"/>
      <c r="J364" s="4"/>
      <c r="K364" s="4">
        <v>225</v>
      </c>
      <c r="L364" s="4">
        <v>4</v>
      </c>
      <c r="M364" s="4">
        <v>3</v>
      </c>
      <c r="N364" s="4" t="s">
        <v>0</v>
      </c>
      <c r="O364" s="4">
        <v>2</v>
      </c>
      <c r="P364" s="4"/>
      <c r="Q364" s="4"/>
      <c r="R364" s="4"/>
      <c r="S364" s="4"/>
      <c r="T364" s="4"/>
      <c r="U364" s="4"/>
      <c r="V364" s="4"/>
      <c r="W364" s="4"/>
    </row>
    <row r="365" spans="1:206" x14ac:dyDescent="0.2">
      <c r="A365" s="4">
        <v>50</v>
      </c>
      <c r="B365" s="4">
        <v>0</v>
      </c>
      <c r="C365" s="4">
        <v>0</v>
      </c>
      <c r="D365" s="4">
        <v>1</v>
      </c>
      <c r="E365" s="4">
        <v>226</v>
      </c>
      <c r="F365" s="4">
        <f>ROUND(Source!AW359,O365)</f>
        <v>3316739.98</v>
      </c>
      <c r="G365" s="4" t="s">
        <v>121</v>
      </c>
      <c r="H365" s="4" t="s">
        <v>122</v>
      </c>
      <c r="I365" s="4"/>
      <c r="J365" s="4"/>
      <c r="K365" s="4">
        <v>226</v>
      </c>
      <c r="L365" s="4">
        <v>5</v>
      </c>
      <c r="M365" s="4">
        <v>3</v>
      </c>
      <c r="N365" s="4" t="s">
        <v>0</v>
      </c>
      <c r="O365" s="4">
        <v>2</v>
      </c>
      <c r="P365" s="4"/>
      <c r="Q365" s="4"/>
      <c r="R365" s="4"/>
      <c r="S365" s="4"/>
      <c r="T365" s="4"/>
      <c r="U365" s="4"/>
      <c r="V365" s="4"/>
      <c r="W365" s="4"/>
    </row>
    <row r="366" spans="1:206" x14ac:dyDescent="0.2">
      <c r="A366" s="4">
        <v>50</v>
      </c>
      <c r="B366" s="4">
        <v>0</v>
      </c>
      <c r="C366" s="4">
        <v>0</v>
      </c>
      <c r="D366" s="4">
        <v>1</v>
      </c>
      <c r="E366" s="4">
        <v>227</v>
      </c>
      <c r="F366" s="4">
        <f>ROUND(Source!AX359,O366)</f>
        <v>0</v>
      </c>
      <c r="G366" s="4" t="s">
        <v>123</v>
      </c>
      <c r="H366" s="4" t="s">
        <v>124</v>
      </c>
      <c r="I366" s="4"/>
      <c r="J366" s="4"/>
      <c r="K366" s="4">
        <v>227</v>
      </c>
      <c r="L366" s="4">
        <v>6</v>
      </c>
      <c r="M366" s="4">
        <v>3</v>
      </c>
      <c r="N366" s="4" t="s">
        <v>0</v>
      </c>
      <c r="O366" s="4">
        <v>2</v>
      </c>
      <c r="P366" s="4"/>
      <c r="Q366" s="4"/>
      <c r="R366" s="4"/>
      <c r="S366" s="4"/>
      <c r="T366" s="4"/>
      <c r="U366" s="4"/>
      <c r="V366" s="4"/>
      <c r="W366" s="4"/>
    </row>
    <row r="367" spans="1:206" x14ac:dyDescent="0.2">
      <c r="A367" s="4">
        <v>50</v>
      </c>
      <c r="B367" s="4">
        <v>0</v>
      </c>
      <c r="C367" s="4">
        <v>0</v>
      </c>
      <c r="D367" s="4">
        <v>1</v>
      </c>
      <c r="E367" s="4">
        <v>228</v>
      </c>
      <c r="F367" s="4">
        <f>ROUND(Source!AY359,O367)</f>
        <v>3316739.98</v>
      </c>
      <c r="G367" s="4" t="s">
        <v>125</v>
      </c>
      <c r="H367" s="4" t="s">
        <v>126</v>
      </c>
      <c r="I367" s="4"/>
      <c r="J367" s="4"/>
      <c r="K367" s="4">
        <v>228</v>
      </c>
      <c r="L367" s="4">
        <v>7</v>
      </c>
      <c r="M367" s="4">
        <v>3</v>
      </c>
      <c r="N367" s="4" t="s">
        <v>0</v>
      </c>
      <c r="O367" s="4">
        <v>2</v>
      </c>
      <c r="P367" s="4"/>
      <c r="Q367" s="4"/>
      <c r="R367" s="4"/>
      <c r="S367" s="4"/>
      <c r="T367" s="4"/>
      <c r="U367" s="4"/>
      <c r="V367" s="4"/>
      <c r="W367" s="4"/>
    </row>
    <row r="368" spans="1:206" x14ac:dyDescent="0.2">
      <c r="A368" s="4">
        <v>50</v>
      </c>
      <c r="B368" s="4">
        <v>0</v>
      </c>
      <c r="C368" s="4">
        <v>0</v>
      </c>
      <c r="D368" s="4">
        <v>1</v>
      </c>
      <c r="E368" s="4">
        <v>216</v>
      </c>
      <c r="F368" s="4">
        <f>ROUND(Source!AP359,O368)</f>
        <v>0</v>
      </c>
      <c r="G368" s="4" t="s">
        <v>127</v>
      </c>
      <c r="H368" s="4" t="s">
        <v>128</v>
      </c>
      <c r="I368" s="4"/>
      <c r="J368" s="4"/>
      <c r="K368" s="4">
        <v>216</v>
      </c>
      <c r="L368" s="4">
        <v>8</v>
      </c>
      <c r="M368" s="4">
        <v>3</v>
      </c>
      <c r="N368" s="4" t="s">
        <v>0</v>
      </c>
      <c r="O368" s="4">
        <v>2</v>
      </c>
      <c r="P368" s="4"/>
      <c r="Q368" s="4"/>
      <c r="R368" s="4"/>
      <c r="S368" s="4"/>
      <c r="T368" s="4"/>
      <c r="U368" s="4"/>
      <c r="V368" s="4"/>
      <c r="W368" s="4"/>
    </row>
    <row r="369" spans="1:23" x14ac:dyDescent="0.2">
      <c r="A369" s="4">
        <v>50</v>
      </c>
      <c r="B369" s="4">
        <v>0</v>
      </c>
      <c r="C369" s="4">
        <v>0</v>
      </c>
      <c r="D369" s="4">
        <v>1</v>
      </c>
      <c r="E369" s="4">
        <v>223</v>
      </c>
      <c r="F369" s="4">
        <f>ROUND(Source!AQ359,O369)</f>
        <v>0</v>
      </c>
      <c r="G369" s="4" t="s">
        <v>129</v>
      </c>
      <c r="H369" s="4" t="s">
        <v>130</v>
      </c>
      <c r="I369" s="4"/>
      <c r="J369" s="4"/>
      <c r="K369" s="4">
        <v>223</v>
      </c>
      <c r="L369" s="4">
        <v>9</v>
      </c>
      <c r="M369" s="4">
        <v>3</v>
      </c>
      <c r="N369" s="4" t="s">
        <v>0</v>
      </c>
      <c r="O369" s="4">
        <v>2</v>
      </c>
      <c r="P369" s="4"/>
      <c r="Q369" s="4"/>
      <c r="R369" s="4"/>
      <c r="S369" s="4"/>
      <c r="T369" s="4"/>
      <c r="U369" s="4"/>
      <c r="V369" s="4"/>
      <c r="W369" s="4"/>
    </row>
    <row r="370" spans="1:23" x14ac:dyDescent="0.2">
      <c r="A370" s="4">
        <v>50</v>
      </c>
      <c r="B370" s="4">
        <v>0</v>
      </c>
      <c r="C370" s="4">
        <v>0</v>
      </c>
      <c r="D370" s="4">
        <v>1</v>
      </c>
      <c r="E370" s="4">
        <v>229</v>
      </c>
      <c r="F370" s="4">
        <f>ROUND(Source!AZ359,O370)</f>
        <v>0</v>
      </c>
      <c r="G370" s="4" t="s">
        <v>131</v>
      </c>
      <c r="H370" s="4" t="s">
        <v>132</v>
      </c>
      <c r="I370" s="4"/>
      <c r="J370" s="4"/>
      <c r="K370" s="4">
        <v>229</v>
      </c>
      <c r="L370" s="4">
        <v>10</v>
      </c>
      <c r="M370" s="4">
        <v>3</v>
      </c>
      <c r="N370" s="4" t="s">
        <v>0</v>
      </c>
      <c r="O370" s="4">
        <v>2</v>
      </c>
      <c r="P370" s="4"/>
      <c r="Q370" s="4"/>
      <c r="R370" s="4"/>
      <c r="S370" s="4"/>
      <c r="T370" s="4"/>
      <c r="U370" s="4"/>
      <c r="V370" s="4"/>
      <c r="W370" s="4"/>
    </row>
    <row r="371" spans="1:23" x14ac:dyDescent="0.2">
      <c r="A371" s="4">
        <v>50</v>
      </c>
      <c r="B371" s="4">
        <v>0</v>
      </c>
      <c r="C371" s="4">
        <v>0</v>
      </c>
      <c r="D371" s="4">
        <v>1</v>
      </c>
      <c r="E371" s="4">
        <v>203</v>
      </c>
      <c r="F371" s="4">
        <f>ROUND(Source!Q359,O371)</f>
        <v>1275087.8400000001</v>
      </c>
      <c r="G371" s="4" t="s">
        <v>133</v>
      </c>
      <c r="H371" s="4" t="s">
        <v>134</v>
      </c>
      <c r="I371" s="4"/>
      <c r="J371" s="4"/>
      <c r="K371" s="4">
        <v>203</v>
      </c>
      <c r="L371" s="4">
        <v>11</v>
      </c>
      <c r="M371" s="4">
        <v>3</v>
      </c>
      <c r="N371" s="4" t="s">
        <v>0</v>
      </c>
      <c r="O371" s="4">
        <v>2</v>
      </c>
      <c r="P371" s="4"/>
      <c r="Q371" s="4"/>
      <c r="R371" s="4"/>
      <c r="S371" s="4"/>
      <c r="T371" s="4"/>
      <c r="U371" s="4"/>
      <c r="V371" s="4"/>
      <c r="W371" s="4"/>
    </row>
    <row r="372" spans="1:23" x14ac:dyDescent="0.2">
      <c r="A372" s="4">
        <v>50</v>
      </c>
      <c r="B372" s="4">
        <v>0</v>
      </c>
      <c r="C372" s="4">
        <v>0</v>
      </c>
      <c r="D372" s="4">
        <v>1</v>
      </c>
      <c r="E372" s="4">
        <v>231</v>
      </c>
      <c r="F372" s="4">
        <f>ROUND(Source!BB359,O372)</f>
        <v>0</v>
      </c>
      <c r="G372" s="4" t="s">
        <v>135</v>
      </c>
      <c r="H372" s="4" t="s">
        <v>136</v>
      </c>
      <c r="I372" s="4"/>
      <c r="J372" s="4"/>
      <c r="K372" s="4">
        <v>231</v>
      </c>
      <c r="L372" s="4">
        <v>12</v>
      </c>
      <c r="M372" s="4">
        <v>3</v>
      </c>
      <c r="N372" s="4" t="s">
        <v>0</v>
      </c>
      <c r="O372" s="4">
        <v>2</v>
      </c>
      <c r="P372" s="4"/>
      <c r="Q372" s="4"/>
      <c r="R372" s="4"/>
      <c r="S372" s="4"/>
      <c r="T372" s="4"/>
      <c r="U372" s="4"/>
      <c r="V372" s="4"/>
      <c r="W372" s="4"/>
    </row>
    <row r="373" spans="1:23" x14ac:dyDescent="0.2">
      <c r="A373" s="4">
        <v>50</v>
      </c>
      <c r="B373" s="4">
        <v>0</v>
      </c>
      <c r="C373" s="4">
        <v>0</v>
      </c>
      <c r="D373" s="4">
        <v>1</v>
      </c>
      <c r="E373" s="4">
        <v>204</v>
      </c>
      <c r="F373" s="4">
        <f>ROUND(Source!R359,O373)</f>
        <v>120354.43</v>
      </c>
      <c r="G373" s="4" t="s">
        <v>137</v>
      </c>
      <c r="H373" s="4" t="s">
        <v>138</v>
      </c>
      <c r="I373" s="4"/>
      <c r="J373" s="4"/>
      <c r="K373" s="4">
        <v>204</v>
      </c>
      <c r="L373" s="4">
        <v>13</v>
      </c>
      <c r="M373" s="4">
        <v>3</v>
      </c>
      <c r="N373" s="4" t="s">
        <v>0</v>
      </c>
      <c r="O373" s="4">
        <v>2</v>
      </c>
      <c r="P373" s="4"/>
      <c r="Q373" s="4"/>
      <c r="R373" s="4"/>
      <c r="S373" s="4"/>
      <c r="T373" s="4"/>
      <c r="U373" s="4"/>
      <c r="V373" s="4"/>
      <c r="W373" s="4"/>
    </row>
    <row r="374" spans="1:23" x14ac:dyDescent="0.2">
      <c r="A374" s="4">
        <v>50</v>
      </c>
      <c r="B374" s="4">
        <v>0</v>
      </c>
      <c r="C374" s="4">
        <v>0</v>
      </c>
      <c r="D374" s="4">
        <v>1</v>
      </c>
      <c r="E374" s="4">
        <v>205</v>
      </c>
      <c r="F374" s="4">
        <f>ROUND(Source!S359,O374)</f>
        <v>1138905.42</v>
      </c>
      <c r="G374" s="4" t="s">
        <v>139</v>
      </c>
      <c r="H374" s="4" t="s">
        <v>140</v>
      </c>
      <c r="I374" s="4"/>
      <c r="J374" s="4"/>
      <c r="K374" s="4">
        <v>205</v>
      </c>
      <c r="L374" s="4">
        <v>14</v>
      </c>
      <c r="M374" s="4">
        <v>3</v>
      </c>
      <c r="N374" s="4" t="s">
        <v>0</v>
      </c>
      <c r="O374" s="4">
        <v>2</v>
      </c>
      <c r="P374" s="4"/>
      <c r="Q374" s="4"/>
      <c r="R374" s="4"/>
      <c r="S374" s="4"/>
      <c r="T374" s="4"/>
      <c r="U374" s="4"/>
      <c r="V374" s="4"/>
      <c r="W374" s="4"/>
    </row>
    <row r="375" spans="1:23" x14ac:dyDescent="0.2">
      <c r="A375" s="4">
        <v>50</v>
      </c>
      <c r="B375" s="4">
        <v>0</v>
      </c>
      <c r="C375" s="4">
        <v>0</v>
      </c>
      <c r="D375" s="4">
        <v>1</v>
      </c>
      <c r="E375" s="4">
        <v>232</v>
      </c>
      <c r="F375" s="4">
        <f>ROUND(Source!BC359,O375)</f>
        <v>0</v>
      </c>
      <c r="G375" s="4" t="s">
        <v>141</v>
      </c>
      <c r="H375" s="4" t="s">
        <v>142</v>
      </c>
      <c r="I375" s="4"/>
      <c r="J375" s="4"/>
      <c r="K375" s="4">
        <v>232</v>
      </c>
      <c r="L375" s="4">
        <v>15</v>
      </c>
      <c r="M375" s="4">
        <v>3</v>
      </c>
      <c r="N375" s="4" t="s">
        <v>0</v>
      </c>
      <c r="O375" s="4">
        <v>2</v>
      </c>
      <c r="P375" s="4"/>
      <c r="Q375" s="4"/>
      <c r="R375" s="4"/>
      <c r="S375" s="4"/>
      <c r="T375" s="4"/>
      <c r="U375" s="4"/>
      <c r="V375" s="4"/>
      <c r="W375" s="4"/>
    </row>
    <row r="376" spans="1:23" x14ac:dyDescent="0.2">
      <c r="A376" s="4">
        <v>50</v>
      </c>
      <c r="B376" s="4">
        <v>0</v>
      </c>
      <c r="C376" s="4">
        <v>0</v>
      </c>
      <c r="D376" s="4">
        <v>1</v>
      </c>
      <c r="E376" s="4">
        <v>214</v>
      </c>
      <c r="F376" s="4">
        <f>ROUND(Source!AS359,O376)</f>
        <v>6497020.25</v>
      </c>
      <c r="G376" s="4" t="s">
        <v>143</v>
      </c>
      <c r="H376" s="4" t="s">
        <v>144</v>
      </c>
      <c r="I376" s="4"/>
      <c r="J376" s="4"/>
      <c r="K376" s="4">
        <v>214</v>
      </c>
      <c r="L376" s="4">
        <v>16</v>
      </c>
      <c r="M376" s="4">
        <v>3</v>
      </c>
      <c r="N376" s="4" t="s">
        <v>0</v>
      </c>
      <c r="O376" s="4">
        <v>2</v>
      </c>
      <c r="P376" s="4"/>
      <c r="Q376" s="4"/>
      <c r="R376" s="4"/>
      <c r="S376" s="4"/>
      <c r="T376" s="4"/>
      <c r="U376" s="4"/>
      <c r="V376" s="4"/>
      <c r="W376" s="4"/>
    </row>
    <row r="377" spans="1:23" x14ac:dyDescent="0.2">
      <c r="A377" s="4">
        <v>50</v>
      </c>
      <c r="B377" s="4">
        <v>0</v>
      </c>
      <c r="C377" s="4">
        <v>0</v>
      </c>
      <c r="D377" s="4">
        <v>1</v>
      </c>
      <c r="E377" s="4">
        <v>215</v>
      </c>
      <c r="F377" s="4">
        <f>ROUND(Source!AT359,O377)</f>
        <v>0</v>
      </c>
      <c r="G377" s="4" t="s">
        <v>145</v>
      </c>
      <c r="H377" s="4" t="s">
        <v>146</v>
      </c>
      <c r="I377" s="4"/>
      <c r="J377" s="4"/>
      <c r="K377" s="4">
        <v>215</v>
      </c>
      <c r="L377" s="4">
        <v>17</v>
      </c>
      <c r="M377" s="4">
        <v>3</v>
      </c>
      <c r="N377" s="4" t="s">
        <v>0</v>
      </c>
      <c r="O377" s="4">
        <v>2</v>
      </c>
      <c r="P377" s="4"/>
      <c r="Q377" s="4"/>
      <c r="R377" s="4"/>
      <c r="S377" s="4"/>
      <c r="T377" s="4"/>
      <c r="U377" s="4"/>
      <c r="V377" s="4"/>
      <c r="W377" s="4"/>
    </row>
    <row r="378" spans="1:23" x14ac:dyDescent="0.2">
      <c r="A378" s="4">
        <v>50</v>
      </c>
      <c r="B378" s="4">
        <v>0</v>
      </c>
      <c r="C378" s="4">
        <v>0</v>
      </c>
      <c r="D378" s="4">
        <v>1</v>
      </c>
      <c r="E378" s="4">
        <v>217</v>
      </c>
      <c r="F378" s="4">
        <f>ROUND(Source!AU359,O378)</f>
        <v>938471.12</v>
      </c>
      <c r="G378" s="4" t="s">
        <v>147</v>
      </c>
      <c r="H378" s="4" t="s">
        <v>148</v>
      </c>
      <c r="I378" s="4"/>
      <c r="J378" s="4"/>
      <c r="K378" s="4">
        <v>217</v>
      </c>
      <c r="L378" s="4">
        <v>18</v>
      </c>
      <c r="M378" s="4">
        <v>3</v>
      </c>
      <c r="N378" s="4" t="s">
        <v>0</v>
      </c>
      <c r="O378" s="4">
        <v>2</v>
      </c>
      <c r="P378" s="4"/>
      <c r="Q378" s="4"/>
      <c r="R378" s="4"/>
      <c r="S378" s="4"/>
      <c r="T378" s="4"/>
      <c r="U378" s="4"/>
      <c r="V378" s="4"/>
      <c r="W378" s="4"/>
    </row>
    <row r="379" spans="1:23" x14ac:dyDescent="0.2">
      <c r="A379" s="4">
        <v>50</v>
      </c>
      <c r="B379" s="4">
        <v>0</v>
      </c>
      <c r="C379" s="4">
        <v>0</v>
      </c>
      <c r="D379" s="4">
        <v>1</v>
      </c>
      <c r="E379" s="4">
        <v>230</v>
      </c>
      <c r="F379" s="4">
        <f>ROUND(Source!BA359,O379)</f>
        <v>0</v>
      </c>
      <c r="G379" s="4" t="s">
        <v>149</v>
      </c>
      <c r="H379" s="4" t="s">
        <v>150</v>
      </c>
      <c r="I379" s="4"/>
      <c r="J379" s="4"/>
      <c r="K379" s="4">
        <v>230</v>
      </c>
      <c r="L379" s="4">
        <v>19</v>
      </c>
      <c r="M379" s="4">
        <v>3</v>
      </c>
      <c r="N379" s="4" t="s">
        <v>0</v>
      </c>
      <c r="O379" s="4">
        <v>2</v>
      </c>
      <c r="P379" s="4"/>
      <c r="Q379" s="4"/>
      <c r="R379" s="4"/>
      <c r="S379" s="4"/>
      <c r="T379" s="4"/>
      <c r="U379" s="4"/>
      <c r="V379" s="4"/>
      <c r="W379" s="4"/>
    </row>
    <row r="380" spans="1:23" x14ac:dyDescent="0.2">
      <c r="A380" s="4">
        <v>50</v>
      </c>
      <c r="B380" s="4">
        <v>0</v>
      </c>
      <c r="C380" s="4">
        <v>0</v>
      </c>
      <c r="D380" s="4">
        <v>1</v>
      </c>
      <c r="E380" s="4">
        <v>206</v>
      </c>
      <c r="F380" s="4">
        <f>ROUND(Source!T359,O380)</f>
        <v>0</v>
      </c>
      <c r="G380" s="4" t="s">
        <v>151</v>
      </c>
      <c r="H380" s="4" t="s">
        <v>152</v>
      </c>
      <c r="I380" s="4"/>
      <c r="J380" s="4"/>
      <c r="K380" s="4">
        <v>206</v>
      </c>
      <c r="L380" s="4">
        <v>20</v>
      </c>
      <c r="M380" s="4">
        <v>3</v>
      </c>
      <c r="N380" s="4" t="s">
        <v>0</v>
      </c>
      <c r="O380" s="4">
        <v>2</v>
      </c>
      <c r="P380" s="4"/>
      <c r="Q380" s="4"/>
      <c r="R380" s="4"/>
      <c r="S380" s="4"/>
      <c r="T380" s="4"/>
      <c r="U380" s="4"/>
      <c r="V380" s="4"/>
      <c r="W380" s="4"/>
    </row>
    <row r="381" spans="1:23" x14ac:dyDescent="0.2">
      <c r="A381" s="4">
        <v>50</v>
      </c>
      <c r="B381" s="4">
        <v>0</v>
      </c>
      <c r="C381" s="4">
        <v>0</v>
      </c>
      <c r="D381" s="4">
        <v>1</v>
      </c>
      <c r="E381" s="4">
        <v>207</v>
      </c>
      <c r="F381" s="4">
        <f>Source!U359</f>
        <v>4214.7285722500001</v>
      </c>
      <c r="G381" s="4" t="s">
        <v>153</v>
      </c>
      <c r="H381" s="4" t="s">
        <v>154</v>
      </c>
      <c r="I381" s="4"/>
      <c r="J381" s="4"/>
      <c r="K381" s="4">
        <v>207</v>
      </c>
      <c r="L381" s="4">
        <v>21</v>
      </c>
      <c r="M381" s="4">
        <v>3</v>
      </c>
      <c r="N381" s="4" t="s">
        <v>0</v>
      </c>
      <c r="O381" s="4">
        <v>-1</v>
      </c>
      <c r="P381" s="4"/>
      <c r="Q381" s="4"/>
      <c r="R381" s="4"/>
      <c r="S381" s="4"/>
      <c r="T381" s="4"/>
      <c r="U381" s="4"/>
      <c r="V381" s="4"/>
      <c r="W381" s="4"/>
    </row>
    <row r="382" spans="1:23" x14ac:dyDescent="0.2">
      <c r="A382" s="4">
        <v>50</v>
      </c>
      <c r="B382" s="4">
        <v>0</v>
      </c>
      <c r="C382" s="4">
        <v>0</v>
      </c>
      <c r="D382" s="4">
        <v>1</v>
      </c>
      <c r="E382" s="4">
        <v>208</v>
      </c>
      <c r="F382" s="4">
        <f>Source!V359</f>
        <v>0</v>
      </c>
      <c r="G382" s="4" t="s">
        <v>155</v>
      </c>
      <c r="H382" s="4" t="s">
        <v>156</v>
      </c>
      <c r="I382" s="4"/>
      <c r="J382" s="4"/>
      <c r="K382" s="4">
        <v>208</v>
      </c>
      <c r="L382" s="4">
        <v>22</v>
      </c>
      <c r="M382" s="4">
        <v>3</v>
      </c>
      <c r="N382" s="4" t="s">
        <v>0</v>
      </c>
      <c r="O382" s="4">
        <v>-1</v>
      </c>
      <c r="P382" s="4"/>
      <c r="Q382" s="4"/>
      <c r="R382" s="4"/>
      <c r="S382" s="4"/>
      <c r="T382" s="4"/>
      <c r="U382" s="4"/>
      <c r="V382" s="4"/>
      <c r="W382" s="4"/>
    </row>
    <row r="383" spans="1:23" x14ac:dyDescent="0.2">
      <c r="A383" s="4">
        <v>50</v>
      </c>
      <c r="B383" s="4">
        <v>0</v>
      </c>
      <c r="C383" s="4">
        <v>0</v>
      </c>
      <c r="D383" s="4">
        <v>1</v>
      </c>
      <c r="E383" s="4">
        <v>209</v>
      </c>
      <c r="F383" s="4">
        <f>ROUND(Source!W359,O383)</f>
        <v>0</v>
      </c>
      <c r="G383" s="4" t="s">
        <v>157</v>
      </c>
      <c r="H383" s="4" t="s">
        <v>158</v>
      </c>
      <c r="I383" s="4"/>
      <c r="J383" s="4"/>
      <c r="K383" s="4">
        <v>209</v>
      </c>
      <c r="L383" s="4">
        <v>23</v>
      </c>
      <c r="M383" s="4">
        <v>3</v>
      </c>
      <c r="N383" s="4" t="s">
        <v>0</v>
      </c>
      <c r="O383" s="4">
        <v>2</v>
      </c>
      <c r="P383" s="4"/>
      <c r="Q383" s="4"/>
      <c r="R383" s="4"/>
      <c r="S383" s="4"/>
      <c r="T383" s="4"/>
      <c r="U383" s="4"/>
      <c r="V383" s="4"/>
      <c r="W383" s="4"/>
    </row>
    <row r="384" spans="1:23" x14ac:dyDescent="0.2">
      <c r="A384" s="4">
        <v>50</v>
      </c>
      <c r="B384" s="4">
        <v>0</v>
      </c>
      <c r="C384" s="4">
        <v>0</v>
      </c>
      <c r="D384" s="4">
        <v>1</v>
      </c>
      <c r="E384" s="4">
        <v>233</v>
      </c>
      <c r="F384" s="4">
        <f>ROUND(Source!BD359,O384)</f>
        <v>0</v>
      </c>
      <c r="G384" s="4" t="s">
        <v>159</v>
      </c>
      <c r="H384" s="4" t="s">
        <v>160</v>
      </c>
      <c r="I384" s="4"/>
      <c r="J384" s="4"/>
      <c r="K384" s="4">
        <v>233</v>
      </c>
      <c r="L384" s="4">
        <v>24</v>
      </c>
      <c r="M384" s="4">
        <v>3</v>
      </c>
      <c r="N384" s="4" t="s">
        <v>0</v>
      </c>
      <c r="O384" s="4">
        <v>2</v>
      </c>
      <c r="P384" s="4"/>
      <c r="Q384" s="4"/>
      <c r="R384" s="4"/>
      <c r="S384" s="4"/>
      <c r="T384" s="4"/>
      <c r="U384" s="4"/>
      <c r="V384" s="4"/>
      <c r="W384" s="4"/>
    </row>
    <row r="385" spans="1:27" x14ac:dyDescent="0.2">
      <c r="A385" s="4">
        <v>50</v>
      </c>
      <c r="B385" s="4">
        <v>0</v>
      </c>
      <c r="C385" s="4">
        <v>0</v>
      </c>
      <c r="D385" s="4">
        <v>1</v>
      </c>
      <c r="E385" s="4">
        <v>210</v>
      </c>
      <c r="F385" s="4">
        <f>ROUND(Source!X359,O385)</f>
        <v>1048403.72</v>
      </c>
      <c r="G385" s="4" t="s">
        <v>161</v>
      </c>
      <c r="H385" s="4" t="s">
        <v>162</v>
      </c>
      <c r="I385" s="4"/>
      <c r="J385" s="4"/>
      <c r="K385" s="4">
        <v>210</v>
      </c>
      <c r="L385" s="4">
        <v>25</v>
      </c>
      <c r="M385" s="4">
        <v>3</v>
      </c>
      <c r="N385" s="4" t="s">
        <v>0</v>
      </c>
      <c r="O385" s="4">
        <v>2</v>
      </c>
      <c r="P385" s="4"/>
      <c r="Q385" s="4"/>
      <c r="R385" s="4"/>
      <c r="S385" s="4"/>
      <c r="T385" s="4"/>
      <c r="U385" s="4"/>
      <c r="V385" s="4"/>
      <c r="W385" s="4"/>
    </row>
    <row r="386" spans="1:27" x14ac:dyDescent="0.2">
      <c r="A386" s="4">
        <v>50</v>
      </c>
      <c r="B386" s="4">
        <v>0</v>
      </c>
      <c r="C386" s="4">
        <v>0</v>
      </c>
      <c r="D386" s="4">
        <v>1</v>
      </c>
      <c r="E386" s="4">
        <v>211</v>
      </c>
      <c r="F386" s="4">
        <f>ROUND(Source!Y359,O386)</f>
        <v>467397.98</v>
      </c>
      <c r="G386" s="4" t="s">
        <v>163</v>
      </c>
      <c r="H386" s="4" t="s">
        <v>164</v>
      </c>
      <c r="I386" s="4"/>
      <c r="J386" s="4"/>
      <c r="K386" s="4">
        <v>211</v>
      </c>
      <c r="L386" s="4">
        <v>26</v>
      </c>
      <c r="M386" s="4">
        <v>3</v>
      </c>
      <c r="N386" s="4" t="s">
        <v>0</v>
      </c>
      <c r="O386" s="4">
        <v>2</v>
      </c>
      <c r="P386" s="4"/>
      <c r="Q386" s="4"/>
      <c r="R386" s="4"/>
      <c r="S386" s="4"/>
      <c r="T386" s="4"/>
      <c r="U386" s="4"/>
      <c r="V386" s="4"/>
      <c r="W386" s="4"/>
    </row>
    <row r="387" spans="1:27" x14ac:dyDescent="0.2">
      <c r="A387" s="4">
        <v>50</v>
      </c>
      <c r="B387" s="4">
        <v>0</v>
      </c>
      <c r="C387" s="4">
        <v>0</v>
      </c>
      <c r="D387" s="4">
        <v>1</v>
      </c>
      <c r="E387" s="4">
        <v>0</v>
      </c>
      <c r="F387" s="4">
        <f>ROUND(Source!AR359,O387)</f>
        <v>7435491.3700000001</v>
      </c>
      <c r="G387" s="4" t="s">
        <v>165</v>
      </c>
      <c r="H387" s="4" t="s">
        <v>166</v>
      </c>
      <c r="I387" s="4"/>
      <c r="J387" s="4"/>
      <c r="K387" s="4">
        <v>224</v>
      </c>
      <c r="L387" s="4">
        <v>27</v>
      </c>
      <c r="M387" s="4">
        <v>3</v>
      </c>
      <c r="N387" s="4" t="s">
        <v>0</v>
      </c>
      <c r="O387" s="4">
        <v>2</v>
      </c>
      <c r="P387" s="4"/>
      <c r="Q387" s="4"/>
      <c r="R387" s="4"/>
      <c r="S387" s="4"/>
      <c r="T387" s="4"/>
      <c r="U387" s="4"/>
      <c r="V387" s="4"/>
      <c r="W387" s="4"/>
    </row>
    <row r="388" spans="1:27" x14ac:dyDescent="0.2">
      <c r="A388" s="4">
        <v>50</v>
      </c>
      <c r="B388" s="4">
        <v>1</v>
      </c>
      <c r="C388" s="4">
        <v>0</v>
      </c>
      <c r="D388" s="4">
        <v>2</v>
      </c>
      <c r="E388" s="4">
        <v>0</v>
      </c>
      <c r="F388" s="4">
        <f>ROUND(F387,O388)</f>
        <v>7435491.3700000001</v>
      </c>
      <c r="G388" s="4" t="s">
        <v>338</v>
      </c>
      <c r="H388" s="4" t="s">
        <v>339</v>
      </c>
      <c r="I388" s="4"/>
      <c r="J388" s="4"/>
      <c r="K388" s="4">
        <v>212</v>
      </c>
      <c r="L388" s="4">
        <v>28</v>
      </c>
      <c r="M388" s="4">
        <v>0</v>
      </c>
      <c r="N388" s="4" t="s">
        <v>0</v>
      </c>
      <c r="O388" s="4">
        <v>2</v>
      </c>
      <c r="P388" s="4"/>
      <c r="Q388" s="4"/>
      <c r="R388" s="4"/>
      <c r="S388" s="4"/>
      <c r="T388" s="4"/>
      <c r="U388" s="4"/>
      <c r="V388" s="4"/>
      <c r="W388" s="4"/>
    </row>
    <row r="389" spans="1:27" x14ac:dyDescent="0.2">
      <c r="A389" s="4">
        <v>50</v>
      </c>
      <c r="B389" s="4">
        <v>1</v>
      </c>
      <c r="C389" s="4">
        <v>0</v>
      </c>
      <c r="D389" s="4">
        <v>2</v>
      </c>
      <c r="E389" s="4">
        <v>0</v>
      </c>
      <c r="F389" s="4">
        <f>ROUND(0.2*F388,O389)</f>
        <v>1487098.27</v>
      </c>
      <c r="G389" s="4" t="s">
        <v>340</v>
      </c>
      <c r="H389" s="4" t="s">
        <v>341</v>
      </c>
      <c r="I389" s="4"/>
      <c r="J389" s="4"/>
      <c r="K389" s="4">
        <v>212</v>
      </c>
      <c r="L389" s="4">
        <v>29</v>
      </c>
      <c r="M389" s="4">
        <v>0</v>
      </c>
      <c r="N389" s="4" t="s">
        <v>0</v>
      </c>
      <c r="O389" s="4">
        <v>2</v>
      </c>
      <c r="P389" s="4"/>
      <c r="Q389" s="4"/>
      <c r="R389" s="4"/>
      <c r="S389" s="4"/>
      <c r="T389" s="4"/>
      <c r="U389" s="4"/>
      <c r="V389" s="4"/>
      <c r="W389" s="4"/>
    </row>
    <row r="390" spans="1:27" x14ac:dyDescent="0.2">
      <c r="A390" s="4">
        <v>50</v>
      </c>
      <c r="B390" s="4">
        <v>1</v>
      </c>
      <c r="C390" s="4">
        <v>0</v>
      </c>
      <c r="D390" s="4">
        <v>2</v>
      </c>
      <c r="E390" s="4">
        <v>224</v>
      </c>
      <c r="F390" s="4">
        <f>F388+F389</f>
        <v>8922589.6400000006</v>
      </c>
      <c r="G390" s="4" t="s">
        <v>342</v>
      </c>
      <c r="H390" s="4" t="s">
        <v>343</v>
      </c>
      <c r="I390" s="4"/>
      <c r="J390" s="4"/>
      <c r="K390" s="4">
        <v>212</v>
      </c>
      <c r="L390" s="4">
        <v>30</v>
      </c>
      <c r="M390" s="4">
        <v>0</v>
      </c>
      <c r="N390" s="4" t="s">
        <v>0</v>
      </c>
      <c r="O390" s="4">
        <v>-1</v>
      </c>
      <c r="P390" s="4"/>
      <c r="Q390" s="4"/>
      <c r="R390" s="4"/>
      <c r="S390" s="4"/>
      <c r="T390" s="4"/>
      <c r="U390" s="4"/>
      <c r="V390" s="4"/>
      <c r="W390" s="4"/>
    </row>
    <row r="393" spans="1:27" x14ac:dyDescent="0.2">
      <c r="A393">
        <v>-1</v>
      </c>
    </row>
    <row r="395" spans="1:27" x14ac:dyDescent="0.2">
      <c r="A395" s="3">
        <v>75</v>
      </c>
      <c r="B395" s="3" t="s">
        <v>344</v>
      </c>
      <c r="C395" s="3">
        <v>2021</v>
      </c>
      <c r="D395" s="3">
        <v>0</v>
      </c>
      <c r="E395" s="3">
        <v>1</v>
      </c>
      <c r="F395" s="3"/>
      <c r="G395" s="3">
        <v>0</v>
      </c>
      <c r="H395" s="3">
        <v>2</v>
      </c>
      <c r="I395" s="3">
        <v>1</v>
      </c>
      <c r="J395" s="3">
        <v>1</v>
      </c>
      <c r="K395" s="3">
        <v>93</v>
      </c>
      <c r="L395" s="3">
        <v>64</v>
      </c>
      <c r="M395" s="3">
        <v>0</v>
      </c>
      <c r="N395" s="3">
        <v>46747901</v>
      </c>
      <c r="O395" s="3">
        <v>1</v>
      </c>
    </row>
    <row r="396" spans="1:27" x14ac:dyDescent="0.2">
      <c r="A396" s="5">
        <v>1</v>
      </c>
      <c r="B396" s="5" t="s">
        <v>345</v>
      </c>
      <c r="C396" s="5" t="s">
        <v>346</v>
      </c>
      <c r="D396" s="5">
        <v>2021</v>
      </c>
      <c r="E396" s="5">
        <v>1</v>
      </c>
      <c r="F396" s="5">
        <v>1</v>
      </c>
      <c r="G396" s="5">
        <v>1</v>
      </c>
      <c r="H396" s="5">
        <v>0</v>
      </c>
      <c r="I396" s="5">
        <v>2</v>
      </c>
      <c r="J396" s="5">
        <v>1</v>
      </c>
      <c r="K396" s="5">
        <v>1</v>
      </c>
      <c r="L396" s="5">
        <v>1</v>
      </c>
      <c r="M396" s="5">
        <v>1</v>
      </c>
      <c r="N396" s="5">
        <v>1</v>
      </c>
      <c r="O396" s="5">
        <v>1</v>
      </c>
      <c r="P396" s="5">
        <v>1</v>
      </c>
      <c r="Q396" s="5">
        <v>1</v>
      </c>
      <c r="R396" s="5" t="s">
        <v>0</v>
      </c>
      <c r="S396" s="5" t="s">
        <v>0</v>
      </c>
      <c r="T396" s="5" t="s">
        <v>0</v>
      </c>
      <c r="U396" s="5" t="s">
        <v>0</v>
      </c>
      <c r="V396" s="5" t="s">
        <v>0</v>
      </c>
      <c r="W396" s="5" t="s">
        <v>0</v>
      </c>
      <c r="X396" s="5" t="s">
        <v>0</v>
      </c>
      <c r="Y396" s="5" t="s">
        <v>0</v>
      </c>
      <c r="Z396" s="5" t="s">
        <v>0</v>
      </c>
      <c r="AA396" s="5" t="s">
        <v>347</v>
      </c>
    </row>
    <row r="400" spans="1:27" x14ac:dyDescent="0.2">
      <c r="A400">
        <v>65</v>
      </c>
      <c r="C400">
        <v>1</v>
      </c>
      <c r="D400">
        <v>0</v>
      </c>
      <c r="E400">
        <v>245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EC55"/>
  <sheetViews>
    <sheetView workbookViewId="0">
      <selection activeCell="F31" sqref="F31"/>
    </sheetView>
  </sheetViews>
  <sheetFormatPr defaultColWidth="9.140625" defaultRowHeight="12.75" x14ac:dyDescent="0.2"/>
  <cols>
    <col min="1" max="256" width="9.140625" customWidth="1"/>
  </cols>
  <sheetData>
    <row r="12" spans="1:133" x14ac:dyDescent="0.2">
      <c r="A12" s="1">
        <v>1</v>
      </c>
      <c r="B12" s="1">
        <v>54</v>
      </c>
      <c r="C12" s="1">
        <v>0</v>
      </c>
      <c r="D12" s="1"/>
      <c r="E12" s="1">
        <v>0</v>
      </c>
      <c r="F12" s="1" t="s">
        <v>1</v>
      </c>
      <c r="G12" s="1" t="s">
        <v>2</v>
      </c>
      <c r="H12" s="1" t="s">
        <v>0</v>
      </c>
      <c r="I12" s="1">
        <v>0</v>
      </c>
      <c r="J12" s="1" t="s">
        <v>0</v>
      </c>
      <c r="K12" s="1">
        <v>0</v>
      </c>
      <c r="L12" s="1"/>
      <c r="M12" s="1"/>
      <c r="N12" s="1"/>
      <c r="O12" s="1">
        <v>0</v>
      </c>
      <c r="P12" s="1">
        <v>0</v>
      </c>
      <c r="Q12" s="1">
        <v>0</v>
      </c>
      <c r="R12" s="1">
        <v>157</v>
      </c>
      <c r="S12" s="1"/>
      <c r="T12" s="1"/>
      <c r="U12" s="1" t="s">
        <v>0</v>
      </c>
      <c r="V12" s="1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/>
      <c r="AL12" s="1" t="s">
        <v>0</v>
      </c>
      <c r="AM12" s="1" t="s">
        <v>0</v>
      </c>
      <c r="AN12" s="1" t="s">
        <v>0</v>
      </c>
      <c r="AO12" s="1"/>
      <c r="AP12" s="1" t="s">
        <v>0</v>
      </c>
      <c r="AQ12" s="1" t="s">
        <v>0</v>
      </c>
      <c r="AR12" s="1" t="s">
        <v>0</v>
      </c>
      <c r="AS12" s="1"/>
      <c r="AT12" s="1"/>
      <c r="AU12" s="1"/>
      <c r="AV12" s="1"/>
      <c r="AW12" s="1"/>
      <c r="AX12" s="1" t="s">
        <v>0</v>
      </c>
      <c r="AY12" s="1" t="s">
        <v>0</v>
      </c>
      <c r="AZ12" s="1" t="s">
        <v>0</v>
      </c>
      <c r="BA12" s="1"/>
      <c r="BB12" s="1"/>
      <c r="BC12" s="1"/>
      <c r="BD12" s="1"/>
      <c r="BE12" s="1"/>
      <c r="BF12" s="1"/>
      <c r="BG12" s="1"/>
      <c r="BH12" s="1" t="s">
        <v>3</v>
      </c>
      <c r="BI12" s="1" t="s">
        <v>4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5</v>
      </c>
      <c r="BZ12" s="1" t="s">
        <v>6</v>
      </c>
      <c r="CA12" s="1" t="s">
        <v>7</v>
      </c>
      <c r="CB12" s="1" t="s">
        <v>7</v>
      </c>
      <c r="CC12" s="1" t="s">
        <v>7</v>
      </c>
      <c r="CD12" s="1" t="s">
        <v>7</v>
      </c>
      <c r="CE12" s="1" t="s">
        <v>8</v>
      </c>
      <c r="CF12" s="1">
        <v>0</v>
      </c>
      <c r="CG12" s="1">
        <v>0</v>
      </c>
      <c r="CH12" s="1">
        <v>8200</v>
      </c>
      <c r="CI12" s="1" t="s">
        <v>0</v>
      </c>
      <c r="CJ12" s="1" t="s">
        <v>0</v>
      </c>
      <c r="CK12" s="1">
        <v>58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4" spans="1:133" x14ac:dyDescent="0.2">
      <c r="A14" s="1">
        <v>22</v>
      </c>
      <c r="B14" s="1">
        <v>0</v>
      </c>
      <c r="C14" s="1">
        <v>0</v>
      </c>
      <c r="D14" s="1">
        <v>46747901</v>
      </c>
      <c r="E14" s="1">
        <v>0</v>
      </c>
      <c r="F14" s="1">
        <v>3</v>
      </c>
      <c r="G14" s="1"/>
      <c r="H14" s="1"/>
      <c r="I14" s="1"/>
      <c r="J14" s="1"/>
      <c r="K14" s="1"/>
      <c r="L14" s="1"/>
      <c r="M14" s="1"/>
      <c r="N14" s="1"/>
      <c r="O14" s="1"/>
    </row>
    <row r="16" spans="1:133" x14ac:dyDescent="0.2">
      <c r="A16" s="6">
        <v>3</v>
      </c>
      <c r="B16" s="6">
        <v>1</v>
      </c>
      <c r="C16" s="6" t="s">
        <v>9</v>
      </c>
      <c r="D16" s="6" t="s">
        <v>9</v>
      </c>
      <c r="E16" s="7">
        <f>(Source!F346)/1000</f>
        <v>6497.0202499999996</v>
      </c>
      <c r="F16" s="7">
        <f>(Source!F347)/1000</f>
        <v>0</v>
      </c>
      <c r="G16" s="7">
        <f>(Source!F338)/1000</f>
        <v>0</v>
      </c>
      <c r="H16" s="7">
        <f>(Source!F348)/1000+(Source!F349)/1000</f>
        <v>938.47112000000004</v>
      </c>
      <c r="I16" s="7">
        <f>E16+F16+G16+H16</f>
        <v>7435.4913699999997</v>
      </c>
      <c r="J16" s="7">
        <f>(Source!F344)/1000</f>
        <v>1138.9054199999998</v>
      </c>
      <c r="AI16" s="6">
        <v>0</v>
      </c>
      <c r="AJ16" s="6">
        <v>0</v>
      </c>
      <c r="AK16" s="6" t="s">
        <v>0</v>
      </c>
      <c r="AL16" s="6" t="s">
        <v>0</v>
      </c>
      <c r="AM16" s="6" t="s">
        <v>0</v>
      </c>
      <c r="AN16" s="6">
        <v>0</v>
      </c>
      <c r="AO16" s="6" t="s">
        <v>0</v>
      </c>
      <c r="AP16" s="6" t="s">
        <v>0</v>
      </c>
      <c r="AT16" s="7">
        <v>5730733.2400000002</v>
      </c>
      <c r="AU16" s="7">
        <v>3316739.98</v>
      </c>
      <c r="AV16" s="7">
        <v>0</v>
      </c>
      <c r="AW16" s="7">
        <v>0</v>
      </c>
      <c r="AX16" s="7">
        <v>0</v>
      </c>
      <c r="AY16" s="7">
        <v>1275087.8400000001</v>
      </c>
      <c r="AZ16" s="7">
        <v>120354.43</v>
      </c>
      <c r="BA16" s="7">
        <v>1138905.42</v>
      </c>
      <c r="BB16" s="7">
        <v>6497020.25</v>
      </c>
      <c r="BC16" s="7">
        <v>0</v>
      </c>
      <c r="BD16" s="7">
        <v>938471.12</v>
      </c>
      <c r="BE16" s="7">
        <v>0</v>
      </c>
      <c r="BF16" s="7">
        <v>4214.7285722499992</v>
      </c>
      <c r="BG16" s="7">
        <v>0</v>
      </c>
      <c r="BH16" s="7">
        <v>0</v>
      </c>
      <c r="BI16" s="7">
        <v>1048403.72</v>
      </c>
      <c r="BJ16" s="7">
        <v>467397.98</v>
      </c>
      <c r="BK16" s="7">
        <v>7435491.3700000001</v>
      </c>
    </row>
    <row r="18" spans="1:19" x14ac:dyDescent="0.2">
      <c r="A18">
        <v>51</v>
      </c>
      <c r="E18" s="8">
        <f>SUMIF(A16:A17,3,E16:E17)</f>
        <v>6497.0202499999996</v>
      </c>
      <c r="F18" s="8">
        <f>SUMIF(A16:A17,3,F16:F17)</f>
        <v>0</v>
      </c>
      <c r="G18" s="8">
        <f>SUMIF(A16:A17,3,G16:G17)</f>
        <v>0</v>
      </c>
      <c r="H18" s="8">
        <f>SUMIF(A16:A17,3,H16:H17)</f>
        <v>938.47112000000004</v>
      </c>
      <c r="I18" s="8">
        <f>SUMIF(A16:A17,3,I16:I17)</f>
        <v>7435.4913699999997</v>
      </c>
      <c r="J18" s="8">
        <f>SUMIF(A16:A17,3,J16:J17)</f>
        <v>1138.9054199999998</v>
      </c>
      <c r="K18" s="8"/>
      <c r="L18" s="8"/>
      <c r="M18" s="8"/>
      <c r="N18" s="8"/>
      <c r="O18" s="8"/>
      <c r="P18" s="8"/>
      <c r="Q18" s="8"/>
      <c r="R18" s="8"/>
      <c r="S18" s="8"/>
    </row>
    <row r="20" spans="1:19" x14ac:dyDescent="0.2">
      <c r="A20" s="4">
        <v>50</v>
      </c>
      <c r="B20" s="4">
        <v>0</v>
      </c>
      <c r="C20" s="4">
        <v>0</v>
      </c>
      <c r="D20" s="4">
        <v>1</v>
      </c>
      <c r="E20" s="4">
        <v>201</v>
      </c>
      <c r="F20" s="4">
        <v>5730733.2400000002</v>
      </c>
      <c r="G20" s="4" t="s">
        <v>113</v>
      </c>
      <c r="H20" s="4" t="s">
        <v>114</v>
      </c>
      <c r="I20" s="4"/>
      <c r="J20" s="4"/>
      <c r="K20" s="4">
        <v>201</v>
      </c>
      <c r="L20" s="4">
        <v>1</v>
      </c>
      <c r="M20" s="4">
        <v>3</v>
      </c>
      <c r="N20" s="4" t="s">
        <v>0</v>
      </c>
      <c r="O20" s="4">
        <v>2</v>
      </c>
      <c r="P20" s="4"/>
    </row>
    <row r="21" spans="1:19" x14ac:dyDescent="0.2">
      <c r="A21" s="4">
        <v>50</v>
      </c>
      <c r="B21" s="4">
        <v>0</v>
      </c>
      <c r="C21" s="4">
        <v>0</v>
      </c>
      <c r="D21" s="4">
        <v>1</v>
      </c>
      <c r="E21" s="4">
        <v>202</v>
      </c>
      <c r="F21" s="4">
        <v>3316739.98</v>
      </c>
      <c r="G21" s="4" t="s">
        <v>115</v>
      </c>
      <c r="H21" s="4" t="s">
        <v>116</v>
      </c>
      <c r="I21" s="4"/>
      <c r="J21" s="4"/>
      <c r="K21" s="4">
        <v>202</v>
      </c>
      <c r="L21" s="4">
        <v>2</v>
      </c>
      <c r="M21" s="4">
        <v>3</v>
      </c>
      <c r="N21" s="4" t="s">
        <v>0</v>
      </c>
      <c r="O21" s="4">
        <v>2</v>
      </c>
      <c r="P21" s="4"/>
    </row>
    <row r="22" spans="1:19" x14ac:dyDescent="0.2">
      <c r="A22" s="4">
        <v>50</v>
      </c>
      <c r="B22" s="4">
        <v>0</v>
      </c>
      <c r="C22" s="4">
        <v>0</v>
      </c>
      <c r="D22" s="4">
        <v>1</v>
      </c>
      <c r="E22" s="4">
        <v>222</v>
      </c>
      <c r="F22" s="4">
        <v>0</v>
      </c>
      <c r="G22" s="4" t="s">
        <v>117</v>
      </c>
      <c r="H22" s="4" t="s">
        <v>118</v>
      </c>
      <c r="I22" s="4"/>
      <c r="J22" s="4"/>
      <c r="K22" s="4">
        <v>222</v>
      </c>
      <c r="L22" s="4">
        <v>3</v>
      </c>
      <c r="M22" s="4">
        <v>3</v>
      </c>
      <c r="N22" s="4" t="s">
        <v>0</v>
      </c>
      <c r="O22" s="4">
        <v>2</v>
      </c>
      <c r="P22" s="4"/>
    </row>
    <row r="23" spans="1:19" x14ac:dyDescent="0.2">
      <c r="A23" s="4">
        <v>50</v>
      </c>
      <c r="B23" s="4">
        <v>0</v>
      </c>
      <c r="C23" s="4">
        <v>0</v>
      </c>
      <c r="D23" s="4">
        <v>1</v>
      </c>
      <c r="E23" s="4">
        <v>225</v>
      </c>
      <c r="F23" s="4">
        <v>3316739.98</v>
      </c>
      <c r="G23" s="4" t="s">
        <v>119</v>
      </c>
      <c r="H23" s="4" t="s">
        <v>120</v>
      </c>
      <c r="I23" s="4"/>
      <c r="J23" s="4"/>
      <c r="K23" s="4">
        <v>225</v>
      </c>
      <c r="L23" s="4">
        <v>4</v>
      </c>
      <c r="M23" s="4">
        <v>3</v>
      </c>
      <c r="N23" s="4" t="s">
        <v>0</v>
      </c>
      <c r="O23" s="4">
        <v>2</v>
      </c>
      <c r="P23" s="4"/>
    </row>
    <row r="24" spans="1:19" x14ac:dyDescent="0.2">
      <c r="A24" s="4">
        <v>50</v>
      </c>
      <c r="B24" s="4">
        <v>0</v>
      </c>
      <c r="C24" s="4">
        <v>0</v>
      </c>
      <c r="D24" s="4">
        <v>1</v>
      </c>
      <c r="E24" s="4">
        <v>226</v>
      </c>
      <c r="F24" s="4">
        <v>3316739.98</v>
      </c>
      <c r="G24" s="4" t="s">
        <v>121</v>
      </c>
      <c r="H24" s="4" t="s">
        <v>122</v>
      </c>
      <c r="I24" s="4"/>
      <c r="J24" s="4"/>
      <c r="K24" s="4">
        <v>226</v>
      </c>
      <c r="L24" s="4">
        <v>5</v>
      </c>
      <c r="M24" s="4">
        <v>3</v>
      </c>
      <c r="N24" s="4" t="s">
        <v>0</v>
      </c>
      <c r="O24" s="4">
        <v>2</v>
      </c>
      <c r="P24" s="4"/>
    </row>
    <row r="25" spans="1:19" x14ac:dyDescent="0.2">
      <c r="A25" s="4">
        <v>50</v>
      </c>
      <c r="B25" s="4">
        <v>0</v>
      </c>
      <c r="C25" s="4">
        <v>0</v>
      </c>
      <c r="D25" s="4">
        <v>1</v>
      </c>
      <c r="E25" s="4">
        <v>227</v>
      </c>
      <c r="F25" s="4">
        <v>0</v>
      </c>
      <c r="G25" s="4" t="s">
        <v>123</v>
      </c>
      <c r="H25" s="4" t="s">
        <v>124</v>
      </c>
      <c r="I25" s="4"/>
      <c r="J25" s="4"/>
      <c r="K25" s="4">
        <v>227</v>
      </c>
      <c r="L25" s="4">
        <v>6</v>
      </c>
      <c r="M25" s="4">
        <v>3</v>
      </c>
      <c r="N25" s="4" t="s">
        <v>0</v>
      </c>
      <c r="O25" s="4">
        <v>2</v>
      </c>
      <c r="P25" s="4"/>
    </row>
    <row r="26" spans="1:19" x14ac:dyDescent="0.2">
      <c r="A26" s="4">
        <v>50</v>
      </c>
      <c r="B26" s="4">
        <v>0</v>
      </c>
      <c r="C26" s="4">
        <v>0</v>
      </c>
      <c r="D26" s="4">
        <v>1</v>
      </c>
      <c r="E26" s="4">
        <v>228</v>
      </c>
      <c r="F26" s="4">
        <v>3316739.98</v>
      </c>
      <c r="G26" s="4" t="s">
        <v>125</v>
      </c>
      <c r="H26" s="4" t="s">
        <v>126</v>
      </c>
      <c r="I26" s="4"/>
      <c r="J26" s="4"/>
      <c r="K26" s="4">
        <v>228</v>
      </c>
      <c r="L26" s="4">
        <v>7</v>
      </c>
      <c r="M26" s="4">
        <v>3</v>
      </c>
      <c r="N26" s="4" t="s">
        <v>0</v>
      </c>
      <c r="O26" s="4">
        <v>2</v>
      </c>
      <c r="P26" s="4"/>
    </row>
    <row r="27" spans="1:19" x14ac:dyDescent="0.2">
      <c r="A27" s="4">
        <v>50</v>
      </c>
      <c r="B27" s="4">
        <v>0</v>
      </c>
      <c r="C27" s="4">
        <v>0</v>
      </c>
      <c r="D27" s="4">
        <v>1</v>
      </c>
      <c r="E27" s="4">
        <v>216</v>
      </c>
      <c r="F27" s="4">
        <v>0</v>
      </c>
      <c r="G27" s="4" t="s">
        <v>127</v>
      </c>
      <c r="H27" s="4" t="s">
        <v>128</v>
      </c>
      <c r="I27" s="4"/>
      <c r="J27" s="4"/>
      <c r="K27" s="4">
        <v>216</v>
      </c>
      <c r="L27" s="4">
        <v>8</v>
      </c>
      <c r="M27" s="4">
        <v>3</v>
      </c>
      <c r="N27" s="4" t="s">
        <v>0</v>
      </c>
      <c r="O27" s="4">
        <v>2</v>
      </c>
      <c r="P27" s="4"/>
    </row>
    <row r="28" spans="1:19" x14ac:dyDescent="0.2">
      <c r="A28" s="4">
        <v>50</v>
      </c>
      <c r="B28" s="4">
        <v>0</v>
      </c>
      <c r="C28" s="4">
        <v>0</v>
      </c>
      <c r="D28" s="4">
        <v>1</v>
      </c>
      <c r="E28" s="4">
        <v>223</v>
      </c>
      <c r="F28" s="4">
        <v>0</v>
      </c>
      <c r="G28" s="4" t="s">
        <v>129</v>
      </c>
      <c r="H28" s="4" t="s">
        <v>130</v>
      </c>
      <c r="I28" s="4"/>
      <c r="J28" s="4"/>
      <c r="K28" s="4">
        <v>223</v>
      </c>
      <c r="L28" s="4">
        <v>9</v>
      </c>
      <c r="M28" s="4">
        <v>3</v>
      </c>
      <c r="N28" s="4" t="s">
        <v>0</v>
      </c>
      <c r="O28" s="4">
        <v>2</v>
      </c>
      <c r="P28" s="4"/>
    </row>
    <row r="29" spans="1:19" x14ac:dyDescent="0.2">
      <c r="A29" s="4">
        <v>50</v>
      </c>
      <c r="B29" s="4">
        <v>0</v>
      </c>
      <c r="C29" s="4">
        <v>0</v>
      </c>
      <c r="D29" s="4">
        <v>1</v>
      </c>
      <c r="E29" s="4">
        <v>229</v>
      </c>
      <c r="F29" s="4">
        <v>0</v>
      </c>
      <c r="G29" s="4" t="s">
        <v>131</v>
      </c>
      <c r="H29" s="4" t="s">
        <v>132</v>
      </c>
      <c r="I29" s="4"/>
      <c r="J29" s="4"/>
      <c r="K29" s="4">
        <v>229</v>
      </c>
      <c r="L29" s="4">
        <v>10</v>
      </c>
      <c r="M29" s="4">
        <v>3</v>
      </c>
      <c r="N29" s="4" t="s">
        <v>0</v>
      </c>
      <c r="O29" s="4">
        <v>2</v>
      </c>
      <c r="P29" s="4"/>
    </row>
    <row r="30" spans="1:19" x14ac:dyDescent="0.2">
      <c r="A30" s="4">
        <v>50</v>
      </c>
      <c r="B30" s="4">
        <v>0</v>
      </c>
      <c r="C30" s="4">
        <v>0</v>
      </c>
      <c r="D30" s="4">
        <v>1</v>
      </c>
      <c r="E30" s="4">
        <v>203</v>
      </c>
      <c r="F30" s="4">
        <v>1275087.8400000001</v>
      </c>
      <c r="G30" s="4" t="s">
        <v>133</v>
      </c>
      <c r="H30" s="4" t="s">
        <v>134</v>
      </c>
      <c r="I30" s="4"/>
      <c r="J30" s="4"/>
      <c r="K30" s="4">
        <v>203</v>
      </c>
      <c r="L30" s="4">
        <v>11</v>
      </c>
      <c r="M30" s="4">
        <v>3</v>
      </c>
      <c r="N30" s="4" t="s">
        <v>0</v>
      </c>
      <c r="O30" s="4">
        <v>2</v>
      </c>
      <c r="P30" s="4"/>
    </row>
    <row r="31" spans="1:19" x14ac:dyDescent="0.2">
      <c r="A31" s="4">
        <v>50</v>
      </c>
      <c r="B31" s="4">
        <v>0</v>
      </c>
      <c r="C31" s="4">
        <v>0</v>
      </c>
      <c r="D31" s="4">
        <v>1</v>
      </c>
      <c r="E31" s="4">
        <v>231</v>
      </c>
      <c r="F31" s="4">
        <v>0</v>
      </c>
      <c r="G31" s="4" t="s">
        <v>135</v>
      </c>
      <c r="H31" s="4" t="s">
        <v>136</v>
      </c>
      <c r="I31" s="4"/>
      <c r="J31" s="4"/>
      <c r="K31" s="4">
        <v>231</v>
      </c>
      <c r="L31" s="4">
        <v>12</v>
      </c>
      <c r="M31" s="4">
        <v>3</v>
      </c>
      <c r="N31" s="4" t="s">
        <v>0</v>
      </c>
      <c r="O31" s="4">
        <v>2</v>
      </c>
      <c r="P31" s="4"/>
    </row>
    <row r="32" spans="1:19" x14ac:dyDescent="0.2">
      <c r="A32" s="4">
        <v>50</v>
      </c>
      <c r="B32" s="4">
        <v>0</v>
      </c>
      <c r="C32" s="4">
        <v>0</v>
      </c>
      <c r="D32" s="4">
        <v>1</v>
      </c>
      <c r="E32" s="4">
        <v>204</v>
      </c>
      <c r="F32" s="4">
        <v>120354.43</v>
      </c>
      <c r="G32" s="4" t="s">
        <v>137</v>
      </c>
      <c r="H32" s="4" t="s">
        <v>138</v>
      </c>
      <c r="I32" s="4"/>
      <c r="J32" s="4"/>
      <c r="K32" s="4">
        <v>204</v>
      </c>
      <c r="L32" s="4">
        <v>13</v>
      </c>
      <c r="M32" s="4">
        <v>3</v>
      </c>
      <c r="N32" s="4" t="s">
        <v>0</v>
      </c>
      <c r="O32" s="4">
        <v>2</v>
      </c>
      <c r="P32" s="4"/>
    </row>
    <row r="33" spans="1:16" x14ac:dyDescent="0.2">
      <c r="A33" s="4">
        <v>50</v>
      </c>
      <c r="B33" s="4">
        <v>0</v>
      </c>
      <c r="C33" s="4">
        <v>0</v>
      </c>
      <c r="D33" s="4">
        <v>1</v>
      </c>
      <c r="E33" s="4">
        <v>205</v>
      </c>
      <c r="F33" s="4">
        <v>1138905.42</v>
      </c>
      <c r="G33" s="4" t="s">
        <v>139</v>
      </c>
      <c r="H33" s="4" t="s">
        <v>140</v>
      </c>
      <c r="I33" s="4"/>
      <c r="J33" s="4"/>
      <c r="K33" s="4">
        <v>205</v>
      </c>
      <c r="L33" s="4">
        <v>14</v>
      </c>
      <c r="M33" s="4">
        <v>3</v>
      </c>
      <c r="N33" s="4" t="s">
        <v>0</v>
      </c>
      <c r="O33" s="4">
        <v>2</v>
      </c>
      <c r="P33" s="4"/>
    </row>
    <row r="34" spans="1:16" x14ac:dyDescent="0.2">
      <c r="A34" s="4">
        <v>50</v>
      </c>
      <c r="B34" s="4">
        <v>0</v>
      </c>
      <c r="C34" s="4">
        <v>0</v>
      </c>
      <c r="D34" s="4">
        <v>1</v>
      </c>
      <c r="E34" s="4">
        <v>232</v>
      </c>
      <c r="F34" s="4">
        <v>0</v>
      </c>
      <c r="G34" s="4" t="s">
        <v>141</v>
      </c>
      <c r="H34" s="4" t="s">
        <v>142</v>
      </c>
      <c r="I34" s="4"/>
      <c r="J34" s="4"/>
      <c r="K34" s="4">
        <v>232</v>
      </c>
      <c r="L34" s="4">
        <v>15</v>
      </c>
      <c r="M34" s="4">
        <v>3</v>
      </c>
      <c r="N34" s="4" t="s">
        <v>0</v>
      </c>
      <c r="O34" s="4">
        <v>2</v>
      </c>
      <c r="P34" s="4"/>
    </row>
    <row r="35" spans="1:16" x14ac:dyDescent="0.2">
      <c r="A35" s="4">
        <v>50</v>
      </c>
      <c r="B35" s="4">
        <v>0</v>
      </c>
      <c r="C35" s="4">
        <v>0</v>
      </c>
      <c r="D35" s="4">
        <v>1</v>
      </c>
      <c r="E35" s="4">
        <v>214</v>
      </c>
      <c r="F35" s="4">
        <v>6497020.25</v>
      </c>
      <c r="G35" s="4" t="s">
        <v>143</v>
      </c>
      <c r="H35" s="4" t="s">
        <v>144</v>
      </c>
      <c r="I35" s="4"/>
      <c r="J35" s="4"/>
      <c r="K35" s="4">
        <v>214</v>
      </c>
      <c r="L35" s="4">
        <v>16</v>
      </c>
      <c r="M35" s="4">
        <v>3</v>
      </c>
      <c r="N35" s="4" t="s">
        <v>0</v>
      </c>
      <c r="O35" s="4">
        <v>2</v>
      </c>
      <c r="P35" s="4"/>
    </row>
    <row r="36" spans="1:16" x14ac:dyDescent="0.2">
      <c r="A36" s="4">
        <v>50</v>
      </c>
      <c r="B36" s="4">
        <v>0</v>
      </c>
      <c r="C36" s="4">
        <v>0</v>
      </c>
      <c r="D36" s="4">
        <v>1</v>
      </c>
      <c r="E36" s="4">
        <v>215</v>
      </c>
      <c r="F36" s="4">
        <v>0</v>
      </c>
      <c r="G36" s="4" t="s">
        <v>145</v>
      </c>
      <c r="H36" s="4" t="s">
        <v>146</v>
      </c>
      <c r="I36" s="4"/>
      <c r="J36" s="4"/>
      <c r="K36" s="4">
        <v>215</v>
      </c>
      <c r="L36" s="4">
        <v>17</v>
      </c>
      <c r="M36" s="4">
        <v>3</v>
      </c>
      <c r="N36" s="4" t="s">
        <v>0</v>
      </c>
      <c r="O36" s="4">
        <v>2</v>
      </c>
      <c r="P36" s="4"/>
    </row>
    <row r="37" spans="1:16" x14ac:dyDescent="0.2">
      <c r="A37" s="4">
        <v>50</v>
      </c>
      <c r="B37" s="4">
        <v>0</v>
      </c>
      <c r="C37" s="4">
        <v>0</v>
      </c>
      <c r="D37" s="4">
        <v>1</v>
      </c>
      <c r="E37" s="4">
        <v>217</v>
      </c>
      <c r="F37" s="4">
        <v>938471.12</v>
      </c>
      <c r="G37" s="4" t="s">
        <v>147</v>
      </c>
      <c r="H37" s="4" t="s">
        <v>148</v>
      </c>
      <c r="I37" s="4"/>
      <c r="J37" s="4"/>
      <c r="K37" s="4">
        <v>217</v>
      </c>
      <c r="L37" s="4">
        <v>18</v>
      </c>
      <c r="M37" s="4">
        <v>3</v>
      </c>
      <c r="N37" s="4" t="s">
        <v>0</v>
      </c>
      <c r="O37" s="4">
        <v>2</v>
      </c>
      <c r="P37" s="4"/>
    </row>
    <row r="38" spans="1:16" x14ac:dyDescent="0.2">
      <c r="A38" s="4">
        <v>50</v>
      </c>
      <c r="B38" s="4">
        <v>0</v>
      </c>
      <c r="C38" s="4">
        <v>0</v>
      </c>
      <c r="D38" s="4">
        <v>1</v>
      </c>
      <c r="E38" s="4">
        <v>230</v>
      </c>
      <c r="F38" s="4">
        <v>0</v>
      </c>
      <c r="G38" s="4" t="s">
        <v>149</v>
      </c>
      <c r="H38" s="4" t="s">
        <v>150</v>
      </c>
      <c r="I38" s="4"/>
      <c r="J38" s="4"/>
      <c r="K38" s="4">
        <v>230</v>
      </c>
      <c r="L38" s="4">
        <v>19</v>
      </c>
      <c r="M38" s="4">
        <v>3</v>
      </c>
      <c r="N38" s="4" t="s">
        <v>0</v>
      </c>
      <c r="O38" s="4">
        <v>2</v>
      </c>
      <c r="P38" s="4"/>
    </row>
    <row r="39" spans="1:16" x14ac:dyDescent="0.2">
      <c r="A39" s="4">
        <v>50</v>
      </c>
      <c r="B39" s="4">
        <v>0</v>
      </c>
      <c r="C39" s="4">
        <v>0</v>
      </c>
      <c r="D39" s="4">
        <v>1</v>
      </c>
      <c r="E39" s="4">
        <v>206</v>
      </c>
      <c r="F39" s="4">
        <v>0</v>
      </c>
      <c r="G39" s="4" t="s">
        <v>151</v>
      </c>
      <c r="H39" s="4" t="s">
        <v>152</v>
      </c>
      <c r="I39" s="4"/>
      <c r="J39" s="4"/>
      <c r="K39" s="4">
        <v>206</v>
      </c>
      <c r="L39" s="4">
        <v>20</v>
      </c>
      <c r="M39" s="4">
        <v>3</v>
      </c>
      <c r="N39" s="4" t="s">
        <v>0</v>
      </c>
      <c r="O39" s="4">
        <v>2</v>
      </c>
      <c r="P39" s="4"/>
    </row>
    <row r="40" spans="1:16" x14ac:dyDescent="0.2">
      <c r="A40" s="4">
        <v>50</v>
      </c>
      <c r="B40" s="4">
        <v>0</v>
      </c>
      <c r="C40" s="4">
        <v>0</v>
      </c>
      <c r="D40" s="4">
        <v>1</v>
      </c>
      <c r="E40" s="4">
        <v>207</v>
      </c>
      <c r="F40" s="4">
        <v>4214.7285722499992</v>
      </c>
      <c r="G40" s="4" t="s">
        <v>153</v>
      </c>
      <c r="H40" s="4" t="s">
        <v>154</v>
      </c>
      <c r="I40" s="4"/>
      <c r="J40" s="4"/>
      <c r="K40" s="4">
        <v>207</v>
      </c>
      <c r="L40" s="4">
        <v>21</v>
      </c>
      <c r="M40" s="4">
        <v>3</v>
      </c>
      <c r="N40" s="4" t="s">
        <v>0</v>
      </c>
      <c r="O40" s="4">
        <v>-1</v>
      </c>
      <c r="P40" s="4"/>
    </row>
    <row r="41" spans="1:16" x14ac:dyDescent="0.2">
      <c r="A41" s="4">
        <v>50</v>
      </c>
      <c r="B41" s="4">
        <v>0</v>
      </c>
      <c r="C41" s="4">
        <v>0</v>
      </c>
      <c r="D41" s="4">
        <v>1</v>
      </c>
      <c r="E41" s="4">
        <v>208</v>
      </c>
      <c r="F41" s="4">
        <v>0</v>
      </c>
      <c r="G41" s="4" t="s">
        <v>155</v>
      </c>
      <c r="H41" s="4" t="s">
        <v>156</v>
      </c>
      <c r="I41" s="4"/>
      <c r="J41" s="4"/>
      <c r="K41" s="4">
        <v>208</v>
      </c>
      <c r="L41" s="4">
        <v>22</v>
      </c>
      <c r="M41" s="4">
        <v>3</v>
      </c>
      <c r="N41" s="4" t="s">
        <v>0</v>
      </c>
      <c r="O41" s="4">
        <v>-1</v>
      </c>
      <c r="P41" s="4"/>
    </row>
    <row r="42" spans="1:16" x14ac:dyDescent="0.2">
      <c r="A42" s="4">
        <v>50</v>
      </c>
      <c r="B42" s="4">
        <v>0</v>
      </c>
      <c r="C42" s="4">
        <v>0</v>
      </c>
      <c r="D42" s="4">
        <v>1</v>
      </c>
      <c r="E42" s="4">
        <v>209</v>
      </c>
      <c r="F42" s="4">
        <v>0</v>
      </c>
      <c r="G42" s="4" t="s">
        <v>157</v>
      </c>
      <c r="H42" s="4" t="s">
        <v>158</v>
      </c>
      <c r="I42" s="4"/>
      <c r="J42" s="4"/>
      <c r="K42" s="4">
        <v>209</v>
      </c>
      <c r="L42" s="4">
        <v>23</v>
      </c>
      <c r="M42" s="4">
        <v>3</v>
      </c>
      <c r="N42" s="4" t="s">
        <v>0</v>
      </c>
      <c r="O42" s="4">
        <v>2</v>
      </c>
      <c r="P42" s="4"/>
    </row>
    <row r="43" spans="1:16" x14ac:dyDescent="0.2">
      <c r="A43" s="4">
        <v>50</v>
      </c>
      <c r="B43" s="4">
        <v>0</v>
      </c>
      <c r="C43" s="4">
        <v>0</v>
      </c>
      <c r="D43" s="4">
        <v>1</v>
      </c>
      <c r="E43" s="4">
        <v>233</v>
      </c>
      <c r="F43" s="4">
        <v>0</v>
      </c>
      <c r="G43" s="4" t="s">
        <v>159</v>
      </c>
      <c r="H43" s="4" t="s">
        <v>160</v>
      </c>
      <c r="I43" s="4"/>
      <c r="J43" s="4"/>
      <c r="K43" s="4">
        <v>233</v>
      </c>
      <c r="L43" s="4">
        <v>24</v>
      </c>
      <c r="M43" s="4">
        <v>3</v>
      </c>
      <c r="N43" s="4" t="s">
        <v>0</v>
      </c>
      <c r="O43" s="4">
        <v>2</v>
      </c>
      <c r="P43" s="4"/>
    </row>
    <row r="44" spans="1:16" x14ac:dyDescent="0.2">
      <c r="A44" s="4">
        <v>50</v>
      </c>
      <c r="B44" s="4">
        <v>0</v>
      </c>
      <c r="C44" s="4">
        <v>0</v>
      </c>
      <c r="D44" s="4">
        <v>1</v>
      </c>
      <c r="E44" s="4">
        <v>210</v>
      </c>
      <c r="F44" s="4">
        <v>1048403.72</v>
      </c>
      <c r="G44" s="4" t="s">
        <v>161</v>
      </c>
      <c r="H44" s="4" t="s">
        <v>162</v>
      </c>
      <c r="I44" s="4"/>
      <c r="J44" s="4"/>
      <c r="K44" s="4">
        <v>210</v>
      </c>
      <c r="L44" s="4">
        <v>25</v>
      </c>
      <c r="M44" s="4">
        <v>3</v>
      </c>
      <c r="N44" s="4" t="s">
        <v>0</v>
      </c>
      <c r="O44" s="4">
        <v>2</v>
      </c>
      <c r="P44" s="4"/>
    </row>
    <row r="45" spans="1:16" x14ac:dyDescent="0.2">
      <c r="A45" s="4">
        <v>50</v>
      </c>
      <c r="B45" s="4">
        <v>0</v>
      </c>
      <c r="C45" s="4">
        <v>0</v>
      </c>
      <c r="D45" s="4">
        <v>1</v>
      </c>
      <c r="E45" s="4">
        <v>211</v>
      </c>
      <c r="F45" s="4">
        <v>467397.98</v>
      </c>
      <c r="G45" s="4" t="s">
        <v>163</v>
      </c>
      <c r="H45" s="4" t="s">
        <v>164</v>
      </c>
      <c r="I45" s="4"/>
      <c r="J45" s="4"/>
      <c r="K45" s="4">
        <v>211</v>
      </c>
      <c r="L45" s="4">
        <v>26</v>
      </c>
      <c r="M45" s="4">
        <v>3</v>
      </c>
      <c r="N45" s="4" t="s">
        <v>0</v>
      </c>
      <c r="O45" s="4">
        <v>2</v>
      </c>
      <c r="P45" s="4"/>
    </row>
    <row r="46" spans="1:16" x14ac:dyDescent="0.2">
      <c r="A46" s="4">
        <v>50</v>
      </c>
      <c r="B46" s="4">
        <v>0</v>
      </c>
      <c r="C46" s="4">
        <v>0</v>
      </c>
      <c r="D46" s="4">
        <v>1</v>
      </c>
      <c r="E46" s="4">
        <v>0</v>
      </c>
      <c r="F46" s="4">
        <v>7435491.3700000001</v>
      </c>
      <c r="G46" s="4" t="s">
        <v>165</v>
      </c>
      <c r="H46" s="4" t="s">
        <v>166</v>
      </c>
      <c r="I46" s="4"/>
      <c r="J46" s="4"/>
      <c r="K46" s="4">
        <v>224</v>
      </c>
      <c r="L46" s="4">
        <v>27</v>
      </c>
      <c r="M46" s="4">
        <v>3</v>
      </c>
      <c r="N46" s="4" t="s">
        <v>0</v>
      </c>
      <c r="O46" s="4">
        <v>2</v>
      </c>
      <c r="P46" s="4"/>
    </row>
    <row r="47" spans="1:16" x14ac:dyDescent="0.2">
      <c r="A47" s="4">
        <v>50</v>
      </c>
      <c r="B47" s="4">
        <v>1</v>
      </c>
      <c r="C47" s="4">
        <v>0</v>
      </c>
      <c r="D47" s="4">
        <v>2</v>
      </c>
      <c r="E47" s="4">
        <v>0</v>
      </c>
      <c r="F47" s="4">
        <v>7435491.3700000001</v>
      </c>
      <c r="G47" s="4" t="s">
        <v>338</v>
      </c>
      <c r="H47" s="4" t="s">
        <v>339</v>
      </c>
      <c r="I47" s="4"/>
      <c r="J47" s="4"/>
      <c r="K47" s="4">
        <v>212</v>
      </c>
      <c r="L47" s="4">
        <v>28</v>
      </c>
      <c r="M47" s="4">
        <v>0</v>
      </c>
      <c r="N47" s="4" t="s">
        <v>0</v>
      </c>
      <c r="O47" s="4">
        <v>2</v>
      </c>
      <c r="P47" s="4"/>
    </row>
    <row r="48" spans="1:16" x14ac:dyDescent="0.2">
      <c r="A48" s="4">
        <v>50</v>
      </c>
      <c r="B48" s="4">
        <v>1</v>
      </c>
      <c r="C48" s="4">
        <v>0</v>
      </c>
      <c r="D48" s="4">
        <v>2</v>
      </c>
      <c r="E48" s="4">
        <v>0</v>
      </c>
      <c r="F48" s="4">
        <v>1487098.27</v>
      </c>
      <c r="G48" s="4" t="s">
        <v>340</v>
      </c>
      <c r="H48" s="4" t="s">
        <v>341</v>
      </c>
      <c r="I48" s="4"/>
      <c r="J48" s="4"/>
      <c r="K48" s="4">
        <v>212</v>
      </c>
      <c r="L48" s="4">
        <v>29</v>
      </c>
      <c r="M48" s="4">
        <v>0</v>
      </c>
      <c r="N48" s="4" t="s">
        <v>0</v>
      </c>
      <c r="O48" s="4">
        <v>2</v>
      </c>
      <c r="P48" s="4"/>
    </row>
    <row r="49" spans="1:27" x14ac:dyDescent="0.2">
      <c r="A49" s="4">
        <v>50</v>
      </c>
      <c r="B49" s="4">
        <v>1</v>
      </c>
      <c r="C49" s="4">
        <v>0</v>
      </c>
      <c r="D49" s="4">
        <v>2</v>
      </c>
      <c r="E49" s="4">
        <v>224</v>
      </c>
      <c r="F49" s="4">
        <v>8922589.6400000006</v>
      </c>
      <c r="G49" s="4" t="s">
        <v>342</v>
      </c>
      <c r="H49" s="4" t="s">
        <v>343</v>
      </c>
      <c r="I49" s="4"/>
      <c r="J49" s="4"/>
      <c r="K49" s="4">
        <v>212</v>
      </c>
      <c r="L49" s="4">
        <v>30</v>
      </c>
      <c r="M49" s="4">
        <v>0</v>
      </c>
      <c r="N49" s="4" t="s">
        <v>0</v>
      </c>
      <c r="O49" s="4">
        <v>-1</v>
      </c>
      <c r="P49" s="4"/>
    </row>
    <row r="51" spans="1:27" x14ac:dyDescent="0.2">
      <c r="A51">
        <v>-1</v>
      </c>
    </row>
    <row r="54" spans="1:27" x14ac:dyDescent="0.2">
      <c r="A54" s="3">
        <v>75</v>
      </c>
      <c r="B54" s="3" t="s">
        <v>344</v>
      </c>
      <c r="C54" s="3">
        <v>2021</v>
      </c>
      <c r="D54" s="3">
        <v>0</v>
      </c>
      <c r="E54" s="3">
        <v>1</v>
      </c>
      <c r="F54" s="3"/>
      <c r="G54" s="3">
        <v>0</v>
      </c>
      <c r="H54" s="3">
        <v>2</v>
      </c>
      <c r="I54" s="3">
        <v>1</v>
      </c>
      <c r="J54" s="3">
        <v>1</v>
      </c>
      <c r="K54" s="3">
        <v>93</v>
      </c>
      <c r="L54" s="3">
        <v>64</v>
      </c>
      <c r="M54" s="3">
        <v>0</v>
      </c>
      <c r="N54" s="3">
        <v>46747901</v>
      </c>
      <c r="O54" s="3">
        <v>1</v>
      </c>
    </row>
    <row r="55" spans="1:27" x14ac:dyDescent="0.2">
      <c r="A55" s="5">
        <v>1</v>
      </c>
      <c r="B55" s="5" t="s">
        <v>345</v>
      </c>
      <c r="C55" s="5" t="s">
        <v>346</v>
      </c>
      <c r="D55" s="5">
        <v>2021</v>
      </c>
      <c r="E55" s="5">
        <v>1</v>
      </c>
      <c r="F55" s="5">
        <v>1</v>
      </c>
      <c r="G55" s="5">
        <v>1</v>
      </c>
      <c r="H55" s="5">
        <v>0</v>
      </c>
      <c r="I55" s="5">
        <v>2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 t="s">
        <v>0</v>
      </c>
      <c r="S55" s="5" t="s">
        <v>0</v>
      </c>
      <c r="T55" s="5" t="s">
        <v>0</v>
      </c>
      <c r="U55" s="5" t="s">
        <v>0</v>
      </c>
      <c r="V55" s="5" t="s">
        <v>0</v>
      </c>
      <c r="W55" s="5" t="s">
        <v>0</v>
      </c>
      <c r="X55" s="5" t="s">
        <v>0</v>
      </c>
      <c r="Y55" s="5" t="s">
        <v>0</v>
      </c>
      <c r="Z55" s="5" t="s">
        <v>0</v>
      </c>
      <c r="AA55" s="5" t="s">
        <v>347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52"/>
  <sheetViews>
    <sheetView workbookViewId="0">
      <selection activeCell="F31" sqref="F31"/>
    </sheetView>
  </sheetViews>
  <sheetFormatPr defaultColWidth="9.140625" defaultRowHeight="12.75" x14ac:dyDescent="0.2"/>
  <cols>
    <col min="1" max="256" width="9.140625" customWidth="1"/>
  </cols>
  <sheetData>
    <row r="1" spans="1:107" x14ac:dyDescent="0.2">
      <c r="A1">
        <f>ROW(Source!A28)</f>
        <v>28</v>
      </c>
      <c r="B1">
        <v>46747901</v>
      </c>
      <c r="C1">
        <v>46748314</v>
      </c>
      <c r="D1">
        <v>30515951</v>
      </c>
      <c r="E1">
        <v>30515945</v>
      </c>
      <c r="F1">
        <v>1</v>
      </c>
      <c r="G1">
        <v>30515945</v>
      </c>
      <c r="H1">
        <v>1</v>
      </c>
      <c r="I1" t="s">
        <v>348</v>
      </c>
      <c r="J1" t="s">
        <v>0</v>
      </c>
      <c r="K1" t="s">
        <v>349</v>
      </c>
      <c r="L1">
        <v>1191</v>
      </c>
      <c r="N1">
        <v>1013</v>
      </c>
      <c r="O1" t="s">
        <v>350</v>
      </c>
      <c r="P1" t="s">
        <v>350</v>
      </c>
      <c r="Q1">
        <v>1</v>
      </c>
      <c r="W1">
        <v>0</v>
      </c>
      <c r="X1">
        <v>476480486</v>
      </c>
      <c r="Y1">
        <v>3.3925000000000001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1</v>
      </c>
      <c r="AK1">
        <v>1</v>
      </c>
      <c r="AL1">
        <v>1</v>
      </c>
      <c r="AN1">
        <v>0</v>
      </c>
      <c r="AO1">
        <v>1</v>
      </c>
      <c r="AP1">
        <v>1</v>
      </c>
      <c r="AQ1">
        <v>0</v>
      </c>
      <c r="AR1">
        <v>0</v>
      </c>
      <c r="AS1" t="s">
        <v>0</v>
      </c>
      <c r="AT1">
        <v>2.95</v>
      </c>
      <c r="AU1" t="s">
        <v>18</v>
      </c>
      <c r="AV1">
        <v>1</v>
      </c>
      <c r="AW1">
        <v>2</v>
      </c>
      <c r="AX1">
        <v>46748318</v>
      </c>
      <c r="AY1">
        <v>1</v>
      </c>
      <c r="AZ1">
        <v>0</v>
      </c>
      <c r="BA1">
        <v>1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CX1">
        <f>Y1*Source!I28</f>
        <v>3.5621250000000004</v>
      </c>
      <c r="CY1">
        <f>AD1</f>
        <v>0</v>
      </c>
      <c r="CZ1">
        <f>AH1</f>
        <v>0</v>
      </c>
      <c r="DA1">
        <f>AL1</f>
        <v>1</v>
      </c>
      <c r="DB1">
        <f>ROUND((ROUND(AT1*CZ1,2)*1.15),6)</f>
        <v>0</v>
      </c>
      <c r="DC1">
        <f>ROUND((ROUND(AT1*AG1,2)*1.15),6)</f>
        <v>0</v>
      </c>
    </row>
    <row r="2" spans="1:107" x14ac:dyDescent="0.2">
      <c r="A2">
        <f>ROW(Source!A28)</f>
        <v>28</v>
      </c>
      <c r="B2">
        <v>46747901</v>
      </c>
      <c r="C2">
        <v>46748314</v>
      </c>
      <c r="D2">
        <v>30595241</v>
      </c>
      <c r="E2">
        <v>1</v>
      </c>
      <c r="F2">
        <v>1</v>
      </c>
      <c r="G2">
        <v>30515945</v>
      </c>
      <c r="H2">
        <v>2</v>
      </c>
      <c r="I2" t="s">
        <v>351</v>
      </c>
      <c r="J2" t="s">
        <v>352</v>
      </c>
      <c r="K2" t="s">
        <v>353</v>
      </c>
      <c r="L2">
        <v>1367</v>
      </c>
      <c r="N2">
        <v>1011</v>
      </c>
      <c r="O2" t="s">
        <v>354</v>
      </c>
      <c r="P2" t="s">
        <v>354</v>
      </c>
      <c r="Q2">
        <v>1</v>
      </c>
      <c r="W2">
        <v>0</v>
      </c>
      <c r="X2">
        <v>851387592</v>
      </c>
      <c r="Y2">
        <v>9.2675000000000001</v>
      </c>
      <c r="AA2">
        <v>0</v>
      </c>
      <c r="AB2">
        <v>723.73</v>
      </c>
      <c r="AC2">
        <v>497.39</v>
      </c>
      <c r="AD2">
        <v>0</v>
      </c>
      <c r="AE2">
        <v>0</v>
      </c>
      <c r="AF2">
        <v>65.260000000000005</v>
      </c>
      <c r="AG2">
        <v>20.04</v>
      </c>
      <c r="AH2">
        <v>0</v>
      </c>
      <c r="AI2">
        <v>1</v>
      </c>
      <c r="AJ2">
        <v>11.09</v>
      </c>
      <c r="AK2">
        <v>24.82</v>
      </c>
      <c r="AL2">
        <v>1</v>
      </c>
      <c r="AN2">
        <v>0</v>
      </c>
      <c r="AO2">
        <v>1</v>
      </c>
      <c r="AP2">
        <v>1</v>
      </c>
      <c r="AQ2">
        <v>0</v>
      </c>
      <c r="AR2">
        <v>0</v>
      </c>
      <c r="AS2" t="s">
        <v>0</v>
      </c>
      <c r="AT2">
        <v>7.4139999999999997</v>
      </c>
      <c r="AU2" t="s">
        <v>17</v>
      </c>
      <c r="AV2">
        <v>0</v>
      </c>
      <c r="AW2">
        <v>2</v>
      </c>
      <c r="AX2">
        <v>46748319</v>
      </c>
      <c r="AY2">
        <v>1</v>
      </c>
      <c r="AZ2">
        <v>0</v>
      </c>
      <c r="BA2">
        <v>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CX2">
        <f>Y2*Source!I28</f>
        <v>9.7308750000000011</v>
      </c>
      <c r="CY2">
        <f>AB2</f>
        <v>723.73</v>
      </c>
      <c r="CZ2">
        <f>AF2</f>
        <v>65.260000000000005</v>
      </c>
      <c r="DA2">
        <f>AJ2</f>
        <v>11.09</v>
      </c>
      <c r="DB2">
        <f>ROUND((ROUND(AT2*CZ2,2)*1.25),6)</f>
        <v>604.79999999999995</v>
      </c>
      <c r="DC2">
        <f>ROUND((ROUND(AT2*AG2,2)*1.25),6)</f>
        <v>185.72499999999999</v>
      </c>
    </row>
    <row r="3" spans="1:107" x14ac:dyDescent="0.2">
      <c r="A3">
        <f>ROW(Source!A28)</f>
        <v>28</v>
      </c>
      <c r="B3">
        <v>46747901</v>
      </c>
      <c r="C3">
        <v>46748314</v>
      </c>
      <c r="D3">
        <v>30595253</v>
      </c>
      <c r="E3">
        <v>1</v>
      </c>
      <c r="F3">
        <v>1</v>
      </c>
      <c r="G3">
        <v>30515945</v>
      </c>
      <c r="H3">
        <v>2</v>
      </c>
      <c r="I3" t="s">
        <v>355</v>
      </c>
      <c r="J3" t="s">
        <v>356</v>
      </c>
      <c r="K3" t="s">
        <v>357</v>
      </c>
      <c r="L3">
        <v>1367</v>
      </c>
      <c r="N3">
        <v>1011</v>
      </c>
      <c r="O3" t="s">
        <v>354</v>
      </c>
      <c r="P3" t="s">
        <v>354</v>
      </c>
      <c r="Q3">
        <v>1</v>
      </c>
      <c r="W3">
        <v>0</v>
      </c>
      <c r="X3">
        <v>1109083233</v>
      </c>
      <c r="Y3">
        <v>2.1218750000000002</v>
      </c>
      <c r="AA3">
        <v>0</v>
      </c>
      <c r="AB3">
        <v>795.65</v>
      </c>
      <c r="AC3">
        <v>551.5</v>
      </c>
      <c r="AD3">
        <v>0</v>
      </c>
      <c r="AE3">
        <v>0</v>
      </c>
      <c r="AF3">
        <v>95.06</v>
      </c>
      <c r="AG3">
        <v>22.22</v>
      </c>
      <c r="AH3">
        <v>0</v>
      </c>
      <c r="AI3">
        <v>1</v>
      </c>
      <c r="AJ3">
        <v>8.3699999999999992</v>
      </c>
      <c r="AK3">
        <v>24.82</v>
      </c>
      <c r="AL3">
        <v>1</v>
      </c>
      <c r="AN3">
        <v>0</v>
      </c>
      <c r="AO3">
        <v>1</v>
      </c>
      <c r="AP3">
        <v>1</v>
      </c>
      <c r="AQ3">
        <v>0</v>
      </c>
      <c r="AR3">
        <v>0</v>
      </c>
      <c r="AS3" t="s">
        <v>0</v>
      </c>
      <c r="AT3">
        <v>1.6975</v>
      </c>
      <c r="AU3" t="s">
        <v>17</v>
      </c>
      <c r="AV3">
        <v>0</v>
      </c>
      <c r="AW3">
        <v>2</v>
      </c>
      <c r="AX3">
        <v>46748320</v>
      </c>
      <c r="AY3">
        <v>1</v>
      </c>
      <c r="AZ3">
        <v>0</v>
      </c>
      <c r="BA3">
        <v>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CX3">
        <f>Y3*Source!I28</f>
        <v>2.2279687500000005</v>
      </c>
      <c r="CY3">
        <f>AB3</f>
        <v>795.65</v>
      </c>
      <c r="CZ3">
        <f>AF3</f>
        <v>95.06</v>
      </c>
      <c r="DA3">
        <f>AJ3</f>
        <v>8.3699999999999992</v>
      </c>
      <c r="DB3">
        <f>ROUND((ROUND(AT3*CZ3,2)*1.25),6)</f>
        <v>201.7</v>
      </c>
      <c r="DC3">
        <f>ROUND((ROUND(AT3*AG3,2)*1.25),6)</f>
        <v>47.15</v>
      </c>
    </row>
    <row r="4" spans="1:107" x14ac:dyDescent="0.2">
      <c r="A4">
        <f>ROW(Source!A29)</f>
        <v>29</v>
      </c>
      <c r="B4">
        <v>46747901</v>
      </c>
      <c r="C4">
        <v>46748321</v>
      </c>
      <c r="D4">
        <v>30515951</v>
      </c>
      <c r="E4">
        <v>30515945</v>
      </c>
      <c r="F4">
        <v>1</v>
      </c>
      <c r="G4">
        <v>30515945</v>
      </c>
      <c r="H4">
        <v>1</v>
      </c>
      <c r="I4" t="s">
        <v>348</v>
      </c>
      <c r="J4" t="s">
        <v>0</v>
      </c>
      <c r="K4" t="s">
        <v>349</v>
      </c>
      <c r="L4">
        <v>1191</v>
      </c>
      <c r="N4">
        <v>1013</v>
      </c>
      <c r="O4" t="s">
        <v>350</v>
      </c>
      <c r="P4" t="s">
        <v>350</v>
      </c>
      <c r="Q4">
        <v>1</v>
      </c>
      <c r="W4">
        <v>0</v>
      </c>
      <c r="X4">
        <v>476480486</v>
      </c>
      <c r="Y4">
        <v>221.60499999999999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1</v>
      </c>
      <c r="AL4">
        <v>1</v>
      </c>
      <c r="AN4">
        <v>0</v>
      </c>
      <c r="AO4">
        <v>1</v>
      </c>
      <c r="AP4">
        <v>1</v>
      </c>
      <c r="AQ4">
        <v>0</v>
      </c>
      <c r="AR4">
        <v>0</v>
      </c>
      <c r="AS4" t="s">
        <v>0</v>
      </c>
      <c r="AT4">
        <v>192.7</v>
      </c>
      <c r="AU4" t="s">
        <v>18</v>
      </c>
      <c r="AV4">
        <v>1</v>
      </c>
      <c r="AW4">
        <v>2</v>
      </c>
      <c r="AX4">
        <v>46748323</v>
      </c>
      <c r="AY4">
        <v>1</v>
      </c>
      <c r="AZ4">
        <v>2048</v>
      </c>
      <c r="BA4">
        <v>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CX4">
        <f>Y4*Source!I29</f>
        <v>155.12349999999998</v>
      </c>
      <c r="CY4">
        <f>AD4</f>
        <v>0</v>
      </c>
      <c r="CZ4">
        <f>AH4</f>
        <v>0</v>
      </c>
      <c r="DA4">
        <f>AL4</f>
        <v>1</v>
      </c>
      <c r="DB4">
        <f>ROUND((ROUND(AT4*CZ4,2)*1.15),6)</f>
        <v>0</v>
      </c>
      <c r="DC4">
        <f>ROUND((ROUND(AT4*AG4,2)*1.15),6)</f>
        <v>0</v>
      </c>
    </row>
    <row r="5" spans="1:107" x14ac:dyDescent="0.2">
      <c r="A5">
        <f>ROW(Source!A30)</f>
        <v>30</v>
      </c>
      <c r="B5">
        <v>46747901</v>
      </c>
      <c r="C5">
        <v>46748324</v>
      </c>
      <c r="D5">
        <v>30515951</v>
      </c>
      <c r="E5">
        <v>30515945</v>
      </c>
      <c r="F5">
        <v>1</v>
      </c>
      <c r="G5">
        <v>30515945</v>
      </c>
      <c r="H5">
        <v>1</v>
      </c>
      <c r="I5" t="s">
        <v>348</v>
      </c>
      <c r="J5" t="s">
        <v>0</v>
      </c>
      <c r="K5" t="s">
        <v>349</v>
      </c>
      <c r="L5">
        <v>1191</v>
      </c>
      <c r="N5">
        <v>1013</v>
      </c>
      <c r="O5" t="s">
        <v>350</v>
      </c>
      <c r="P5" t="s">
        <v>350</v>
      </c>
      <c r="Q5">
        <v>1</v>
      </c>
      <c r="W5">
        <v>0</v>
      </c>
      <c r="X5">
        <v>476480486</v>
      </c>
      <c r="Y5">
        <v>83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1</v>
      </c>
      <c r="AN5">
        <v>0</v>
      </c>
      <c r="AO5">
        <v>1</v>
      </c>
      <c r="AP5">
        <v>0</v>
      </c>
      <c r="AQ5">
        <v>0</v>
      </c>
      <c r="AR5">
        <v>0</v>
      </c>
      <c r="AS5" t="s">
        <v>0</v>
      </c>
      <c r="AT5">
        <v>83</v>
      </c>
      <c r="AU5" t="s">
        <v>0</v>
      </c>
      <c r="AV5">
        <v>1</v>
      </c>
      <c r="AW5">
        <v>2</v>
      </c>
      <c r="AX5">
        <v>46748326</v>
      </c>
      <c r="AY5">
        <v>1</v>
      </c>
      <c r="AZ5">
        <v>0</v>
      </c>
      <c r="BA5">
        <v>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CX5">
        <f>Y5*Source!I30</f>
        <v>58.099999999999994</v>
      </c>
      <c r="CY5">
        <f>AD5</f>
        <v>0</v>
      </c>
      <c r="CZ5">
        <f>AH5</f>
        <v>0</v>
      </c>
      <c r="DA5">
        <f>AL5</f>
        <v>1</v>
      </c>
      <c r="DB5">
        <f>ROUND(ROUND(AT5*CZ5,2),6)</f>
        <v>0</v>
      </c>
      <c r="DC5">
        <f>ROUND(ROUND(AT5*AG5,2),6)</f>
        <v>0</v>
      </c>
    </row>
    <row r="6" spans="1:107" x14ac:dyDescent="0.2">
      <c r="A6">
        <f>ROW(Source!A31)</f>
        <v>31</v>
      </c>
      <c r="B6">
        <v>46747901</v>
      </c>
      <c r="C6">
        <v>46749574</v>
      </c>
      <c r="D6">
        <v>31070582</v>
      </c>
      <c r="E6">
        <v>1</v>
      </c>
      <c r="F6">
        <v>1</v>
      </c>
      <c r="G6">
        <v>30515945</v>
      </c>
      <c r="H6">
        <v>2</v>
      </c>
      <c r="I6" t="s">
        <v>358</v>
      </c>
      <c r="J6" t="s">
        <v>359</v>
      </c>
      <c r="K6" t="s">
        <v>360</v>
      </c>
      <c r="L6">
        <v>1367</v>
      </c>
      <c r="N6">
        <v>1011</v>
      </c>
      <c r="O6" t="s">
        <v>354</v>
      </c>
      <c r="P6" t="s">
        <v>354</v>
      </c>
      <c r="Q6">
        <v>1</v>
      </c>
      <c r="W6">
        <v>0</v>
      </c>
      <c r="X6">
        <v>1815391720</v>
      </c>
      <c r="Y6">
        <v>1</v>
      </c>
      <c r="AA6">
        <v>0</v>
      </c>
      <c r="AB6">
        <v>938.84</v>
      </c>
      <c r="AC6">
        <v>342.76</v>
      </c>
      <c r="AD6">
        <v>0</v>
      </c>
      <c r="AE6">
        <v>0</v>
      </c>
      <c r="AF6">
        <v>100.09</v>
      </c>
      <c r="AG6">
        <v>13.81</v>
      </c>
      <c r="AH6">
        <v>0</v>
      </c>
      <c r="AI6">
        <v>1</v>
      </c>
      <c r="AJ6">
        <v>9.3800000000000008</v>
      </c>
      <c r="AK6">
        <v>24.82</v>
      </c>
      <c r="AL6">
        <v>1</v>
      </c>
      <c r="AN6">
        <v>0</v>
      </c>
      <c r="AO6">
        <v>1</v>
      </c>
      <c r="AP6">
        <v>0</v>
      </c>
      <c r="AQ6">
        <v>0</v>
      </c>
      <c r="AR6">
        <v>0</v>
      </c>
      <c r="AS6" t="s">
        <v>0</v>
      </c>
      <c r="AT6">
        <v>1</v>
      </c>
      <c r="AU6" t="s">
        <v>0</v>
      </c>
      <c r="AV6">
        <v>0</v>
      </c>
      <c r="AW6">
        <v>2</v>
      </c>
      <c r="AX6">
        <v>46749575</v>
      </c>
      <c r="AY6">
        <v>1</v>
      </c>
      <c r="AZ6">
        <v>0</v>
      </c>
      <c r="BA6">
        <v>6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CX6">
        <f>Y6*Source!I31</f>
        <v>302</v>
      </c>
      <c r="CY6">
        <f>AB6</f>
        <v>938.84</v>
      </c>
      <c r="CZ6">
        <f>AF6</f>
        <v>100.09</v>
      </c>
      <c r="DA6">
        <f>AJ6</f>
        <v>9.3800000000000008</v>
      </c>
      <c r="DB6">
        <f>ROUND(ROUND(AT6*CZ6,2),6)</f>
        <v>100.09</v>
      </c>
      <c r="DC6">
        <f>ROUND(ROUND(AT6*AG6,2),6)</f>
        <v>13.81</v>
      </c>
    </row>
    <row r="7" spans="1:107" x14ac:dyDescent="0.2">
      <c r="A7">
        <f>ROW(Source!A32)</f>
        <v>32</v>
      </c>
      <c r="B7">
        <v>46747901</v>
      </c>
      <c r="C7">
        <v>46748330</v>
      </c>
      <c r="D7">
        <v>30516999</v>
      </c>
      <c r="E7">
        <v>30515945</v>
      </c>
      <c r="F7">
        <v>1</v>
      </c>
      <c r="G7">
        <v>30515945</v>
      </c>
      <c r="H7">
        <v>2</v>
      </c>
      <c r="I7" t="s">
        <v>361</v>
      </c>
      <c r="J7" t="s">
        <v>0</v>
      </c>
      <c r="K7" t="s">
        <v>362</v>
      </c>
      <c r="L7">
        <v>1344</v>
      </c>
      <c r="N7">
        <v>1008</v>
      </c>
      <c r="O7" t="s">
        <v>363</v>
      </c>
      <c r="P7" t="s">
        <v>363</v>
      </c>
      <c r="Q7">
        <v>1</v>
      </c>
      <c r="W7">
        <v>0</v>
      </c>
      <c r="X7">
        <v>-1180195794</v>
      </c>
      <c r="Y7">
        <v>12.61</v>
      </c>
      <c r="AA7">
        <v>0</v>
      </c>
      <c r="AB7">
        <v>1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1</v>
      </c>
      <c r="AJ7">
        <v>1</v>
      </c>
      <c r="AK7">
        <v>1</v>
      </c>
      <c r="AL7">
        <v>1</v>
      </c>
      <c r="AN7">
        <v>0</v>
      </c>
      <c r="AO7">
        <v>1</v>
      </c>
      <c r="AP7">
        <v>0</v>
      </c>
      <c r="AQ7">
        <v>0</v>
      </c>
      <c r="AR7">
        <v>0</v>
      </c>
      <c r="AS7" t="s">
        <v>0</v>
      </c>
      <c r="AT7">
        <v>12.61</v>
      </c>
      <c r="AU7" t="s">
        <v>0</v>
      </c>
      <c r="AV7">
        <v>0</v>
      </c>
      <c r="AW7">
        <v>2</v>
      </c>
      <c r="AX7">
        <v>46748332</v>
      </c>
      <c r="AY7">
        <v>1</v>
      </c>
      <c r="AZ7">
        <v>0</v>
      </c>
      <c r="BA7">
        <v>7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CX7">
        <f>Y7*Source!I32</f>
        <v>3808.22</v>
      </c>
      <c r="CY7">
        <f>AB7</f>
        <v>1</v>
      </c>
      <c r="CZ7">
        <f>AF7</f>
        <v>1</v>
      </c>
      <c r="DA7">
        <f>AJ7</f>
        <v>1</v>
      </c>
      <c r="DB7">
        <f>ROUND(ROUND(AT7*CZ7,2),6)</f>
        <v>12.61</v>
      </c>
      <c r="DC7">
        <f>ROUND(ROUND(AT7*AG7,2),6)</f>
        <v>0</v>
      </c>
    </row>
    <row r="8" spans="1:107" x14ac:dyDescent="0.2">
      <c r="A8">
        <f>ROW(Source!A33)</f>
        <v>33</v>
      </c>
      <c r="B8">
        <v>46747901</v>
      </c>
      <c r="C8">
        <v>46748333</v>
      </c>
      <c r="D8">
        <v>30515951</v>
      </c>
      <c r="E8">
        <v>30515945</v>
      </c>
      <c r="F8">
        <v>1</v>
      </c>
      <c r="G8">
        <v>30515945</v>
      </c>
      <c r="H8">
        <v>1</v>
      </c>
      <c r="I8" t="s">
        <v>348</v>
      </c>
      <c r="J8" t="s">
        <v>0</v>
      </c>
      <c r="K8" t="s">
        <v>349</v>
      </c>
      <c r="L8">
        <v>1191</v>
      </c>
      <c r="N8">
        <v>1013</v>
      </c>
      <c r="O8" t="s">
        <v>350</v>
      </c>
      <c r="P8" t="s">
        <v>350</v>
      </c>
      <c r="Q8">
        <v>1</v>
      </c>
      <c r="W8">
        <v>0</v>
      </c>
      <c r="X8">
        <v>476480486</v>
      </c>
      <c r="Y8">
        <v>31.855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1</v>
      </c>
      <c r="AK8">
        <v>1</v>
      </c>
      <c r="AL8">
        <v>1</v>
      </c>
      <c r="AN8">
        <v>0</v>
      </c>
      <c r="AO8">
        <v>1</v>
      </c>
      <c r="AP8">
        <v>1</v>
      </c>
      <c r="AQ8">
        <v>0</v>
      </c>
      <c r="AR8">
        <v>0</v>
      </c>
      <c r="AS8" t="s">
        <v>0</v>
      </c>
      <c r="AT8">
        <v>27.7</v>
      </c>
      <c r="AU8" t="s">
        <v>18</v>
      </c>
      <c r="AV8">
        <v>1</v>
      </c>
      <c r="AW8">
        <v>2</v>
      </c>
      <c r="AX8">
        <v>46748339</v>
      </c>
      <c r="AY8">
        <v>1</v>
      </c>
      <c r="AZ8">
        <v>2048</v>
      </c>
      <c r="BA8">
        <v>8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CX8">
        <f>Y8*Source!I33</f>
        <v>11.14925</v>
      </c>
      <c r="CY8">
        <f>AD8</f>
        <v>0</v>
      </c>
      <c r="CZ8">
        <f>AH8</f>
        <v>0</v>
      </c>
      <c r="DA8">
        <f>AL8</f>
        <v>1</v>
      </c>
      <c r="DB8">
        <f>ROUND((ROUND(AT8*CZ8,2)*1.15),6)</f>
        <v>0</v>
      </c>
      <c r="DC8">
        <f>ROUND((ROUND(AT8*AG8,2)*1.15),6)</f>
        <v>0</v>
      </c>
    </row>
    <row r="9" spans="1:107" x14ac:dyDescent="0.2">
      <c r="A9">
        <f>ROW(Source!A33)</f>
        <v>33</v>
      </c>
      <c r="B9">
        <v>46747901</v>
      </c>
      <c r="C9">
        <v>46748333</v>
      </c>
      <c r="D9">
        <v>30595254</v>
      </c>
      <c r="E9">
        <v>1</v>
      </c>
      <c r="F9">
        <v>1</v>
      </c>
      <c r="G9">
        <v>30515945</v>
      </c>
      <c r="H9">
        <v>2</v>
      </c>
      <c r="I9" t="s">
        <v>364</v>
      </c>
      <c r="J9" t="s">
        <v>365</v>
      </c>
      <c r="K9" t="s">
        <v>366</v>
      </c>
      <c r="L9">
        <v>1367</v>
      </c>
      <c r="N9">
        <v>1011</v>
      </c>
      <c r="O9" t="s">
        <v>354</v>
      </c>
      <c r="P9" t="s">
        <v>354</v>
      </c>
      <c r="Q9">
        <v>1</v>
      </c>
      <c r="W9">
        <v>0</v>
      </c>
      <c r="X9">
        <v>695902881</v>
      </c>
      <c r="Y9">
        <v>3.15</v>
      </c>
      <c r="AA9">
        <v>0</v>
      </c>
      <c r="AB9">
        <v>975.14</v>
      </c>
      <c r="AC9">
        <v>658.23</v>
      </c>
      <c r="AD9">
        <v>0</v>
      </c>
      <c r="AE9">
        <v>0</v>
      </c>
      <c r="AF9">
        <v>110.31</v>
      </c>
      <c r="AG9">
        <v>26.52</v>
      </c>
      <c r="AH9">
        <v>0</v>
      </c>
      <c r="AI9">
        <v>1</v>
      </c>
      <c r="AJ9">
        <v>8.84</v>
      </c>
      <c r="AK9">
        <v>24.82</v>
      </c>
      <c r="AL9">
        <v>1</v>
      </c>
      <c r="AN9">
        <v>0</v>
      </c>
      <c r="AO9">
        <v>1</v>
      </c>
      <c r="AP9">
        <v>1</v>
      </c>
      <c r="AQ9">
        <v>0</v>
      </c>
      <c r="AR9">
        <v>0</v>
      </c>
      <c r="AS9" t="s">
        <v>0</v>
      </c>
      <c r="AT9">
        <v>2.52</v>
      </c>
      <c r="AU9" t="s">
        <v>17</v>
      </c>
      <c r="AV9">
        <v>0</v>
      </c>
      <c r="AW9">
        <v>2</v>
      </c>
      <c r="AX9">
        <v>46748340</v>
      </c>
      <c r="AY9">
        <v>1</v>
      </c>
      <c r="AZ9">
        <v>0</v>
      </c>
      <c r="BA9">
        <v>9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CX9">
        <f>Y9*Source!I33</f>
        <v>1.1024999999999998</v>
      </c>
      <c r="CY9">
        <f>AB9</f>
        <v>975.14</v>
      </c>
      <c r="CZ9">
        <f>AF9</f>
        <v>110.31</v>
      </c>
      <c r="DA9">
        <f>AJ9</f>
        <v>8.84</v>
      </c>
      <c r="DB9">
        <f>ROUND((ROUND(AT9*CZ9,2)*1.25),6)</f>
        <v>347.47500000000002</v>
      </c>
      <c r="DC9">
        <f>ROUND((ROUND(AT9*AG9,2)*1.25),6)</f>
        <v>83.537499999999994</v>
      </c>
    </row>
    <row r="10" spans="1:107" x14ac:dyDescent="0.2">
      <c r="A10">
        <f>ROW(Source!A33)</f>
        <v>33</v>
      </c>
      <c r="B10">
        <v>46747901</v>
      </c>
      <c r="C10">
        <v>46748333</v>
      </c>
      <c r="D10">
        <v>30595493</v>
      </c>
      <c r="E10">
        <v>1</v>
      </c>
      <c r="F10">
        <v>1</v>
      </c>
      <c r="G10">
        <v>30515945</v>
      </c>
      <c r="H10">
        <v>2</v>
      </c>
      <c r="I10" t="s">
        <v>367</v>
      </c>
      <c r="J10" t="s">
        <v>368</v>
      </c>
      <c r="K10" t="s">
        <v>369</v>
      </c>
      <c r="L10">
        <v>1367</v>
      </c>
      <c r="N10">
        <v>1011</v>
      </c>
      <c r="O10" t="s">
        <v>354</v>
      </c>
      <c r="P10" t="s">
        <v>354</v>
      </c>
      <c r="Q10">
        <v>1</v>
      </c>
      <c r="W10">
        <v>0</v>
      </c>
      <c r="X10">
        <v>-1293364201</v>
      </c>
      <c r="Y10">
        <v>1.2749999999999999</v>
      </c>
      <c r="AA10">
        <v>0</v>
      </c>
      <c r="AB10">
        <v>2094.33</v>
      </c>
      <c r="AC10">
        <v>430.38</v>
      </c>
      <c r="AD10">
        <v>0</v>
      </c>
      <c r="AE10">
        <v>0</v>
      </c>
      <c r="AF10">
        <v>258.24</v>
      </c>
      <c r="AG10">
        <v>17.34</v>
      </c>
      <c r="AH10">
        <v>0</v>
      </c>
      <c r="AI10">
        <v>1</v>
      </c>
      <c r="AJ10">
        <v>8.11</v>
      </c>
      <c r="AK10">
        <v>24.82</v>
      </c>
      <c r="AL10">
        <v>1</v>
      </c>
      <c r="AN10">
        <v>0</v>
      </c>
      <c r="AO10">
        <v>1</v>
      </c>
      <c r="AP10">
        <v>1</v>
      </c>
      <c r="AQ10">
        <v>0</v>
      </c>
      <c r="AR10">
        <v>0</v>
      </c>
      <c r="AS10" t="s">
        <v>0</v>
      </c>
      <c r="AT10">
        <v>1.02</v>
      </c>
      <c r="AU10" t="s">
        <v>17</v>
      </c>
      <c r="AV10">
        <v>0</v>
      </c>
      <c r="AW10">
        <v>2</v>
      </c>
      <c r="AX10">
        <v>46748341</v>
      </c>
      <c r="AY10">
        <v>1</v>
      </c>
      <c r="AZ10">
        <v>0</v>
      </c>
      <c r="BA10">
        <v>10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CX10">
        <f>Y10*Source!I33</f>
        <v>0.44624999999999992</v>
      </c>
      <c r="CY10">
        <f>AB10</f>
        <v>2094.33</v>
      </c>
      <c r="CZ10">
        <f>AF10</f>
        <v>258.24</v>
      </c>
      <c r="DA10">
        <f>AJ10</f>
        <v>8.11</v>
      </c>
      <c r="DB10">
        <f>ROUND((ROUND(AT10*CZ10,2)*1.25),6)</f>
        <v>329.25</v>
      </c>
      <c r="DC10">
        <f>ROUND((ROUND(AT10*AG10,2)*1.25),6)</f>
        <v>22.112500000000001</v>
      </c>
    </row>
    <row r="11" spans="1:107" x14ac:dyDescent="0.2">
      <c r="A11">
        <f>ROW(Source!A33)</f>
        <v>33</v>
      </c>
      <c r="B11">
        <v>46747901</v>
      </c>
      <c r="C11">
        <v>46748333</v>
      </c>
      <c r="D11">
        <v>30572831</v>
      </c>
      <c r="E11">
        <v>1</v>
      </c>
      <c r="F11">
        <v>1</v>
      </c>
      <c r="G11">
        <v>30515945</v>
      </c>
      <c r="H11">
        <v>3</v>
      </c>
      <c r="I11" t="s">
        <v>58</v>
      </c>
      <c r="J11" t="s">
        <v>61</v>
      </c>
      <c r="K11" t="s">
        <v>59</v>
      </c>
      <c r="L11">
        <v>1327</v>
      </c>
      <c r="N11">
        <v>1005</v>
      </c>
      <c r="O11" t="s">
        <v>60</v>
      </c>
      <c r="P11" t="s">
        <v>60</v>
      </c>
      <c r="Q11">
        <v>1</v>
      </c>
      <c r="W11">
        <v>0</v>
      </c>
      <c r="X11">
        <v>-650690830</v>
      </c>
      <c r="Y11">
        <v>1020</v>
      </c>
      <c r="AA11">
        <v>51.34</v>
      </c>
      <c r="AB11">
        <v>0</v>
      </c>
      <c r="AC11">
        <v>0</v>
      </c>
      <c r="AD11">
        <v>0</v>
      </c>
      <c r="AE11">
        <v>16.559999999999999</v>
      </c>
      <c r="AF11">
        <v>0</v>
      </c>
      <c r="AG11">
        <v>0</v>
      </c>
      <c r="AH11">
        <v>0</v>
      </c>
      <c r="AI11">
        <v>3.1</v>
      </c>
      <c r="AJ11">
        <v>1</v>
      </c>
      <c r="AK11">
        <v>1</v>
      </c>
      <c r="AL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 t="s">
        <v>0</v>
      </c>
      <c r="AT11">
        <v>1020</v>
      </c>
      <c r="AU11" t="s">
        <v>0</v>
      </c>
      <c r="AV11">
        <v>0</v>
      </c>
      <c r="AW11">
        <v>1</v>
      </c>
      <c r="AX11">
        <v>-1</v>
      </c>
      <c r="AY11">
        <v>0</v>
      </c>
      <c r="AZ11">
        <v>0</v>
      </c>
      <c r="BA11" t="s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CX11">
        <f>Y11*Source!I33</f>
        <v>357</v>
      </c>
      <c r="CY11">
        <f>AA11</f>
        <v>51.34</v>
      </c>
      <c r="CZ11">
        <f>AE11</f>
        <v>16.559999999999999</v>
      </c>
      <c r="DA11">
        <f>AI11</f>
        <v>3.1</v>
      </c>
      <c r="DB11">
        <f>ROUND(ROUND(AT11*CZ11,2),6)</f>
        <v>16891.2</v>
      </c>
      <c r="DC11">
        <f>ROUND(ROUND(AT11*AG11,2),6)</f>
        <v>0</v>
      </c>
    </row>
    <row r="12" spans="1:107" x14ac:dyDescent="0.2">
      <c r="A12">
        <f>ROW(Source!A33)</f>
        <v>33</v>
      </c>
      <c r="B12">
        <v>46747901</v>
      </c>
      <c r="C12">
        <v>46748333</v>
      </c>
      <c r="D12">
        <v>30541208</v>
      </c>
      <c r="E12">
        <v>30515945</v>
      </c>
      <c r="F12">
        <v>1</v>
      </c>
      <c r="G12">
        <v>30515945</v>
      </c>
      <c r="H12">
        <v>3</v>
      </c>
      <c r="I12" t="s">
        <v>370</v>
      </c>
      <c r="J12" t="s">
        <v>0</v>
      </c>
      <c r="K12" t="s">
        <v>371</v>
      </c>
      <c r="L12">
        <v>1344</v>
      </c>
      <c r="N12">
        <v>1008</v>
      </c>
      <c r="O12" t="s">
        <v>363</v>
      </c>
      <c r="P12" t="s">
        <v>363</v>
      </c>
      <c r="Q12">
        <v>1</v>
      </c>
      <c r="W12">
        <v>0</v>
      </c>
      <c r="X12">
        <v>-94250534</v>
      </c>
      <c r="Y12">
        <v>0.49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1</v>
      </c>
      <c r="AL12">
        <v>1</v>
      </c>
      <c r="AN12">
        <v>0</v>
      </c>
      <c r="AO12">
        <v>1</v>
      </c>
      <c r="AP12">
        <v>0</v>
      </c>
      <c r="AQ12">
        <v>0</v>
      </c>
      <c r="AR12">
        <v>0</v>
      </c>
      <c r="AS12" t="s">
        <v>0</v>
      </c>
      <c r="AT12">
        <v>0.49</v>
      </c>
      <c r="AU12" t="s">
        <v>0</v>
      </c>
      <c r="AV12">
        <v>0</v>
      </c>
      <c r="AW12">
        <v>2</v>
      </c>
      <c r="AX12">
        <v>46748343</v>
      </c>
      <c r="AY12">
        <v>1</v>
      </c>
      <c r="AZ12">
        <v>0</v>
      </c>
      <c r="BA12">
        <v>12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CX12">
        <f>Y12*Source!I33</f>
        <v>0.17149999999999999</v>
      </c>
      <c r="CY12">
        <f>AA12</f>
        <v>1</v>
      </c>
      <c r="CZ12">
        <f>AE12</f>
        <v>1</v>
      </c>
      <c r="DA12">
        <f>AI12</f>
        <v>1</v>
      </c>
      <c r="DB12">
        <f>ROUND(ROUND(AT12*CZ12,2),6)</f>
        <v>0.49</v>
      </c>
      <c r="DC12">
        <f>ROUND(ROUND(AT12*AG12,2),6)</f>
        <v>0</v>
      </c>
    </row>
    <row r="13" spans="1:107" x14ac:dyDescent="0.2">
      <c r="A13">
        <f>ROW(Source!A35)</f>
        <v>35</v>
      </c>
      <c r="B13">
        <v>46747901</v>
      </c>
      <c r="C13">
        <v>46748345</v>
      </c>
      <c r="D13">
        <v>30515951</v>
      </c>
      <c r="E13">
        <v>30515945</v>
      </c>
      <c r="F13">
        <v>1</v>
      </c>
      <c r="G13">
        <v>30515945</v>
      </c>
      <c r="H13">
        <v>1</v>
      </c>
      <c r="I13" t="s">
        <v>348</v>
      </c>
      <c r="J13" t="s">
        <v>0</v>
      </c>
      <c r="K13" t="s">
        <v>349</v>
      </c>
      <c r="L13">
        <v>1191</v>
      </c>
      <c r="N13">
        <v>1013</v>
      </c>
      <c r="O13" t="s">
        <v>350</v>
      </c>
      <c r="P13" t="s">
        <v>350</v>
      </c>
      <c r="Q13">
        <v>1</v>
      </c>
      <c r="W13">
        <v>0</v>
      </c>
      <c r="X13">
        <v>476480486</v>
      </c>
      <c r="Y13">
        <v>16.559999999999999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N13">
        <v>0</v>
      </c>
      <c r="AO13">
        <v>1</v>
      </c>
      <c r="AP13">
        <v>1</v>
      </c>
      <c r="AQ13">
        <v>0</v>
      </c>
      <c r="AR13">
        <v>0</v>
      </c>
      <c r="AS13" t="s">
        <v>0</v>
      </c>
      <c r="AT13">
        <v>14.4</v>
      </c>
      <c r="AU13" t="s">
        <v>18</v>
      </c>
      <c r="AV13">
        <v>1</v>
      </c>
      <c r="AW13">
        <v>2</v>
      </c>
      <c r="AX13">
        <v>46748354</v>
      </c>
      <c r="AY13">
        <v>1</v>
      </c>
      <c r="AZ13">
        <v>0</v>
      </c>
      <c r="BA13">
        <v>13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CX13">
        <f>Y13*Source!I35</f>
        <v>11.591999999999999</v>
      </c>
      <c r="CY13">
        <f>AD13</f>
        <v>0</v>
      </c>
      <c r="CZ13">
        <f>AH13</f>
        <v>0</v>
      </c>
      <c r="DA13">
        <f>AL13</f>
        <v>1</v>
      </c>
      <c r="DB13">
        <f>ROUND((ROUND(AT13*CZ13,2)*1.15),6)</f>
        <v>0</v>
      </c>
      <c r="DC13">
        <f>ROUND((ROUND(AT13*AG13,2)*1.15),6)</f>
        <v>0</v>
      </c>
    </row>
    <row r="14" spans="1:107" x14ac:dyDescent="0.2">
      <c r="A14">
        <f>ROW(Source!A35)</f>
        <v>35</v>
      </c>
      <c r="B14">
        <v>46747901</v>
      </c>
      <c r="C14">
        <v>46748345</v>
      </c>
      <c r="D14">
        <v>30595274</v>
      </c>
      <c r="E14">
        <v>1</v>
      </c>
      <c r="F14">
        <v>1</v>
      </c>
      <c r="G14">
        <v>30515945</v>
      </c>
      <c r="H14">
        <v>2</v>
      </c>
      <c r="I14" t="s">
        <v>372</v>
      </c>
      <c r="J14" t="s">
        <v>373</v>
      </c>
      <c r="K14" t="s">
        <v>374</v>
      </c>
      <c r="L14">
        <v>1367</v>
      </c>
      <c r="N14">
        <v>1011</v>
      </c>
      <c r="O14" t="s">
        <v>354</v>
      </c>
      <c r="P14" t="s">
        <v>354</v>
      </c>
      <c r="Q14">
        <v>1</v>
      </c>
      <c r="W14">
        <v>0</v>
      </c>
      <c r="X14">
        <v>1928543733</v>
      </c>
      <c r="Y14">
        <v>2.0750000000000002</v>
      </c>
      <c r="AA14">
        <v>0</v>
      </c>
      <c r="AB14">
        <v>1220.33</v>
      </c>
      <c r="AC14">
        <v>581.04</v>
      </c>
      <c r="AD14">
        <v>0</v>
      </c>
      <c r="AE14">
        <v>0</v>
      </c>
      <c r="AF14">
        <v>116.89</v>
      </c>
      <c r="AG14">
        <v>23.41</v>
      </c>
      <c r="AH14">
        <v>0</v>
      </c>
      <c r="AI14">
        <v>1</v>
      </c>
      <c r="AJ14">
        <v>10.44</v>
      </c>
      <c r="AK14">
        <v>24.82</v>
      </c>
      <c r="AL14">
        <v>1</v>
      </c>
      <c r="AN14">
        <v>0</v>
      </c>
      <c r="AO14">
        <v>1</v>
      </c>
      <c r="AP14">
        <v>1</v>
      </c>
      <c r="AQ14">
        <v>0</v>
      </c>
      <c r="AR14">
        <v>0</v>
      </c>
      <c r="AS14" t="s">
        <v>0</v>
      </c>
      <c r="AT14">
        <v>1.66</v>
      </c>
      <c r="AU14" t="s">
        <v>17</v>
      </c>
      <c r="AV14">
        <v>0</v>
      </c>
      <c r="AW14">
        <v>2</v>
      </c>
      <c r="AX14">
        <v>46748355</v>
      </c>
      <c r="AY14">
        <v>1</v>
      </c>
      <c r="AZ14">
        <v>2048</v>
      </c>
      <c r="BA14">
        <v>14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CX14">
        <f>Y14*Source!I35</f>
        <v>1.4525000000000001</v>
      </c>
      <c r="CY14">
        <f>AB14</f>
        <v>1220.33</v>
      </c>
      <c r="CZ14">
        <f>AF14</f>
        <v>116.89</v>
      </c>
      <c r="DA14">
        <f>AJ14</f>
        <v>10.44</v>
      </c>
      <c r="DB14">
        <f>ROUND((ROUND(AT14*CZ14,2)*1.25),6)</f>
        <v>242.55</v>
      </c>
      <c r="DC14">
        <f>ROUND((ROUND(AT14*AG14,2)*1.25),6)</f>
        <v>48.575000000000003</v>
      </c>
    </row>
    <row r="15" spans="1:107" x14ac:dyDescent="0.2">
      <c r="A15">
        <f>ROW(Source!A35)</f>
        <v>35</v>
      </c>
      <c r="B15">
        <v>46747901</v>
      </c>
      <c r="C15">
        <v>46748345</v>
      </c>
      <c r="D15">
        <v>30595497</v>
      </c>
      <c r="E15">
        <v>1</v>
      </c>
      <c r="F15">
        <v>1</v>
      </c>
      <c r="G15">
        <v>30515945</v>
      </c>
      <c r="H15">
        <v>2</v>
      </c>
      <c r="I15" t="s">
        <v>375</v>
      </c>
      <c r="J15" t="s">
        <v>376</v>
      </c>
      <c r="K15" t="s">
        <v>377</v>
      </c>
      <c r="L15">
        <v>1367</v>
      </c>
      <c r="N15">
        <v>1011</v>
      </c>
      <c r="O15" t="s">
        <v>354</v>
      </c>
      <c r="P15" t="s">
        <v>354</v>
      </c>
      <c r="Q15">
        <v>1</v>
      </c>
      <c r="W15">
        <v>0</v>
      </c>
      <c r="X15">
        <v>142191915</v>
      </c>
      <c r="Y15">
        <v>2.0750000000000002</v>
      </c>
      <c r="AA15">
        <v>0</v>
      </c>
      <c r="AB15">
        <v>431.34</v>
      </c>
      <c r="AC15">
        <v>164.8</v>
      </c>
      <c r="AD15">
        <v>0</v>
      </c>
      <c r="AE15">
        <v>0</v>
      </c>
      <c r="AF15">
        <v>62.97</v>
      </c>
      <c r="AG15">
        <v>6.64</v>
      </c>
      <c r="AH15">
        <v>0</v>
      </c>
      <c r="AI15">
        <v>1</v>
      </c>
      <c r="AJ15">
        <v>6.85</v>
      </c>
      <c r="AK15">
        <v>24.82</v>
      </c>
      <c r="AL15">
        <v>1</v>
      </c>
      <c r="AN15">
        <v>0</v>
      </c>
      <c r="AO15">
        <v>1</v>
      </c>
      <c r="AP15">
        <v>1</v>
      </c>
      <c r="AQ15">
        <v>0</v>
      </c>
      <c r="AR15">
        <v>0</v>
      </c>
      <c r="AS15" t="s">
        <v>0</v>
      </c>
      <c r="AT15">
        <v>1.66</v>
      </c>
      <c r="AU15" t="s">
        <v>17</v>
      </c>
      <c r="AV15">
        <v>0</v>
      </c>
      <c r="AW15">
        <v>2</v>
      </c>
      <c r="AX15">
        <v>46748356</v>
      </c>
      <c r="AY15">
        <v>1</v>
      </c>
      <c r="AZ15">
        <v>2048</v>
      </c>
      <c r="BA15">
        <v>15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CX15">
        <f>Y15*Source!I35</f>
        <v>1.4525000000000001</v>
      </c>
      <c r="CY15">
        <f>AB15</f>
        <v>431.34</v>
      </c>
      <c r="CZ15">
        <f>AF15</f>
        <v>62.97</v>
      </c>
      <c r="DA15">
        <f>AJ15</f>
        <v>6.85</v>
      </c>
      <c r="DB15">
        <f>ROUND((ROUND(AT15*CZ15,2)*1.25),6)</f>
        <v>130.66249999999999</v>
      </c>
      <c r="DC15">
        <f>ROUND((ROUND(AT15*AG15,2)*1.25),6)</f>
        <v>13.775</v>
      </c>
    </row>
    <row r="16" spans="1:107" x14ac:dyDescent="0.2">
      <c r="A16">
        <f>ROW(Source!A35)</f>
        <v>35</v>
      </c>
      <c r="B16">
        <v>46747901</v>
      </c>
      <c r="C16">
        <v>46748345</v>
      </c>
      <c r="D16">
        <v>30595500</v>
      </c>
      <c r="E16">
        <v>1</v>
      </c>
      <c r="F16">
        <v>1</v>
      </c>
      <c r="G16">
        <v>30515945</v>
      </c>
      <c r="H16">
        <v>2</v>
      </c>
      <c r="I16" t="s">
        <v>378</v>
      </c>
      <c r="J16" t="s">
        <v>379</v>
      </c>
      <c r="K16" t="s">
        <v>380</v>
      </c>
      <c r="L16">
        <v>1367</v>
      </c>
      <c r="N16">
        <v>1011</v>
      </c>
      <c r="O16" t="s">
        <v>354</v>
      </c>
      <c r="P16" t="s">
        <v>354</v>
      </c>
      <c r="Q16">
        <v>1</v>
      </c>
      <c r="W16">
        <v>0</v>
      </c>
      <c r="X16">
        <v>366114799</v>
      </c>
      <c r="Y16">
        <v>0.8125</v>
      </c>
      <c r="AA16">
        <v>0</v>
      </c>
      <c r="AB16">
        <v>1970.97</v>
      </c>
      <c r="AC16">
        <v>331.84</v>
      </c>
      <c r="AD16">
        <v>0</v>
      </c>
      <c r="AE16">
        <v>0</v>
      </c>
      <c r="AF16">
        <v>246.68</v>
      </c>
      <c r="AG16">
        <v>13.37</v>
      </c>
      <c r="AH16">
        <v>0</v>
      </c>
      <c r="AI16">
        <v>1</v>
      </c>
      <c r="AJ16">
        <v>7.99</v>
      </c>
      <c r="AK16">
        <v>24.82</v>
      </c>
      <c r="AL16">
        <v>1</v>
      </c>
      <c r="AN16">
        <v>0</v>
      </c>
      <c r="AO16">
        <v>1</v>
      </c>
      <c r="AP16">
        <v>1</v>
      </c>
      <c r="AQ16">
        <v>0</v>
      </c>
      <c r="AR16">
        <v>0</v>
      </c>
      <c r="AS16" t="s">
        <v>0</v>
      </c>
      <c r="AT16">
        <v>0.65</v>
      </c>
      <c r="AU16" t="s">
        <v>17</v>
      </c>
      <c r="AV16">
        <v>0</v>
      </c>
      <c r="AW16">
        <v>2</v>
      </c>
      <c r="AX16">
        <v>46748357</v>
      </c>
      <c r="AY16">
        <v>1</v>
      </c>
      <c r="AZ16">
        <v>0</v>
      </c>
      <c r="BA16">
        <v>16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CX16">
        <f>Y16*Source!I35</f>
        <v>0.56874999999999998</v>
      </c>
      <c r="CY16">
        <f>AB16</f>
        <v>1970.97</v>
      </c>
      <c r="CZ16">
        <f>AF16</f>
        <v>246.68</v>
      </c>
      <c r="DA16">
        <f>AJ16</f>
        <v>7.99</v>
      </c>
      <c r="DB16">
        <f>ROUND((ROUND(AT16*CZ16,2)*1.25),6)</f>
        <v>200.42500000000001</v>
      </c>
      <c r="DC16">
        <f>ROUND((ROUND(AT16*AG16,2)*1.25),6)</f>
        <v>10.862500000000001</v>
      </c>
    </row>
    <row r="17" spans="1:107" x14ac:dyDescent="0.2">
      <c r="A17">
        <f>ROW(Source!A35)</f>
        <v>35</v>
      </c>
      <c r="B17">
        <v>46747901</v>
      </c>
      <c r="C17">
        <v>46748345</v>
      </c>
      <c r="D17">
        <v>30595528</v>
      </c>
      <c r="E17">
        <v>1</v>
      </c>
      <c r="F17">
        <v>1</v>
      </c>
      <c r="G17">
        <v>30515945</v>
      </c>
      <c r="H17">
        <v>2</v>
      </c>
      <c r="I17" t="s">
        <v>381</v>
      </c>
      <c r="J17" t="s">
        <v>382</v>
      </c>
      <c r="K17" t="s">
        <v>383</v>
      </c>
      <c r="L17">
        <v>1367</v>
      </c>
      <c r="N17">
        <v>1011</v>
      </c>
      <c r="O17" t="s">
        <v>354</v>
      </c>
      <c r="P17" t="s">
        <v>354</v>
      </c>
      <c r="Q17">
        <v>1</v>
      </c>
      <c r="W17">
        <v>0</v>
      </c>
      <c r="X17">
        <v>856318566</v>
      </c>
      <c r="Y17">
        <v>1.9375</v>
      </c>
      <c r="AA17">
        <v>0</v>
      </c>
      <c r="AB17">
        <v>1487.8</v>
      </c>
      <c r="AC17">
        <v>614.04999999999995</v>
      </c>
      <c r="AD17">
        <v>0</v>
      </c>
      <c r="AE17">
        <v>0</v>
      </c>
      <c r="AF17">
        <v>125.13</v>
      </c>
      <c r="AG17">
        <v>24.74</v>
      </c>
      <c r="AH17">
        <v>0</v>
      </c>
      <c r="AI17">
        <v>1</v>
      </c>
      <c r="AJ17">
        <v>11.89</v>
      </c>
      <c r="AK17">
        <v>24.82</v>
      </c>
      <c r="AL17">
        <v>1</v>
      </c>
      <c r="AN17">
        <v>0</v>
      </c>
      <c r="AO17">
        <v>1</v>
      </c>
      <c r="AP17">
        <v>1</v>
      </c>
      <c r="AQ17">
        <v>0</v>
      </c>
      <c r="AR17">
        <v>0</v>
      </c>
      <c r="AS17" t="s">
        <v>0</v>
      </c>
      <c r="AT17">
        <v>1.55</v>
      </c>
      <c r="AU17" t="s">
        <v>17</v>
      </c>
      <c r="AV17">
        <v>0</v>
      </c>
      <c r="AW17">
        <v>2</v>
      </c>
      <c r="AX17">
        <v>46748358</v>
      </c>
      <c r="AY17">
        <v>1</v>
      </c>
      <c r="AZ17">
        <v>0</v>
      </c>
      <c r="BA17">
        <v>17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CX17">
        <f>Y17*Source!I35</f>
        <v>1.35625</v>
      </c>
      <c r="CY17">
        <f>AB17</f>
        <v>1487.8</v>
      </c>
      <c r="CZ17">
        <f>AF17</f>
        <v>125.13</v>
      </c>
      <c r="DA17">
        <f>AJ17</f>
        <v>11.89</v>
      </c>
      <c r="DB17">
        <f>ROUND((ROUND(AT17*CZ17,2)*1.25),6)</f>
        <v>242.4375</v>
      </c>
      <c r="DC17">
        <f>ROUND((ROUND(AT17*AG17,2)*1.25),6)</f>
        <v>47.9375</v>
      </c>
    </row>
    <row r="18" spans="1:107" x14ac:dyDescent="0.2">
      <c r="A18">
        <f>ROW(Source!A35)</f>
        <v>35</v>
      </c>
      <c r="B18">
        <v>46747901</v>
      </c>
      <c r="C18">
        <v>46748345</v>
      </c>
      <c r="D18">
        <v>30595490</v>
      </c>
      <c r="E18">
        <v>1</v>
      </c>
      <c r="F18">
        <v>1</v>
      </c>
      <c r="G18">
        <v>30515945</v>
      </c>
      <c r="H18">
        <v>2</v>
      </c>
      <c r="I18" t="s">
        <v>384</v>
      </c>
      <c r="J18" t="s">
        <v>385</v>
      </c>
      <c r="K18" t="s">
        <v>386</v>
      </c>
      <c r="L18">
        <v>1367</v>
      </c>
      <c r="N18">
        <v>1011</v>
      </c>
      <c r="O18" t="s">
        <v>354</v>
      </c>
      <c r="P18" t="s">
        <v>354</v>
      </c>
      <c r="Q18">
        <v>1</v>
      </c>
      <c r="W18">
        <v>0</v>
      </c>
      <c r="X18">
        <v>-646811103</v>
      </c>
      <c r="Y18">
        <v>0.65</v>
      </c>
      <c r="AA18">
        <v>0</v>
      </c>
      <c r="AB18">
        <v>1535.72</v>
      </c>
      <c r="AC18">
        <v>432.36</v>
      </c>
      <c r="AD18">
        <v>0</v>
      </c>
      <c r="AE18">
        <v>0</v>
      </c>
      <c r="AF18">
        <v>177.54</v>
      </c>
      <c r="AG18">
        <v>17.420000000000002</v>
      </c>
      <c r="AH18">
        <v>0</v>
      </c>
      <c r="AI18">
        <v>1</v>
      </c>
      <c r="AJ18">
        <v>8.65</v>
      </c>
      <c r="AK18">
        <v>24.82</v>
      </c>
      <c r="AL18">
        <v>1</v>
      </c>
      <c r="AN18">
        <v>0</v>
      </c>
      <c r="AO18">
        <v>1</v>
      </c>
      <c r="AP18">
        <v>1</v>
      </c>
      <c r="AQ18">
        <v>0</v>
      </c>
      <c r="AR18">
        <v>0</v>
      </c>
      <c r="AS18" t="s">
        <v>0</v>
      </c>
      <c r="AT18">
        <v>0.52</v>
      </c>
      <c r="AU18" t="s">
        <v>17</v>
      </c>
      <c r="AV18">
        <v>0</v>
      </c>
      <c r="AW18">
        <v>2</v>
      </c>
      <c r="AX18">
        <v>46748359</v>
      </c>
      <c r="AY18">
        <v>1</v>
      </c>
      <c r="AZ18">
        <v>0</v>
      </c>
      <c r="BA18">
        <v>18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CX18">
        <f>Y18*Source!I35</f>
        <v>0.45499999999999996</v>
      </c>
      <c r="CY18">
        <f>AB18</f>
        <v>1535.72</v>
      </c>
      <c r="CZ18">
        <f>AF18</f>
        <v>177.54</v>
      </c>
      <c r="DA18">
        <f>AJ18</f>
        <v>8.65</v>
      </c>
      <c r="DB18">
        <f>ROUND((ROUND(AT18*CZ18,2)*1.25),6)</f>
        <v>115.4</v>
      </c>
      <c r="DC18">
        <f>ROUND((ROUND(AT18*AG18,2)*1.25),6)</f>
        <v>11.324999999999999</v>
      </c>
    </row>
    <row r="19" spans="1:107" x14ac:dyDescent="0.2">
      <c r="A19">
        <f>ROW(Source!A35)</f>
        <v>35</v>
      </c>
      <c r="B19">
        <v>46747901</v>
      </c>
      <c r="C19">
        <v>46748345</v>
      </c>
      <c r="D19">
        <v>30571181</v>
      </c>
      <c r="E19">
        <v>1</v>
      </c>
      <c r="F19">
        <v>1</v>
      </c>
      <c r="G19">
        <v>30515945</v>
      </c>
      <c r="H19">
        <v>3</v>
      </c>
      <c r="I19" t="s">
        <v>387</v>
      </c>
      <c r="J19" t="s">
        <v>388</v>
      </c>
      <c r="K19" t="s">
        <v>389</v>
      </c>
      <c r="L19">
        <v>1339</v>
      </c>
      <c r="N19">
        <v>1007</v>
      </c>
      <c r="O19" t="s">
        <v>72</v>
      </c>
      <c r="P19" t="s">
        <v>72</v>
      </c>
      <c r="Q19">
        <v>1</v>
      </c>
      <c r="W19">
        <v>0</v>
      </c>
      <c r="X19">
        <v>-862991314</v>
      </c>
      <c r="Y19">
        <v>5</v>
      </c>
      <c r="AA19">
        <v>35.28</v>
      </c>
      <c r="AB19">
        <v>0</v>
      </c>
      <c r="AC19">
        <v>0</v>
      </c>
      <c r="AD19">
        <v>0</v>
      </c>
      <c r="AE19">
        <v>7.07</v>
      </c>
      <c r="AF19">
        <v>0</v>
      </c>
      <c r="AG19">
        <v>0</v>
      </c>
      <c r="AH19">
        <v>0</v>
      </c>
      <c r="AI19">
        <v>4.99</v>
      </c>
      <c r="AJ19">
        <v>1</v>
      </c>
      <c r="AK19">
        <v>1</v>
      </c>
      <c r="AL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 t="s">
        <v>0</v>
      </c>
      <c r="AT19">
        <v>5</v>
      </c>
      <c r="AU19" t="s">
        <v>0</v>
      </c>
      <c r="AV19">
        <v>0</v>
      </c>
      <c r="AW19">
        <v>2</v>
      </c>
      <c r="AX19">
        <v>46748360</v>
      </c>
      <c r="AY19">
        <v>1</v>
      </c>
      <c r="AZ19">
        <v>0</v>
      </c>
      <c r="BA19">
        <v>19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CX19">
        <f>Y19*Source!I35</f>
        <v>3.5</v>
      </c>
      <c r="CY19">
        <f>AA19</f>
        <v>35.28</v>
      </c>
      <c r="CZ19">
        <f>AE19</f>
        <v>7.07</v>
      </c>
      <c r="DA19">
        <f>AI19</f>
        <v>4.99</v>
      </c>
      <c r="DB19">
        <f>ROUND(ROUND(AT19*CZ19,2),6)</f>
        <v>35.35</v>
      </c>
      <c r="DC19">
        <f>ROUND(ROUND(AT19*AG19,2),6)</f>
        <v>0</v>
      </c>
    </row>
    <row r="20" spans="1:107" x14ac:dyDescent="0.2">
      <c r="A20">
        <f>ROW(Source!A35)</f>
        <v>35</v>
      </c>
      <c r="B20">
        <v>46747901</v>
      </c>
      <c r="C20">
        <v>46748345</v>
      </c>
      <c r="D20">
        <v>30571740</v>
      </c>
      <c r="E20">
        <v>1</v>
      </c>
      <c r="F20">
        <v>1</v>
      </c>
      <c r="G20">
        <v>30515945</v>
      </c>
      <c r="H20">
        <v>3</v>
      </c>
      <c r="I20" t="s">
        <v>70</v>
      </c>
      <c r="J20" t="s">
        <v>73</v>
      </c>
      <c r="K20" t="s">
        <v>71</v>
      </c>
      <c r="L20">
        <v>1339</v>
      </c>
      <c r="N20">
        <v>1007</v>
      </c>
      <c r="O20" t="s">
        <v>72</v>
      </c>
      <c r="P20" t="s">
        <v>72</v>
      </c>
      <c r="Q20">
        <v>1</v>
      </c>
      <c r="W20">
        <v>0</v>
      </c>
      <c r="X20">
        <v>2069056849</v>
      </c>
      <c r="Y20">
        <v>110</v>
      </c>
      <c r="AA20">
        <v>552.25</v>
      </c>
      <c r="AB20">
        <v>0</v>
      </c>
      <c r="AC20">
        <v>0</v>
      </c>
      <c r="AD20">
        <v>0</v>
      </c>
      <c r="AE20">
        <v>104.99</v>
      </c>
      <c r="AF20">
        <v>0</v>
      </c>
      <c r="AG20">
        <v>0</v>
      </c>
      <c r="AH20">
        <v>0</v>
      </c>
      <c r="AI20">
        <v>5.26</v>
      </c>
      <c r="AJ20">
        <v>1</v>
      </c>
      <c r="AK20">
        <v>1</v>
      </c>
      <c r="AL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 t="s">
        <v>0</v>
      </c>
      <c r="AT20">
        <v>110</v>
      </c>
      <c r="AU20" t="s">
        <v>0</v>
      </c>
      <c r="AV20">
        <v>0</v>
      </c>
      <c r="AW20">
        <v>1</v>
      </c>
      <c r="AX20">
        <v>-1</v>
      </c>
      <c r="AY20">
        <v>0</v>
      </c>
      <c r="AZ20">
        <v>0</v>
      </c>
      <c r="BA20" t="s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CX20">
        <f>Y20*Source!I35</f>
        <v>77</v>
      </c>
      <c r="CY20">
        <f>AA20</f>
        <v>552.25</v>
      </c>
      <c r="CZ20">
        <f>AE20</f>
        <v>104.99</v>
      </c>
      <c r="DA20">
        <f>AI20</f>
        <v>5.26</v>
      </c>
      <c r="DB20">
        <f>ROUND(ROUND(AT20*CZ20,2),6)</f>
        <v>11548.9</v>
      </c>
      <c r="DC20">
        <f>ROUND(ROUND(AT20*AG20,2),6)</f>
        <v>0</v>
      </c>
    </row>
    <row r="21" spans="1:107" x14ac:dyDescent="0.2">
      <c r="A21">
        <f>ROW(Source!A37)</f>
        <v>37</v>
      </c>
      <c r="B21">
        <v>46747901</v>
      </c>
      <c r="C21">
        <v>46748363</v>
      </c>
      <c r="D21">
        <v>30515951</v>
      </c>
      <c r="E21">
        <v>30515945</v>
      </c>
      <c r="F21">
        <v>1</v>
      </c>
      <c r="G21">
        <v>30515945</v>
      </c>
      <c r="H21">
        <v>1</v>
      </c>
      <c r="I21" t="s">
        <v>348</v>
      </c>
      <c r="J21" t="s">
        <v>0</v>
      </c>
      <c r="K21" t="s">
        <v>349</v>
      </c>
      <c r="L21">
        <v>1191</v>
      </c>
      <c r="N21">
        <v>1013</v>
      </c>
      <c r="O21" t="s">
        <v>350</v>
      </c>
      <c r="P21" t="s">
        <v>350</v>
      </c>
      <c r="Q21">
        <v>1</v>
      </c>
      <c r="W21">
        <v>0</v>
      </c>
      <c r="X21">
        <v>476480486</v>
      </c>
      <c r="Y21">
        <v>24.84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1</v>
      </c>
      <c r="AN21">
        <v>0</v>
      </c>
      <c r="AO21">
        <v>1</v>
      </c>
      <c r="AP21">
        <v>1</v>
      </c>
      <c r="AQ21">
        <v>0</v>
      </c>
      <c r="AR21">
        <v>0</v>
      </c>
      <c r="AS21" t="s">
        <v>0</v>
      </c>
      <c r="AT21">
        <v>21.6</v>
      </c>
      <c r="AU21" t="s">
        <v>18</v>
      </c>
      <c r="AV21">
        <v>1</v>
      </c>
      <c r="AW21">
        <v>2</v>
      </c>
      <c r="AX21">
        <v>46748373</v>
      </c>
      <c r="AY21">
        <v>1</v>
      </c>
      <c r="AZ21">
        <v>0</v>
      </c>
      <c r="BA21">
        <v>21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CX21">
        <f>Y21*Source!I37</f>
        <v>26.082000000000001</v>
      </c>
      <c r="CY21">
        <f>AD21</f>
        <v>0</v>
      </c>
      <c r="CZ21">
        <f>AH21</f>
        <v>0</v>
      </c>
      <c r="DA21">
        <f>AL21</f>
        <v>1</v>
      </c>
      <c r="DB21">
        <f>ROUND((ROUND(AT21*CZ21,2)*1.15),6)</f>
        <v>0</v>
      </c>
      <c r="DC21">
        <f>ROUND((ROUND(AT21*AG21,2)*1.15),6)</f>
        <v>0</v>
      </c>
    </row>
    <row r="22" spans="1:107" x14ac:dyDescent="0.2">
      <c r="A22">
        <f>ROW(Source!A37)</f>
        <v>37</v>
      </c>
      <c r="B22">
        <v>46747901</v>
      </c>
      <c r="C22">
        <v>46748363</v>
      </c>
      <c r="D22">
        <v>30595253</v>
      </c>
      <c r="E22">
        <v>1</v>
      </c>
      <c r="F22">
        <v>1</v>
      </c>
      <c r="G22">
        <v>30515945</v>
      </c>
      <c r="H22">
        <v>2</v>
      </c>
      <c r="I22" t="s">
        <v>355</v>
      </c>
      <c r="J22" t="s">
        <v>356</v>
      </c>
      <c r="K22" t="s">
        <v>357</v>
      </c>
      <c r="L22">
        <v>1367</v>
      </c>
      <c r="N22">
        <v>1011</v>
      </c>
      <c r="O22" t="s">
        <v>354</v>
      </c>
      <c r="P22" t="s">
        <v>354</v>
      </c>
      <c r="Q22">
        <v>1</v>
      </c>
      <c r="W22">
        <v>0</v>
      </c>
      <c r="X22">
        <v>1109083233</v>
      </c>
      <c r="Y22">
        <v>2.9375</v>
      </c>
      <c r="AA22">
        <v>0</v>
      </c>
      <c r="AB22">
        <v>795.65</v>
      </c>
      <c r="AC22">
        <v>551.5</v>
      </c>
      <c r="AD22">
        <v>0</v>
      </c>
      <c r="AE22">
        <v>0</v>
      </c>
      <c r="AF22">
        <v>95.06</v>
      </c>
      <c r="AG22">
        <v>22.22</v>
      </c>
      <c r="AH22">
        <v>0</v>
      </c>
      <c r="AI22">
        <v>1</v>
      </c>
      <c r="AJ22">
        <v>8.3699999999999992</v>
      </c>
      <c r="AK22">
        <v>24.82</v>
      </c>
      <c r="AL22">
        <v>1</v>
      </c>
      <c r="AN22">
        <v>0</v>
      </c>
      <c r="AO22">
        <v>1</v>
      </c>
      <c r="AP22">
        <v>1</v>
      </c>
      <c r="AQ22">
        <v>0</v>
      </c>
      <c r="AR22">
        <v>0</v>
      </c>
      <c r="AS22" t="s">
        <v>0</v>
      </c>
      <c r="AT22">
        <v>2.35</v>
      </c>
      <c r="AU22" t="s">
        <v>17</v>
      </c>
      <c r="AV22">
        <v>0</v>
      </c>
      <c r="AW22">
        <v>2</v>
      </c>
      <c r="AX22">
        <v>46748374</v>
      </c>
      <c r="AY22">
        <v>1</v>
      </c>
      <c r="AZ22">
        <v>0</v>
      </c>
      <c r="BA22">
        <v>22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CX22">
        <f>Y22*Source!I37</f>
        <v>3.0843750000000001</v>
      </c>
      <c r="CY22">
        <f t="shared" ref="CY22:CY27" si="0">AB22</f>
        <v>795.65</v>
      </c>
      <c r="CZ22">
        <f t="shared" ref="CZ22:CZ27" si="1">AF22</f>
        <v>95.06</v>
      </c>
      <c r="DA22">
        <f t="shared" ref="DA22:DA27" si="2">AJ22</f>
        <v>8.3699999999999992</v>
      </c>
      <c r="DB22">
        <f t="shared" ref="DB22:DB27" si="3">ROUND((ROUND(AT22*CZ22,2)*1.25),6)</f>
        <v>279.23750000000001</v>
      </c>
      <c r="DC22">
        <f t="shared" ref="DC22:DC27" si="4">ROUND((ROUND(AT22*AG22,2)*1.25),6)</f>
        <v>65.275000000000006</v>
      </c>
    </row>
    <row r="23" spans="1:107" x14ac:dyDescent="0.2">
      <c r="A23">
        <f>ROW(Source!A37)</f>
        <v>37</v>
      </c>
      <c r="B23">
        <v>46747901</v>
      </c>
      <c r="C23">
        <v>46748363</v>
      </c>
      <c r="D23">
        <v>30595500</v>
      </c>
      <c r="E23">
        <v>1</v>
      </c>
      <c r="F23">
        <v>1</v>
      </c>
      <c r="G23">
        <v>30515945</v>
      </c>
      <c r="H23">
        <v>2</v>
      </c>
      <c r="I23" t="s">
        <v>378</v>
      </c>
      <c r="J23" t="s">
        <v>379</v>
      </c>
      <c r="K23" t="s">
        <v>380</v>
      </c>
      <c r="L23">
        <v>1367</v>
      </c>
      <c r="N23">
        <v>1011</v>
      </c>
      <c r="O23" t="s">
        <v>354</v>
      </c>
      <c r="P23" t="s">
        <v>354</v>
      </c>
      <c r="Q23">
        <v>1</v>
      </c>
      <c r="W23">
        <v>0</v>
      </c>
      <c r="X23">
        <v>366114799</v>
      </c>
      <c r="Y23">
        <v>1.1375</v>
      </c>
      <c r="AA23">
        <v>0</v>
      </c>
      <c r="AB23">
        <v>1970.97</v>
      </c>
      <c r="AC23">
        <v>331.84</v>
      </c>
      <c r="AD23">
        <v>0</v>
      </c>
      <c r="AE23">
        <v>0</v>
      </c>
      <c r="AF23">
        <v>246.68</v>
      </c>
      <c r="AG23">
        <v>13.37</v>
      </c>
      <c r="AH23">
        <v>0</v>
      </c>
      <c r="AI23">
        <v>1</v>
      </c>
      <c r="AJ23">
        <v>7.99</v>
      </c>
      <c r="AK23">
        <v>24.82</v>
      </c>
      <c r="AL23">
        <v>1</v>
      </c>
      <c r="AN23">
        <v>0</v>
      </c>
      <c r="AO23">
        <v>1</v>
      </c>
      <c r="AP23">
        <v>1</v>
      </c>
      <c r="AQ23">
        <v>0</v>
      </c>
      <c r="AR23">
        <v>0</v>
      </c>
      <c r="AS23" t="s">
        <v>0</v>
      </c>
      <c r="AT23">
        <v>0.91</v>
      </c>
      <c r="AU23" t="s">
        <v>17</v>
      </c>
      <c r="AV23">
        <v>0</v>
      </c>
      <c r="AW23">
        <v>2</v>
      </c>
      <c r="AX23">
        <v>46748375</v>
      </c>
      <c r="AY23">
        <v>1</v>
      </c>
      <c r="AZ23">
        <v>0</v>
      </c>
      <c r="BA23">
        <v>23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CX23">
        <f>Y23*Source!I37</f>
        <v>1.194375</v>
      </c>
      <c r="CY23">
        <f t="shared" si="0"/>
        <v>1970.97</v>
      </c>
      <c r="CZ23">
        <f t="shared" si="1"/>
        <v>246.68</v>
      </c>
      <c r="DA23">
        <f t="shared" si="2"/>
        <v>7.99</v>
      </c>
      <c r="DB23">
        <f t="shared" si="3"/>
        <v>280.60000000000002</v>
      </c>
      <c r="DC23">
        <f t="shared" si="4"/>
        <v>15.2125</v>
      </c>
    </row>
    <row r="24" spans="1:107" x14ac:dyDescent="0.2">
      <c r="A24">
        <f>ROW(Source!A37)</f>
        <v>37</v>
      </c>
      <c r="B24">
        <v>46747901</v>
      </c>
      <c r="C24">
        <v>46748363</v>
      </c>
      <c r="D24">
        <v>30595485</v>
      </c>
      <c r="E24">
        <v>1</v>
      </c>
      <c r="F24">
        <v>1</v>
      </c>
      <c r="G24">
        <v>30515945</v>
      </c>
      <c r="H24">
        <v>2</v>
      </c>
      <c r="I24" t="s">
        <v>390</v>
      </c>
      <c r="J24" t="s">
        <v>391</v>
      </c>
      <c r="K24" t="s">
        <v>392</v>
      </c>
      <c r="L24">
        <v>1367</v>
      </c>
      <c r="N24">
        <v>1011</v>
      </c>
      <c r="O24" t="s">
        <v>354</v>
      </c>
      <c r="P24" t="s">
        <v>354</v>
      </c>
      <c r="Q24">
        <v>1</v>
      </c>
      <c r="W24">
        <v>0</v>
      </c>
      <c r="X24">
        <v>-1882480599</v>
      </c>
      <c r="Y24">
        <v>8.9625000000000004</v>
      </c>
      <c r="AA24">
        <v>0</v>
      </c>
      <c r="AB24">
        <v>1409.74</v>
      </c>
      <c r="AC24">
        <v>372.8</v>
      </c>
      <c r="AD24">
        <v>0</v>
      </c>
      <c r="AE24">
        <v>0</v>
      </c>
      <c r="AF24">
        <v>169.44</v>
      </c>
      <c r="AG24">
        <v>15.02</v>
      </c>
      <c r="AH24">
        <v>0</v>
      </c>
      <c r="AI24">
        <v>1</v>
      </c>
      <c r="AJ24">
        <v>8.32</v>
      </c>
      <c r="AK24">
        <v>24.82</v>
      </c>
      <c r="AL24">
        <v>1</v>
      </c>
      <c r="AN24">
        <v>0</v>
      </c>
      <c r="AO24">
        <v>1</v>
      </c>
      <c r="AP24">
        <v>1</v>
      </c>
      <c r="AQ24">
        <v>0</v>
      </c>
      <c r="AR24">
        <v>0</v>
      </c>
      <c r="AS24" t="s">
        <v>0</v>
      </c>
      <c r="AT24">
        <v>7.17</v>
      </c>
      <c r="AU24" t="s">
        <v>17</v>
      </c>
      <c r="AV24">
        <v>0</v>
      </c>
      <c r="AW24">
        <v>2</v>
      </c>
      <c r="AX24">
        <v>46748376</v>
      </c>
      <c r="AY24">
        <v>1</v>
      </c>
      <c r="AZ24">
        <v>0</v>
      </c>
      <c r="BA24">
        <v>24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CX24">
        <f>Y24*Source!I37</f>
        <v>9.4106250000000014</v>
      </c>
      <c r="CY24">
        <f t="shared" si="0"/>
        <v>1409.74</v>
      </c>
      <c r="CZ24">
        <f t="shared" si="1"/>
        <v>169.44</v>
      </c>
      <c r="DA24">
        <f t="shared" si="2"/>
        <v>8.32</v>
      </c>
      <c r="DB24">
        <f t="shared" si="3"/>
        <v>1518.6</v>
      </c>
      <c r="DC24">
        <f t="shared" si="4"/>
        <v>134.61250000000001</v>
      </c>
    </row>
    <row r="25" spans="1:107" x14ac:dyDescent="0.2">
      <c r="A25">
        <f>ROW(Source!A37)</f>
        <v>37</v>
      </c>
      <c r="B25">
        <v>46747901</v>
      </c>
      <c r="C25">
        <v>46748363</v>
      </c>
      <c r="D25">
        <v>30595486</v>
      </c>
      <c r="E25">
        <v>1</v>
      </c>
      <c r="F25">
        <v>1</v>
      </c>
      <c r="G25">
        <v>30515945</v>
      </c>
      <c r="H25">
        <v>2</v>
      </c>
      <c r="I25" t="s">
        <v>393</v>
      </c>
      <c r="J25" t="s">
        <v>394</v>
      </c>
      <c r="K25" t="s">
        <v>395</v>
      </c>
      <c r="L25">
        <v>1367</v>
      </c>
      <c r="N25">
        <v>1011</v>
      </c>
      <c r="O25" t="s">
        <v>354</v>
      </c>
      <c r="P25" t="s">
        <v>354</v>
      </c>
      <c r="Q25">
        <v>1</v>
      </c>
      <c r="W25">
        <v>0</v>
      </c>
      <c r="X25">
        <v>-1920329426</v>
      </c>
      <c r="Y25">
        <v>18.25</v>
      </c>
      <c r="AA25">
        <v>0</v>
      </c>
      <c r="AB25">
        <v>1837.22</v>
      </c>
      <c r="AC25">
        <v>434.6</v>
      </c>
      <c r="AD25">
        <v>0</v>
      </c>
      <c r="AE25">
        <v>0</v>
      </c>
      <c r="AF25">
        <v>219.5</v>
      </c>
      <c r="AG25">
        <v>17.510000000000002</v>
      </c>
      <c r="AH25">
        <v>0</v>
      </c>
      <c r="AI25">
        <v>1</v>
      </c>
      <c r="AJ25">
        <v>8.3699999999999992</v>
      </c>
      <c r="AK25">
        <v>24.82</v>
      </c>
      <c r="AL25">
        <v>1</v>
      </c>
      <c r="AN25">
        <v>0</v>
      </c>
      <c r="AO25">
        <v>1</v>
      </c>
      <c r="AP25">
        <v>1</v>
      </c>
      <c r="AQ25">
        <v>0</v>
      </c>
      <c r="AR25">
        <v>0</v>
      </c>
      <c r="AS25" t="s">
        <v>0</v>
      </c>
      <c r="AT25">
        <v>14.6</v>
      </c>
      <c r="AU25" t="s">
        <v>17</v>
      </c>
      <c r="AV25">
        <v>0</v>
      </c>
      <c r="AW25">
        <v>2</v>
      </c>
      <c r="AX25">
        <v>46748377</v>
      </c>
      <c r="AY25">
        <v>1</v>
      </c>
      <c r="AZ25">
        <v>0</v>
      </c>
      <c r="BA25">
        <v>25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CX25">
        <f>Y25*Source!I37</f>
        <v>19.162500000000001</v>
      </c>
      <c r="CY25">
        <f t="shared" si="0"/>
        <v>1837.22</v>
      </c>
      <c r="CZ25">
        <f t="shared" si="1"/>
        <v>219.5</v>
      </c>
      <c r="DA25">
        <f t="shared" si="2"/>
        <v>8.3699999999999992</v>
      </c>
      <c r="DB25">
        <f t="shared" si="3"/>
        <v>4005.875</v>
      </c>
      <c r="DC25">
        <f t="shared" si="4"/>
        <v>319.5625</v>
      </c>
    </row>
    <row r="26" spans="1:107" x14ac:dyDescent="0.2">
      <c r="A26">
        <f>ROW(Source!A37)</f>
        <v>37</v>
      </c>
      <c r="B26">
        <v>46747901</v>
      </c>
      <c r="C26">
        <v>46748363</v>
      </c>
      <c r="D26">
        <v>30595528</v>
      </c>
      <c r="E26">
        <v>1</v>
      </c>
      <c r="F26">
        <v>1</v>
      </c>
      <c r="G26">
        <v>30515945</v>
      </c>
      <c r="H26">
        <v>2</v>
      </c>
      <c r="I26" t="s">
        <v>381</v>
      </c>
      <c r="J26" t="s">
        <v>382</v>
      </c>
      <c r="K26" t="s">
        <v>383</v>
      </c>
      <c r="L26">
        <v>1367</v>
      </c>
      <c r="N26">
        <v>1011</v>
      </c>
      <c r="O26" t="s">
        <v>354</v>
      </c>
      <c r="P26" t="s">
        <v>354</v>
      </c>
      <c r="Q26">
        <v>1</v>
      </c>
      <c r="W26">
        <v>0</v>
      </c>
      <c r="X26">
        <v>856318566</v>
      </c>
      <c r="Y26">
        <v>2.2374999999999998</v>
      </c>
      <c r="AA26">
        <v>0</v>
      </c>
      <c r="AB26">
        <v>1487.8</v>
      </c>
      <c r="AC26">
        <v>614.04999999999995</v>
      </c>
      <c r="AD26">
        <v>0</v>
      </c>
      <c r="AE26">
        <v>0</v>
      </c>
      <c r="AF26">
        <v>125.13</v>
      </c>
      <c r="AG26">
        <v>24.74</v>
      </c>
      <c r="AH26">
        <v>0</v>
      </c>
      <c r="AI26">
        <v>1</v>
      </c>
      <c r="AJ26">
        <v>11.89</v>
      </c>
      <c r="AK26">
        <v>24.82</v>
      </c>
      <c r="AL26">
        <v>1</v>
      </c>
      <c r="AN26">
        <v>0</v>
      </c>
      <c r="AO26">
        <v>1</v>
      </c>
      <c r="AP26">
        <v>1</v>
      </c>
      <c r="AQ26">
        <v>0</v>
      </c>
      <c r="AR26">
        <v>0</v>
      </c>
      <c r="AS26" t="s">
        <v>0</v>
      </c>
      <c r="AT26">
        <v>1.79</v>
      </c>
      <c r="AU26" t="s">
        <v>17</v>
      </c>
      <c r="AV26">
        <v>0</v>
      </c>
      <c r="AW26">
        <v>2</v>
      </c>
      <c r="AX26">
        <v>46748378</v>
      </c>
      <c r="AY26">
        <v>1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CX26">
        <f>Y26*Source!I37</f>
        <v>2.3493749999999998</v>
      </c>
      <c r="CY26">
        <f t="shared" si="0"/>
        <v>1487.8</v>
      </c>
      <c r="CZ26">
        <f t="shared" si="1"/>
        <v>125.13</v>
      </c>
      <c r="DA26">
        <f t="shared" si="2"/>
        <v>11.89</v>
      </c>
      <c r="DB26">
        <f t="shared" si="3"/>
        <v>279.97500000000002</v>
      </c>
      <c r="DC26">
        <f t="shared" si="4"/>
        <v>55.35</v>
      </c>
    </row>
    <row r="27" spans="1:107" x14ac:dyDescent="0.2">
      <c r="A27">
        <f>ROW(Source!A37)</f>
        <v>37</v>
      </c>
      <c r="B27">
        <v>46747901</v>
      </c>
      <c r="C27">
        <v>46748363</v>
      </c>
      <c r="D27">
        <v>30595490</v>
      </c>
      <c r="E27">
        <v>1</v>
      </c>
      <c r="F27">
        <v>1</v>
      </c>
      <c r="G27">
        <v>30515945</v>
      </c>
      <c r="H27">
        <v>2</v>
      </c>
      <c r="I27" t="s">
        <v>384</v>
      </c>
      <c r="J27" t="s">
        <v>385</v>
      </c>
      <c r="K27" t="s">
        <v>386</v>
      </c>
      <c r="L27">
        <v>1367</v>
      </c>
      <c r="N27">
        <v>1011</v>
      </c>
      <c r="O27" t="s">
        <v>354</v>
      </c>
      <c r="P27" t="s">
        <v>354</v>
      </c>
      <c r="Q27">
        <v>1</v>
      </c>
      <c r="W27">
        <v>0</v>
      </c>
      <c r="X27">
        <v>-646811103</v>
      </c>
      <c r="Y27">
        <v>0.65</v>
      </c>
      <c r="AA27">
        <v>0</v>
      </c>
      <c r="AB27">
        <v>1535.72</v>
      </c>
      <c r="AC27">
        <v>432.36</v>
      </c>
      <c r="AD27">
        <v>0</v>
      </c>
      <c r="AE27">
        <v>0</v>
      </c>
      <c r="AF27">
        <v>177.54</v>
      </c>
      <c r="AG27">
        <v>17.420000000000002</v>
      </c>
      <c r="AH27">
        <v>0</v>
      </c>
      <c r="AI27">
        <v>1</v>
      </c>
      <c r="AJ27">
        <v>8.65</v>
      </c>
      <c r="AK27">
        <v>24.82</v>
      </c>
      <c r="AL27">
        <v>1</v>
      </c>
      <c r="AN27">
        <v>0</v>
      </c>
      <c r="AO27">
        <v>1</v>
      </c>
      <c r="AP27">
        <v>1</v>
      </c>
      <c r="AQ27">
        <v>0</v>
      </c>
      <c r="AR27">
        <v>0</v>
      </c>
      <c r="AS27" t="s">
        <v>0</v>
      </c>
      <c r="AT27">
        <v>0.52</v>
      </c>
      <c r="AU27" t="s">
        <v>17</v>
      </c>
      <c r="AV27">
        <v>0</v>
      </c>
      <c r="AW27">
        <v>2</v>
      </c>
      <c r="AX27">
        <v>46748379</v>
      </c>
      <c r="AY27">
        <v>1</v>
      </c>
      <c r="AZ27">
        <v>0</v>
      </c>
      <c r="BA27">
        <v>27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CX27">
        <f>Y27*Source!I37</f>
        <v>0.68250000000000011</v>
      </c>
      <c r="CY27">
        <f t="shared" si="0"/>
        <v>1535.72</v>
      </c>
      <c r="CZ27">
        <f t="shared" si="1"/>
        <v>177.54</v>
      </c>
      <c r="DA27">
        <f t="shared" si="2"/>
        <v>8.65</v>
      </c>
      <c r="DB27">
        <f t="shared" si="3"/>
        <v>115.4</v>
      </c>
      <c r="DC27">
        <f t="shared" si="4"/>
        <v>11.324999999999999</v>
      </c>
    </row>
    <row r="28" spans="1:107" x14ac:dyDescent="0.2">
      <c r="A28">
        <f>ROW(Source!A37)</f>
        <v>37</v>
      </c>
      <c r="B28">
        <v>46747901</v>
      </c>
      <c r="C28">
        <v>46748363</v>
      </c>
      <c r="D28">
        <v>30571181</v>
      </c>
      <c r="E28">
        <v>1</v>
      </c>
      <c r="F28">
        <v>1</v>
      </c>
      <c r="G28">
        <v>30515945</v>
      </c>
      <c r="H28">
        <v>3</v>
      </c>
      <c r="I28" t="s">
        <v>387</v>
      </c>
      <c r="J28" t="s">
        <v>388</v>
      </c>
      <c r="K28" t="s">
        <v>389</v>
      </c>
      <c r="L28">
        <v>1339</v>
      </c>
      <c r="N28">
        <v>1007</v>
      </c>
      <c r="O28" t="s">
        <v>72</v>
      </c>
      <c r="P28" t="s">
        <v>72</v>
      </c>
      <c r="Q28">
        <v>1</v>
      </c>
      <c r="W28">
        <v>0</v>
      </c>
      <c r="X28">
        <v>-862991314</v>
      </c>
      <c r="Y28">
        <v>7</v>
      </c>
      <c r="AA28">
        <v>35.28</v>
      </c>
      <c r="AB28">
        <v>0</v>
      </c>
      <c r="AC28">
        <v>0</v>
      </c>
      <c r="AD28">
        <v>0</v>
      </c>
      <c r="AE28">
        <v>7.07</v>
      </c>
      <c r="AF28">
        <v>0</v>
      </c>
      <c r="AG28">
        <v>0</v>
      </c>
      <c r="AH28">
        <v>0</v>
      </c>
      <c r="AI28">
        <v>4.99</v>
      </c>
      <c r="AJ28">
        <v>1</v>
      </c>
      <c r="AK28">
        <v>1</v>
      </c>
      <c r="AL28">
        <v>1</v>
      </c>
      <c r="AN28">
        <v>0</v>
      </c>
      <c r="AO28">
        <v>1</v>
      </c>
      <c r="AP28">
        <v>0</v>
      </c>
      <c r="AQ28">
        <v>0</v>
      </c>
      <c r="AR28">
        <v>0</v>
      </c>
      <c r="AS28" t="s">
        <v>0</v>
      </c>
      <c r="AT28">
        <v>7</v>
      </c>
      <c r="AU28" t="s">
        <v>0</v>
      </c>
      <c r="AV28">
        <v>0</v>
      </c>
      <c r="AW28">
        <v>2</v>
      </c>
      <c r="AX28">
        <v>46748380</v>
      </c>
      <c r="AY28">
        <v>1</v>
      </c>
      <c r="AZ28">
        <v>0</v>
      </c>
      <c r="BA28">
        <v>28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CX28">
        <f>Y28*Source!I37</f>
        <v>7.3500000000000005</v>
      </c>
      <c r="CY28">
        <f>AA28</f>
        <v>35.28</v>
      </c>
      <c r="CZ28">
        <f>AE28</f>
        <v>7.07</v>
      </c>
      <c r="DA28">
        <f>AI28</f>
        <v>4.99</v>
      </c>
      <c r="DB28">
        <f>ROUND(ROUND(AT28*CZ28,2),6)</f>
        <v>49.49</v>
      </c>
      <c r="DC28">
        <f>ROUND(ROUND(AT28*AG28,2),6)</f>
        <v>0</v>
      </c>
    </row>
    <row r="29" spans="1:107" x14ac:dyDescent="0.2">
      <c r="A29">
        <f>ROW(Source!A37)</f>
        <v>37</v>
      </c>
      <c r="B29">
        <v>46747901</v>
      </c>
      <c r="C29">
        <v>46748363</v>
      </c>
      <c r="D29">
        <v>30572472</v>
      </c>
      <c r="E29">
        <v>1</v>
      </c>
      <c r="F29">
        <v>1</v>
      </c>
      <c r="G29">
        <v>30515945</v>
      </c>
      <c r="H29">
        <v>3</v>
      </c>
      <c r="I29" t="s">
        <v>79</v>
      </c>
      <c r="J29" t="s">
        <v>81</v>
      </c>
      <c r="K29" t="s">
        <v>80</v>
      </c>
      <c r="L29">
        <v>1339</v>
      </c>
      <c r="N29">
        <v>1007</v>
      </c>
      <c r="O29" t="s">
        <v>72</v>
      </c>
      <c r="P29" t="s">
        <v>72</v>
      </c>
      <c r="Q29">
        <v>1</v>
      </c>
      <c r="W29">
        <v>0</v>
      </c>
      <c r="X29">
        <v>2075779493</v>
      </c>
      <c r="Y29">
        <v>126</v>
      </c>
      <c r="AA29">
        <v>1508.55</v>
      </c>
      <c r="AB29">
        <v>0</v>
      </c>
      <c r="AC29">
        <v>0</v>
      </c>
      <c r="AD29">
        <v>0</v>
      </c>
      <c r="AE29">
        <v>159.13</v>
      </c>
      <c r="AF29">
        <v>0</v>
      </c>
      <c r="AG29">
        <v>0</v>
      </c>
      <c r="AH29">
        <v>0</v>
      </c>
      <c r="AI29">
        <v>9.48</v>
      </c>
      <c r="AJ29">
        <v>1</v>
      </c>
      <c r="AK29">
        <v>1</v>
      </c>
      <c r="AL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 t="s">
        <v>0</v>
      </c>
      <c r="AT29">
        <v>126</v>
      </c>
      <c r="AU29" t="s">
        <v>0</v>
      </c>
      <c r="AV29">
        <v>0</v>
      </c>
      <c r="AW29">
        <v>1</v>
      </c>
      <c r="AX29">
        <v>-1</v>
      </c>
      <c r="AY29">
        <v>0</v>
      </c>
      <c r="AZ29">
        <v>0</v>
      </c>
      <c r="BA29" t="s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CX29">
        <f>Y29*Source!I37</f>
        <v>132.30000000000001</v>
      </c>
      <c r="CY29">
        <f>AA29</f>
        <v>1508.55</v>
      </c>
      <c r="CZ29">
        <f>AE29</f>
        <v>159.13</v>
      </c>
      <c r="DA29">
        <f>AI29</f>
        <v>9.48</v>
      </c>
      <c r="DB29">
        <f>ROUND(ROUND(AT29*CZ29,2),6)</f>
        <v>20050.38</v>
      </c>
      <c r="DC29">
        <f>ROUND(ROUND(AT29*AG29,2),6)</f>
        <v>0</v>
      </c>
    </row>
    <row r="30" spans="1:107" x14ac:dyDescent="0.2">
      <c r="A30">
        <f>ROW(Source!A39)</f>
        <v>39</v>
      </c>
      <c r="B30">
        <v>46747901</v>
      </c>
      <c r="C30">
        <v>46748383</v>
      </c>
      <c r="D30">
        <v>30515951</v>
      </c>
      <c r="E30">
        <v>30515945</v>
      </c>
      <c r="F30">
        <v>1</v>
      </c>
      <c r="G30">
        <v>30515945</v>
      </c>
      <c r="H30">
        <v>1</v>
      </c>
      <c r="I30" t="s">
        <v>348</v>
      </c>
      <c r="J30" t="s">
        <v>0</v>
      </c>
      <c r="K30" t="s">
        <v>349</v>
      </c>
      <c r="L30">
        <v>1191</v>
      </c>
      <c r="N30">
        <v>1013</v>
      </c>
      <c r="O30" t="s">
        <v>350</v>
      </c>
      <c r="P30" t="s">
        <v>350</v>
      </c>
      <c r="Q30">
        <v>1</v>
      </c>
      <c r="W30">
        <v>0</v>
      </c>
      <c r="X30">
        <v>476480486</v>
      </c>
      <c r="Y30">
        <v>134.07849999999999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1</v>
      </c>
      <c r="AL30">
        <v>1</v>
      </c>
      <c r="AN30">
        <v>0</v>
      </c>
      <c r="AO30">
        <v>1</v>
      </c>
      <c r="AP30">
        <v>1</v>
      </c>
      <c r="AQ30">
        <v>0</v>
      </c>
      <c r="AR30">
        <v>0</v>
      </c>
      <c r="AS30" t="s">
        <v>0</v>
      </c>
      <c r="AT30">
        <v>116.59</v>
      </c>
      <c r="AU30" t="s">
        <v>18</v>
      </c>
      <c r="AV30">
        <v>1</v>
      </c>
      <c r="AW30">
        <v>2</v>
      </c>
      <c r="AX30">
        <v>46748394</v>
      </c>
      <c r="AY30">
        <v>1</v>
      </c>
      <c r="AZ30">
        <v>0</v>
      </c>
      <c r="BA30">
        <v>30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CX30">
        <f>Y30*Source!I39</f>
        <v>469.27474999999998</v>
      </c>
      <c r="CY30">
        <f>AD30</f>
        <v>0</v>
      </c>
      <c r="CZ30">
        <f>AH30</f>
        <v>0</v>
      </c>
      <c r="DA30">
        <f>AL30</f>
        <v>1</v>
      </c>
      <c r="DB30">
        <f>ROUND((ROUND(AT30*CZ30,2)*1.15),6)</f>
        <v>0</v>
      </c>
      <c r="DC30">
        <f>ROUND((ROUND(AT30*AG30,2)*1.15),6)</f>
        <v>0</v>
      </c>
    </row>
    <row r="31" spans="1:107" x14ac:dyDescent="0.2">
      <c r="A31">
        <f>ROW(Source!A39)</f>
        <v>39</v>
      </c>
      <c r="B31">
        <v>46747901</v>
      </c>
      <c r="C31">
        <v>46748383</v>
      </c>
      <c r="D31">
        <v>30595968</v>
      </c>
      <c r="E31">
        <v>1</v>
      </c>
      <c r="F31">
        <v>1</v>
      </c>
      <c r="G31">
        <v>30515945</v>
      </c>
      <c r="H31">
        <v>2</v>
      </c>
      <c r="I31" t="s">
        <v>396</v>
      </c>
      <c r="J31" t="s">
        <v>397</v>
      </c>
      <c r="K31" t="s">
        <v>398</v>
      </c>
      <c r="L31">
        <v>1367</v>
      </c>
      <c r="N31">
        <v>1011</v>
      </c>
      <c r="O31" t="s">
        <v>354</v>
      </c>
      <c r="P31" t="s">
        <v>354</v>
      </c>
      <c r="Q31">
        <v>1</v>
      </c>
      <c r="W31">
        <v>0</v>
      </c>
      <c r="X31">
        <v>-1049359691</v>
      </c>
      <c r="Y31">
        <v>4.0999999999999996</v>
      </c>
      <c r="AA31">
        <v>0</v>
      </c>
      <c r="AB31">
        <v>95.98</v>
      </c>
      <c r="AC31">
        <v>3.72</v>
      </c>
      <c r="AD31">
        <v>0</v>
      </c>
      <c r="AE31">
        <v>0</v>
      </c>
      <c r="AF31">
        <v>17.420000000000002</v>
      </c>
      <c r="AG31">
        <v>0.15</v>
      </c>
      <c r="AH31">
        <v>0</v>
      </c>
      <c r="AI31">
        <v>1</v>
      </c>
      <c r="AJ31">
        <v>5.51</v>
      </c>
      <c r="AK31">
        <v>24.82</v>
      </c>
      <c r="AL31">
        <v>1</v>
      </c>
      <c r="AN31">
        <v>0</v>
      </c>
      <c r="AO31">
        <v>1</v>
      </c>
      <c r="AP31">
        <v>1</v>
      </c>
      <c r="AQ31">
        <v>0</v>
      </c>
      <c r="AR31">
        <v>0</v>
      </c>
      <c r="AS31" t="s">
        <v>0</v>
      </c>
      <c r="AT31">
        <v>3.28</v>
      </c>
      <c r="AU31" t="s">
        <v>17</v>
      </c>
      <c r="AV31">
        <v>0</v>
      </c>
      <c r="AW31">
        <v>2</v>
      </c>
      <c r="AX31">
        <v>46748395</v>
      </c>
      <c r="AY31">
        <v>1</v>
      </c>
      <c r="AZ31">
        <v>0</v>
      </c>
      <c r="BA31">
        <v>31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CX31">
        <f>Y31*Source!I39</f>
        <v>14.349999999999998</v>
      </c>
      <c r="CY31">
        <f>AB31</f>
        <v>95.98</v>
      </c>
      <c r="CZ31">
        <f>AF31</f>
        <v>17.420000000000002</v>
      </c>
      <c r="DA31">
        <f>AJ31</f>
        <v>5.51</v>
      </c>
      <c r="DB31">
        <f>ROUND((ROUND(AT31*CZ31,2)*1.25),6)</f>
        <v>71.424999999999997</v>
      </c>
      <c r="DC31">
        <f>ROUND((ROUND(AT31*AG31,2)*1.25),6)</f>
        <v>0.61250000000000004</v>
      </c>
    </row>
    <row r="32" spans="1:107" x14ac:dyDescent="0.2">
      <c r="A32">
        <f>ROW(Source!A39)</f>
        <v>39</v>
      </c>
      <c r="B32">
        <v>46747901</v>
      </c>
      <c r="C32">
        <v>46748383</v>
      </c>
      <c r="D32">
        <v>30596074</v>
      </c>
      <c r="E32">
        <v>1</v>
      </c>
      <c r="F32">
        <v>1</v>
      </c>
      <c r="G32">
        <v>30515945</v>
      </c>
      <c r="H32">
        <v>2</v>
      </c>
      <c r="I32" t="s">
        <v>399</v>
      </c>
      <c r="J32" t="s">
        <v>400</v>
      </c>
      <c r="K32" t="s">
        <v>401</v>
      </c>
      <c r="L32">
        <v>1367</v>
      </c>
      <c r="N32">
        <v>1011</v>
      </c>
      <c r="O32" t="s">
        <v>354</v>
      </c>
      <c r="P32" t="s">
        <v>354</v>
      </c>
      <c r="Q32">
        <v>1</v>
      </c>
      <c r="W32">
        <v>0</v>
      </c>
      <c r="X32">
        <v>-628430174</v>
      </c>
      <c r="Y32">
        <v>1.0125</v>
      </c>
      <c r="AA32">
        <v>0</v>
      </c>
      <c r="AB32">
        <v>731.23</v>
      </c>
      <c r="AC32">
        <v>356.42</v>
      </c>
      <c r="AD32">
        <v>0</v>
      </c>
      <c r="AE32">
        <v>0</v>
      </c>
      <c r="AF32">
        <v>76.81</v>
      </c>
      <c r="AG32">
        <v>14.36</v>
      </c>
      <c r="AH32">
        <v>0</v>
      </c>
      <c r="AI32">
        <v>1</v>
      </c>
      <c r="AJ32">
        <v>9.52</v>
      </c>
      <c r="AK32">
        <v>24.82</v>
      </c>
      <c r="AL32">
        <v>1</v>
      </c>
      <c r="AN32">
        <v>0</v>
      </c>
      <c r="AO32">
        <v>1</v>
      </c>
      <c r="AP32">
        <v>1</v>
      </c>
      <c r="AQ32">
        <v>0</v>
      </c>
      <c r="AR32">
        <v>0</v>
      </c>
      <c r="AS32" t="s">
        <v>0</v>
      </c>
      <c r="AT32">
        <v>0.81</v>
      </c>
      <c r="AU32" t="s">
        <v>17</v>
      </c>
      <c r="AV32">
        <v>0</v>
      </c>
      <c r="AW32">
        <v>2</v>
      </c>
      <c r="AX32">
        <v>46748396</v>
      </c>
      <c r="AY32">
        <v>1</v>
      </c>
      <c r="AZ32">
        <v>2048</v>
      </c>
      <c r="BA32">
        <v>32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CX32">
        <f>Y32*Source!I39</f>
        <v>3.5437499999999997</v>
      </c>
      <c r="CY32">
        <f>AB32</f>
        <v>731.23</v>
      </c>
      <c r="CZ32">
        <f>AF32</f>
        <v>76.81</v>
      </c>
      <c r="DA32">
        <f>AJ32</f>
        <v>9.52</v>
      </c>
      <c r="DB32">
        <f>ROUND((ROUND(AT32*CZ32,2)*1.25),6)</f>
        <v>77.775000000000006</v>
      </c>
      <c r="DC32">
        <f>ROUND((ROUND(AT32*AG32,2)*1.25),6)</f>
        <v>14.5375</v>
      </c>
    </row>
    <row r="33" spans="1:107" x14ac:dyDescent="0.2">
      <c r="A33">
        <f>ROW(Source!A39)</f>
        <v>39</v>
      </c>
      <c r="B33">
        <v>46747901</v>
      </c>
      <c r="C33">
        <v>46748383</v>
      </c>
      <c r="D33">
        <v>30596128</v>
      </c>
      <c r="E33">
        <v>1</v>
      </c>
      <c r="F33">
        <v>1</v>
      </c>
      <c r="G33">
        <v>30515945</v>
      </c>
      <c r="H33">
        <v>2</v>
      </c>
      <c r="I33" t="s">
        <v>402</v>
      </c>
      <c r="J33" t="s">
        <v>403</v>
      </c>
      <c r="K33" t="s">
        <v>404</v>
      </c>
      <c r="L33">
        <v>1367</v>
      </c>
      <c r="N33">
        <v>1011</v>
      </c>
      <c r="O33" t="s">
        <v>354</v>
      </c>
      <c r="P33" t="s">
        <v>354</v>
      </c>
      <c r="Q33">
        <v>1</v>
      </c>
      <c r="W33">
        <v>0</v>
      </c>
      <c r="X33">
        <v>2073069139</v>
      </c>
      <c r="Y33">
        <v>2.1749999999999998</v>
      </c>
      <c r="AA33">
        <v>0</v>
      </c>
      <c r="AB33">
        <v>4.26</v>
      </c>
      <c r="AC33">
        <v>0.74</v>
      </c>
      <c r="AD33">
        <v>0</v>
      </c>
      <c r="AE33">
        <v>0</v>
      </c>
      <c r="AF33">
        <v>0.81</v>
      </c>
      <c r="AG33">
        <v>0.03</v>
      </c>
      <c r="AH33">
        <v>0</v>
      </c>
      <c r="AI33">
        <v>1</v>
      </c>
      <c r="AJ33">
        <v>5.26</v>
      </c>
      <c r="AK33">
        <v>24.82</v>
      </c>
      <c r="AL33">
        <v>1</v>
      </c>
      <c r="AN33">
        <v>0</v>
      </c>
      <c r="AO33">
        <v>1</v>
      </c>
      <c r="AP33">
        <v>1</v>
      </c>
      <c r="AQ33">
        <v>0</v>
      </c>
      <c r="AR33">
        <v>0</v>
      </c>
      <c r="AS33" t="s">
        <v>0</v>
      </c>
      <c r="AT33">
        <v>1.74</v>
      </c>
      <c r="AU33" t="s">
        <v>17</v>
      </c>
      <c r="AV33">
        <v>0</v>
      </c>
      <c r="AW33">
        <v>2</v>
      </c>
      <c r="AX33">
        <v>46748398</v>
      </c>
      <c r="AY33">
        <v>1</v>
      </c>
      <c r="AZ33">
        <v>0</v>
      </c>
      <c r="BA33">
        <v>33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CX33">
        <f>Y33*Source!I39</f>
        <v>7.6124999999999989</v>
      </c>
      <c r="CY33">
        <f>AB33</f>
        <v>4.26</v>
      </c>
      <c r="CZ33">
        <f>AF33</f>
        <v>0.81</v>
      </c>
      <c r="DA33">
        <f>AJ33</f>
        <v>5.26</v>
      </c>
      <c r="DB33">
        <f>ROUND((ROUND(AT33*CZ33,2)*1.25),6)</f>
        <v>1.7625</v>
      </c>
      <c r="DC33">
        <f>ROUND((ROUND(AT33*AG33,2)*1.25),6)</f>
        <v>6.25E-2</v>
      </c>
    </row>
    <row r="34" spans="1:107" x14ac:dyDescent="0.2">
      <c r="A34">
        <f>ROW(Source!A39)</f>
        <v>39</v>
      </c>
      <c r="B34">
        <v>46747901</v>
      </c>
      <c r="C34">
        <v>46748383</v>
      </c>
      <c r="D34">
        <v>30595321</v>
      </c>
      <c r="E34">
        <v>1</v>
      </c>
      <c r="F34">
        <v>1</v>
      </c>
      <c r="G34">
        <v>30515945</v>
      </c>
      <c r="H34">
        <v>2</v>
      </c>
      <c r="I34" t="s">
        <v>405</v>
      </c>
      <c r="J34" t="s">
        <v>406</v>
      </c>
      <c r="K34" t="s">
        <v>407</v>
      </c>
      <c r="L34">
        <v>1367</v>
      </c>
      <c r="N34">
        <v>1011</v>
      </c>
      <c r="O34" t="s">
        <v>354</v>
      </c>
      <c r="P34" t="s">
        <v>354</v>
      </c>
      <c r="Q34">
        <v>1</v>
      </c>
      <c r="W34">
        <v>0</v>
      </c>
      <c r="X34">
        <v>-266174272</v>
      </c>
      <c r="Y34">
        <v>1.0125</v>
      </c>
      <c r="AA34">
        <v>0</v>
      </c>
      <c r="AB34">
        <v>1601.9</v>
      </c>
      <c r="AC34">
        <v>450.48</v>
      </c>
      <c r="AD34">
        <v>0</v>
      </c>
      <c r="AE34">
        <v>0</v>
      </c>
      <c r="AF34">
        <v>190.93</v>
      </c>
      <c r="AG34">
        <v>18.149999999999999</v>
      </c>
      <c r="AH34">
        <v>0</v>
      </c>
      <c r="AI34">
        <v>1</v>
      </c>
      <c r="AJ34">
        <v>8.39</v>
      </c>
      <c r="AK34">
        <v>24.82</v>
      </c>
      <c r="AL34">
        <v>1</v>
      </c>
      <c r="AN34">
        <v>0</v>
      </c>
      <c r="AO34">
        <v>1</v>
      </c>
      <c r="AP34">
        <v>1</v>
      </c>
      <c r="AQ34">
        <v>0</v>
      </c>
      <c r="AR34">
        <v>0</v>
      </c>
      <c r="AS34" t="s">
        <v>0</v>
      </c>
      <c r="AT34">
        <v>0.81</v>
      </c>
      <c r="AU34" t="s">
        <v>17</v>
      </c>
      <c r="AV34">
        <v>0</v>
      </c>
      <c r="AW34">
        <v>2</v>
      </c>
      <c r="AX34">
        <v>46748397</v>
      </c>
      <c r="AY34">
        <v>1</v>
      </c>
      <c r="AZ34">
        <v>2048</v>
      </c>
      <c r="BA34">
        <v>34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CX34">
        <f>Y34*Source!I39</f>
        <v>3.5437499999999997</v>
      </c>
      <c r="CY34">
        <f>AB34</f>
        <v>1601.9</v>
      </c>
      <c r="CZ34">
        <f>AF34</f>
        <v>190.93</v>
      </c>
      <c r="DA34">
        <f>AJ34</f>
        <v>8.39</v>
      </c>
      <c r="DB34">
        <f>ROUND((ROUND(AT34*CZ34,2)*1.25),6)</f>
        <v>193.3125</v>
      </c>
      <c r="DC34">
        <f>ROUND((ROUND(AT34*AG34,2)*1.25),6)</f>
        <v>18.375</v>
      </c>
    </row>
    <row r="35" spans="1:107" x14ac:dyDescent="0.2">
      <c r="A35">
        <f>ROW(Source!A39)</f>
        <v>39</v>
      </c>
      <c r="B35">
        <v>46747901</v>
      </c>
      <c r="C35">
        <v>46748383</v>
      </c>
      <c r="D35">
        <v>30516999</v>
      </c>
      <c r="E35">
        <v>30515945</v>
      </c>
      <c r="F35">
        <v>1</v>
      </c>
      <c r="G35">
        <v>30515945</v>
      </c>
      <c r="H35">
        <v>2</v>
      </c>
      <c r="I35" t="s">
        <v>361</v>
      </c>
      <c r="J35" t="s">
        <v>0</v>
      </c>
      <c r="K35" t="s">
        <v>362</v>
      </c>
      <c r="L35">
        <v>1344</v>
      </c>
      <c r="N35">
        <v>1008</v>
      </c>
      <c r="O35" t="s">
        <v>363</v>
      </c>
      <c r="P35" t="s">
        <v>363</v>
      </c>
      <c r="Q35">
        <v>1</v>
      </c>
      <c r="W35">
        <v>0</v>
      </c>
      <c r="X35">
        <v>-1180195794</v>
      </c>
      <c r="Y35">
        <v>1.2500000000000001E-2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N35">
        <v>0</v>
      </c>
      <c r="AO35">
        <v>1</v>
      </c>
      <c r="AP35">
        <v>1</v>
      </c>
      <c r="AQ35">
        <v>0</v>
      </c>
      <c r="AR35">
        <v>0</v>
      </c>
      <c r="AS35" t="s">
        <v>0</v>
      </c>
      <c r="AT35">
        <v>0.01</v>
      </c>
      <c r="AU35" t="s">
        <v>17</v>
      </c>
      <c r="AV35">
        <v>0</v>
      </c>
      <c r="AW35">
        <v>2</v>
      </c>
      <c r="AX35">
        <v>46748399</v>
      </c>
      <c r="AY35">
        <v>1</v>
      </c>
      <c r="AZ35">
        <v>0</v>
      </c>
      <c r="BA35">
        <v>35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CX35">
        <f>Y35*Source!I39</f>
        <v>4.3750000000000004E-2</v>
      </c>
      <c r="CY35">
        <f>AB35</f>
        <v>1</v>
      </c>
      <c r="CZ35">
        <f>AF35</f>
        <v>1</v>
      </c>
      <c r="DA35">
        <f>AJ35</f>
        <v>1</v>
      </c>
      <c r="DB35">
        <f>ROUND((ROUND(AT35*CZ35,2)*1.25),6)</f>
        <v>1.2500000000000001E-2</v>
      </c>
      <c r="DC35">
        <f>ROUND((ROUND(AT35*AG35,2)*1.25),6)</f>
        <v>0</v>
      </c>
    </row>
    <row r="36" spans="1:107" x14ac:dyDescent="0.2">
      <c r="A36">
        <f>ROW(Source!A39)</f>
        <v>39</v>
      </c>
      <c r="B36">
        <v>46747901</v>
      </c>
      <c r="C36">
        <v>46748383</v>
      </c>
      <c r="D36">
        <v>30571740</v>
      </c>
      <c r="E36">
        <v>1</v>
      </c>
      <c r="F36">
        <v>1</v>
      </c>
      <c r="G36">
        <v>30515945</v>
      </c>
      <c r="H36">
        <v>3</v>
      </c>
      <c r="I36" t="s">
        <v>70</v>
      </c>
      <c r="J36" t="s">
        <v>73</v>
      </c>
      <c r="K36" t="s">
        <v>71</v>
      </c>
      <c r="L36">
        <v>1339</v>
      </c>
      <c r="N36">
        <v>1007</v>
      </c>
      <c r="O36" t="s">
        <v>72</v>
      </c>
      <c r="P36" t="s">
        <v>72</v>
      </c>
      <c r="Q36">
        <v>1</v>
      </c>
      <c r="W36">
        <v>0</v>
      </c>
      <c r="X36">
        <v>2069056849</v>
      </c>
      <c r="Y36">
        <v>0.21</v>
      </c>
      <c r="AA36">
        <v>552.25</v>
      </c>
      <c r="AB36">
        <v>0</v>
      </c>
      <c r="AC36">
        <v>0</v>
      </c>
      <c r="AD36">
        <v>0</v>
      </c>
      <c r="AE36">
        <v>104.99</v>
      </c>
      <c r="AF36">
        <v>0</v>
      </c>
      <c r="AG36">
        <v>0</v>
      </c>
      <c r="AH36">
        <v>0</v>
      </c>
      <c r="AI36">
        <v>5.26</v>
      </c>
      <c r="AJ36">
        <v>1</v>
      </c>
      <c r="AK36">
        <v>1</v>
      </c>
      <c r="AL36">
        <v>1</v>
      </c>
      <c r="AN36">
        <v>0</v>
      </c>
      <c r="AO36">
        <v>1</v>
      </c>
      <c r="AP36">
        <v>0</v>
      </c>
      <c r="AQ36">
        <v>0</v>
      </c>
      <c r="AR36">
        <v>0</v>
      </c>
      <c r="AS36" t="s">
        <v>0</v>
      </c>
      <c r="AT36">
        <v>0.21</v>
      </c>
      <c r="AU36" t="s">
        <v>0</v>
      </c>
      <c r="AV36">
        <v>0</v>
      </c>
      <c r="AW36">
        <v>2</v>
      </c>
      <c r="AX36">
        <v>46748400</v>
      </c>
      <c r="AY36">
        <v>1</v>
      </c>
      <c r="AZ36">
        <v>0</v>
      </c>
      <c r="BA36">
        <v>36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CX36">
        <f>Y36*Source!I39</f>
        <v>0.73499999999999999</v>
      </c>
      <c r="CY36">
        <f>AA36</f>
        <v>552.25</v>
      </c>
      <c r="CZ36">
        <f>AE36</f>
        <v>104.99</v>
      </c>
      <c r="DA36">
        <f>AI36</f>
        <v>5.26</v>
      </c>
      <c r="DB36">
        <f>ROUND(ROUND(AT36*CZ36,2),6)</f>
        <v>22.05</v>
      </c>
      <c r="DC36">
        <f>ROUND(ROUND(AT36*AG36,2),6)</f>
        <v>0</v>
      </c>
    </row>
    <row r="37" spans="1:107" x14ac:dyDescent="0.2">
      <c r="A37">
        <f>ROW(Source!A39)</f>
        <v>39</v>
      </c>
      <c r="B37">
        <v>46747901</v>
      </c>
      <c r="C37">
        <v>46748383</v>
      </c>
      <c r="D37">
        <v>30589810</v>
      </c>
      <c r="E37">
        <v>1</v>
      </c>
      <c r="F37">
        <v>1</v>
      </c>
      <c r="G37">
        <v>30515945</v>
      </c>
      <c r="H37">
        <v>3</v>
      </c>
      <c r="I37" t="s">
        <v>95</v>
      </c>
      <c r="J37" t="s">
        <v>97</v>
      </c>
      <c r="K37" t="s">
        <v>96</v>
      </c>
      <c r="L37">
        <v>1348</v>
      </c>
      <c r="N37">
        <v>1009</v>
      </c>
      <c r="O37" t="s">
        <v>38</v>
      </c>
      <c r="P37" t="s">
        <v>38</v>
      </c>
      <c r="Q37">
        <v>1000</v>
      </c>
      <c r="W37">
        <v>0</v>
      </c>
      <c r="X37">
        <v>597656424</v>
      </c>
      <c r="Y37">
        <v>5</v>
      </c>
      <c r="AA37">
        <v>3427.02</v>
      </c>
      <c r="AB37">
        <v>0</v>
      </c>
      <c r="AC37">
        <v>0</v>
      </c>
      <c r="AD37">
        <v>0</v>
      </c>
      <c r="AE37">
        <v>575.97</v>
      </c>
      <c r="AF37">
        <v>0</v>
      </c>
      <c r="AG37">
        <v>0</v>
      </c>
      <c r="AH37">
        <v>0</v>
      </c>
      <c r="AI37">
        <v>5.95</v>
      </c>
      <c r="AJ37">
        <v>1</v>
      </c>
      <c r="AK37">
        <v>1</v>
      </c>
      <c r="AL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 t="s">
        <v>0</v>
      </c>
      <c r="AT37">
        <v>5</v>
      </c>
      <c r="AU37" t="s">
        <v>0</v>
      </c>
      <c r="AV37">
        <v>0</v>
      </c>
      <c r="AW37">
        <v>1</v>
      </c>
      <c r="AX37">
        <v>-1</v>
      </c>
      <c r="AY37">
        <v>0</v>
      </c>
      <c r="AZ37">
        <v>0</v>
      </c>
      <c r="BA37" t="s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CX37">
        <f>Y37*Source!I39</f>
        <v>17.5</v>
      </c>
      <c r="CY37">
        <f>AA37</f>
        <v>3427.02</v>
      </c>
      <c r="CZ37">
        <f>AE37</f>
        <v>575.97</v>
      </c>
      <c r="DA37">
        <f>AI37</f>
        <v>5.95</v>
      </c>
      <c r="DB37">
        <f>ROUND(ROUND(AT37*CZ37,2),6)</f>
        <v>2879.85</v>
      </c>
      <c r="DC37">
        <f>ROUND(ROUND(AT37*AG37,2),6)</f>
        <v>0</v>
      </c>
    </row>
    <row r="38" spans="1:107" x14ac:dyDescent="0.2">
      <c r="A38">
        <f>ROW(Source!A39)</f>
        <v>39</v>
      </c>
      <c r="B38">
        <v>46747901</v>
      </c>
      <c r="C38">
        <v>46748383</v>
      </c>
      <c r="D38">
        <v>30590911</v>
      </c>
      <c r="E38">
        <v>1</v>
      </c>
      <c r="F38">
        <v>1</v>
      </c>
      <c r="G38">
        <v>30515945</v>
      </c>
      <c r="H38">
        <v>3</v>
      </c>
      <c r="I38" t="s">
        <v>99</v>
      </c>
      <c r="J38" t="s">
        <v>101</v>
      </c>
      <c r="K38" t="s">
        <v>100</v>
      </c>
      <c r="L38">
        <v>1327</v>
      </c>
      <c r="N38">
        <v>1005</v>
      </c>
      <c r="O38" t="s">
        <v>60</v>
      </c>
      <c r="P38" t="s">
        <v>60</v>
      </c>
      <c r="Q38">
        <v>1</v>
      </c>
      <c r="W38">
        <v>0</v>
      </c>
      <c r="X38">
        <v>-1392361747</v>
      </c>
      <c r="Y38">
        <v>102</v>
      </c>
      <c r="AA38">
        <v>916.82</v>
      </c>
      <c r="AB38">
        <v>0</v>
      </c>
      <c r="AC38">
        <v>0</v>
      </c>
      <c r="AD38">
        <v>0</v>
      </c>
      <c r="AE38">
        <v>231.52</v>
      </c>
      <c r="AF38">
        <v>0</v>
      </c>
      <c r="AG38">
        <v>0</v>
      </c>
      <c r="AH38">
        <v>0</v>
      </c>
      <c r="AI38">
        <v>3.96</v>
      </c>
      <c r="AJ38">
        <v>1</v>
      </c>
      <c r="AK38">
        <v>1</v>
      </c>
      <c r="AL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 t="s">
        <v>0</v>
      </c>
      <c r="AT38">
        <v>102</v>
      </c>
      <c r="AU38" t="s">
        <v>0</v>
      </c>
      <c r="AV38">
        <v>0</v>
      </c>
      <c r="AW38">
        <v>1</v>
      </c>
      <c r="AX38">
        <v>-1</v>
      </c>
      <c r="AY38">
        <v>0</v>
      </c>
      <c r="AZ38">
        <v>0</v>
      </c>
      <c r="BA38" t="s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CX38">
        <f>Y38*Source!I39</f>
        <v>357</v>
      </c>
      <c r="CY38">
        <f>AA38</f>
        <v>916.82</v>
      </c>
      <c r="CZ38">
        <f>AE38</f>
        <v>231.52</v>
      </c>
      <c r="DA38">
        <f>AI38</f>
        <v>3.96</v>
      </c>
      <c r="DB38">
        <f>ROUND(ROUND(AT38*CZ38,2),6)</f>
        <v>23615.040000000001</v>
      </c>
      <c r="DC38">
        <f>ROUND(ROUND(AT38*AG38,2),6)</f>
        <v>0</v>
      </c>
    </row>
    <row r="39" spans="1:107" x14ac:dyDescent="0.2">
      <c r="A39">
        <f>ROW(Source!A39)</f>
        <v>39</v>
      </c>
      <c r="B39">
        <v>46747901</v>
      </c>
      <c r="C39">
        <v>46748383</v>
      </c>
      <c r="D39">
        <v>30593346</v>
      </c>
      <c r="E39">
        <v>1</v>
      </c>
      <c r="F39">
        <v>1</v>
      </c>
      <c r="G39">
        <v>30515945</v>
      </c>
      <c r="H39">
        <v>3</v>
      </c>
      <c r="I39" t="s">
        <v>90</v>
      </c>
      <c r="J39" t="s">
        <v>93</v>
      </c>
      <c r="K39" t="s">
        <v>91</v>
      </c>
      <c r="L39">
        <v>1354</v>
      </c>
      <c r="N39">
        <v>1010</v>
      </c>
      <c r="O39" t="s">
        <v>92</v>
      </c>
      <c r="P39" t="s">
        <v>92</v>
      </c>
      <c r="Q39">
        <v>1</v>
      </c>
      <c r="W39">
        <v>0</v>
      </c>
      <c r="X39">
        <v>1978578417</v>
      </c>
      <c r="Y39">
        <v>1.5</v>
      </c>
      <c r="AA39">
        <v>5296.15</v>
      </c>
      <c r="AB39">
        <v>0</v>
      </c>
      <c r="AC39">
        <v>0</v>
      </c>
      <c r="AD39">
        <v>0</v>
      </c>
      <c r="AE39">
        <v>2634.9</v>
      </c>
      <c r="AF39">
        <v>0</v>
      </c>
      <c r="AG39">
        <v>0</v>
      </c>
      <c r="AH39">
        <v>0</v>
      </c>
      <c r="AI39">
        <v>2.0099999999999998</v>
      </c>
      <c r="AJ39">
        <v>1</v>
      </c>
      <c r="AK39">
        <v>1</v>
      </c>
      <c r="AL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 t="s">
        <v>0</v>
      </c>
      <c r="AT39">
        <v>1.5</v>
      </c>
      <c r="AU39" t="s">
        <v>0</v>
      </c>
      <c r="AV39">
        <v>0</v>
      </c>
      <c r="AW39">
        <v>1</v>
      </c>
      <c r="AX39">
        <v>-1</v>
      </c>
      <c r="AY39">
        <v>0</v>
      </c>
      <c r="AZ39">
        <v>0</v>
      </c>
      <c r="BA39" t="s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CX39">
        <f>Y39*Source!I39</f>
        <v>5.25</v>
      </c>
      <c r="CY39">
        <f>AA39</f>
        <v>5296.15</v>
      </c>
      <c r="CZ39">
        <f>AE39</f>
        <v>2634.9</v>
      </c>
      <c r="DA39">
        <f>AI39</f>
        <v>2.0099999999999998</v>
      </c>
      <c r="DB39">
        <f>ROUND(ROUND(AT39*CZ39,2),6)</f>
        <v>3952.35</v>
      </c>
      <c r="DC39">
        <f>ROUND(ROUND(AT39*AG39,2),6)</f>
        <v>0</v>
      </c>
    </row>
    <row r="40" spans="1:107" x14ac:dyDescent="0.2">
      <c r="A40">
        <f>ROW(Source!A43)</f>
        <v>43</v>
      </c>
      <c r="B40">
        <v>46747901</v>
      </c>
      <c r="C40">
        <v>46748407</v>
      </c>
      <c r="D40">
        <v>30515951</v>
      </c>
      <c r="E40">
        <v>30515945</v>
      </c>
      <c r="F40">
        <v>1</v>
      </c>
      <c r="G40">
        <v>30515945</v>
      </c>
      <c r="H40">
        <v>1</v>
      </c>
      <c r="I40" t="s">
        <v>348</v>
      </c>
      <c r="J40" t="s">
        <v>0</v>
      </c>
      <c r="K40" t="s">
        <v>349</v>
      </c>
      <c r="L40">
        <v>1191</v>
      </c>
      <c r="N40">
        <v>1013</v>
      </c>
      <c r="O40" t="s">
        <v>350</v>
      </c>
      <c r="P40" t="s">
        <v>350</v>
      </c>
      <c r="Q40">
        <v>1</v>
      </c>
      <c r="W40">
        <v>0</v>
      </c>
      <c r="X40">
        <v>476480486</v>
      </c>
      <c r="Y40">
        <v>72.956000000000003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N40">
        <v>0</v>
      </c>
      <c r="AO40">
        <v>1</v>
      </c>
      <c r="AP40">
        <v>1</v>
      </c>
      <c r="AQ40">
        <v>0</v>
      </c>
      <c r="AR40">
        <v>0</v>
      </c>
      <c r="AS40" t="s">
        <v>0</v>
      </c>
      <c r="AT40">
        <v>63.44</v>
      </c>
      <c r="AU40" t="s">
        <v>18</v>
      </c>
      <c r="AV40">
        <v>1</v>
      </c>
      <c r="AW40">
        <v>2</v>
      </c>
      <c r="AX40">
        <v>46748417</v>
      </c>
      <c r="AY40">
        <v>1</v>
      </c>
      <c r="AZ40">
        <v>2048</v>
      </c>
      <c r="BA40">
        <v>40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CX40">
        <f>Y40*Source!I43</f>
        <v>51.069200000000002</v>
      </c>
      <c r="CY40">
        <f>AD40</f>
        <v>0</v>
      </c>
      <c r="CZ40">
        <f>AH40</f>
        <v>0</v>
      </c>
      <c r="DA40">
        <f>AL40</f>
        <v>1</v>
      </c>
      <c r="DB40">
        <f>ROUND((ROUND(AT40*CZ40,2)*1.15),6)</f>
        <v>0</v>
      </c>
      <c r="DC40">
        <f>ROUND((ROUND(AT40*AG40,2)*1.15),6)</f>
        <v>0</v>
      </c>
    </row>
    <row r="41" spans="1:107" x14ac:dyDescent="0.2">
      <c r="A41">
        <f>ROW(Source!A43)</f>
        <v>43</v>
      </c>
      <c r="B41">
        <v>46747901</v>
      </c>
      <c r="C41">
        <v>46748407</v>
      </c>
      <c r="D41">
        <v>30596074</v>
      </c>
      <c r="E41">
        <v>1</v>
      </c>
      <c r="F41">
        <v>1</v>
      </c>
      <c r="G41">
        <v>30515945</v>
      </c>
      <c r="H41">
        <v>2</v>
      </c>
      <c r="I41" t="s">
        <v>399</v>
      </c>
      <c r="J41" t="s">
        <v>400</v>
      </c>
      <c r="K41" t="s">
        <v>401</v>
      </c>
      <c r="L41">
        <v>1367</v>
      </c>
      <c r="N41">
        <v>1011</v>
      </c>
      <c r="O41" t="s">
        <v>354</v>
      </c>
      <c r="P41" t="s">
        <v>354</v>
      </c>
      <c r="Q41">
        <v>1</v>
      </c>
      <c r="W41">
        <v>0</v>
      </c>
      <c r="X41">
        <v>-628430174</v>
      </c>
      <c r="Y41">
        <v>0.17499999999999999</v>
      </c>
      <c r="AA41">
        <v>0</v>
      </c>
      <c r="AB41">
        <v>731.23</v>
      </c>
      <c r="AC41">
        <v>356.42</v>
      </c>
      <c r="AD41">
        <v>0</v>
      </c>
      <c r="AE41">
        <v>0</v>
      </c>
      <c r="AF41">
        <v>76.81</v>
      </c>
      <c r="AG41">
        <v>14.36</v>
      </c>
      <c r="AH41">
        <v>0</v>
      </c>
      <c r="AI41">
        <v>1</v>
      </c>
      <c r="AJ41">
        <v>9.52</v>
      </c>
      <c r="AK41">
        <v>24.82</v>
      </c>
      <c r="AL41">
        <v>1</v>
      </c>
      <c r="AN41">
        <v>0</v>
      </c>
      <c r="AO41">
        <v>1</v>
      </c>
      <c r="AP41">
        <v>1</v>
      </c>
      <c r="AQ41">
        <v>0</v>
      </c>
      <c r="AR41">
        <v>0</v>
      </c>
      <c r="AS41" t="s">
        <v>0</v>
      </c>
      <c r="AT41">
        <v>0.14000000000000001</v>
      </c>
      <c r="AU41" t="s">
        <v>17</v>
      </c>
      <c r="AV41">
        <v>0</v>
      </c>
      <c r="AW41">
        <v>2</v>
      </c>
      <c r="AX41">
        <v>46748418</v>
      </c>
      <c r="AY41">
        <v>1</v>
      </c>
      <c r="AZ41">
        <v>2048</v>
      </c>
      <c r="BA41">
        <v>41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CX41">
        <f>Y41*Source!I43</f>
        <v>0.12249999999999998</v>
      </c>
      <c r="CY41">
        <f>AB41</f>
        <v>731.23</v>
      </c>
      <c r="CZ41">
        <f>AF41</f>
        <v>76.81</v>
      </c>
      <c r="DA41">
        <f>AJ41</f>
        <v>9.52</v>
      </c>
      <c r="DB41">
        <f>ROUND((ROUND(AT41*CZ41,2)*1.25),6)</f>
        <v>13.4375</v>
      </c>
      <c r="DC41">
        <f>ROUND((ROUND(AT41*AG41,2)*1.25),6)</f>
        <v>2.5125000000000002</v>
      </c>
    </row>
    <row r="42" spans="1:107" x14ac:dyDescent="0.2">
      <c r="A42">
        <f>ROW(Source!A43)</f>
        <v>43</v>
      </c>
      <c r="B42">
        <v>46747901</v>
      </c>
      <c r="C42">
        <v>46748407</v>
      </c>
      <c r="D42">
        <v>30595321</v>
      </c>
      <c r="E42">
        <v>1</v>
      </c>
      <c r="F42">
        <v>1</v>
      </c>
      <c r="G42">
        <v>30515945</v>
      </c>
      <c r="H42">
        <v>2</v>
      </c>
      <c r="I42" t="s">
        <v>405</v>
      </c>
      <c r="J42" t="s">
        <v>406</v>
      </c>
      <c r="K42" t="s">
        <v>407</v>
      </c>
      <c r="L42">
        <v>1367</v>
      </c>
      <c r="N42">
        <v>1011</v>
      </c>
      <c r="O42" t="s">
        <v>354</v>
      </c>
      <c r="P42" t="s">
        <v>354</v>
      </c>
      <c r="Q42">
        <v>1</v>
      </c>
      <c r="W42">
        <v>0</v>
      </c>
      <c r="X42">
        <v>-266174272</v>
      </c>
      <c r="Y42">
        <v>0.17499999999999999</v>
      </c>
      <c r="AA42">
        <v>0</v>
      </c>
      <c r="AB42">
        <v>1601.9</v>
      </c>
      <c r="AC42">
        <v>450.48</v>
      </c>
      <c r="AD42">
        <v>0</v>
      </c>
      <c r="AE42">
        <v>0</v>
      </c>
      <c r="AF42">
        <v>190.93</v>
      </c>
      <c r="AG42">
        <v>18.149999999999999</v>
      </c>
      <c r="AH42">
        <v>0</v>
      </c>
      <c r="AI42">
        <v>1</v>
      </c>
      <c r="AJ42">
        <v>8.39</v>
      </c>
      <c r="AK42">
        <v>24.82</v>
      </c>
      <c r="AL42">
        <v>1</v>
      </c>
      <c r="AN42">
        <v>0</v>
      </c>
      <c r="AO42">
        <v>1</v>
      </c>
      <c r="AP42">
        <v>1</v>
      </c>
      <c r="AQ42">
        <v>0</v>
      </c>
      <c r="AR42">
        <v>0</v>
      </c>
      <c r="AS42" t="s">
        <v>0</v>
      </c>
      <c r="AT42">
        <v>0.14000000000000001</v>
      </c>
      <c r="AU42" t="s">
        <v>17</v>
      </c>
      <c r="AV42">
        <v>0</v>
      </c>
      <c r="AW42">
        <v>2</v>
      </c>
      <c r="AX42">
        <v>46748419</v>
      </c>
      <c r="AY42">
        <v>1</v>
      </c>
      <c r="AZ42">
        <v>2048</v>
      </c>
      <c r="BA42">
        <v>42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CX42">
        <f>Y42*Source!I43</f>
        <v>0.12249999999999998</v>
      </c>
      <c r="CY42">
        <f>AB42</f>
        <v>1601.9</v>
      </c>
      <c r="CZ42">
        <f>AF42</f>
        <v>190.93</v>
      </c>
      <c r="DA42">
        <f>AJ42</f>
        <v>8.39</v>
      </c>
      <c r="DB42">
        <f>ROUND((ROUND(AT42*CZ42,2)*1.25),6)</f>
        <v>33.412500000000001</v>
      </c>
      <c r="DC42">
        <f>ROUND((ROUND(AT42*AG42,2)*1.25),6)</f>
        <v>3.1749999999999998</v>
      </c>
    </row>
    <row r="43" spans="1:107" x14ac:dyDescent="0.2">
      <c r="A43">
        <f>ROW(Source!A43)</f>
        <v>43</v>
      </c>
      <c r="B43">
        <v>46747901</v>
      </c>
      <c r="C43">
        <v>46748407</v>
      </c>
      <c r="D43">
        <v>30595414</v>
      </c>
      <c r="E43">
        <v>1</v>
      </c>
      <c r="F43">
        <v>1</v>
      </c>
      <c r="G43">
        <v>30515945</v>
      </c>
      <c r="H43">
        <v>2</v>
      </c>
      <c r="I43" t="s">
        <v>408</v>
      </c>
      <c r="J43" t="s">
        <v>409</v>
      </c>
      <c r="K43" t="s">
        <v>410</v>
      </c>
      <c r="L43">
        <v>1367</v>
      </c>
      <c r="N43">
        <v>1011</v>
      </c>
      <c r="O43" t="s">
        <v>354</v>
      </c>
      <c r="P43" t="s">
        <v>354</v>
      </c>
      <c r="Q43">
        <v>1</v>
      </c>
      <c r="W43">
        <v>0</v>
      </c>
      <c r="X43">
        <v>482200787</v>
      </c>
      <c r="Y43">
        <v>0.27500000000000002</v>
      </c>
      <c r="AA43">
        <v>0</v>
      </c>
      <c r="AB43">
        <v>719.78</v>
      </c>
      <c r="AC43">
        <v>419.46</v>
      </c>
      <c r="AD43">
        <v>0</v>
      </c>
      <c r="AE43">
        <v>0</v>
      </c>
      <c r="AF43">
        <v>73</v>
      </c>
      <c r="AG43">
        <v>16.899999999999999</v>
      </c>
      <c r="AH43">
        <v>0</v>
      </c>
      <c r="AI43">
        <v>1</v>
      </c>
      <c r="AJ43">
        <v>9.86</v>
      </c>
      <c r="AK43">
        <v>24.82</v>
      </c>
      <c r="AL43">
        <v>1</v>
      </c>
      <c r="AN43">
        <v>0</v>
      </c>
      <c r="AO43">
        <v>1</v>
      </c>
      <c r="AP43">
        <v>1</v>
      </c>
      <c r="AQ43">
        <v>0</v>
      </c>
      <c r="AR43">
        <v>0</v>
      </c>
      <c r="AS43" t="s">
        <v>0</v>
      </c>
      <c r="AT43">
        <v>0.22</v>
      </c>
      <c r="AU43" t="s">
        <v>17</v>
      </c>
      <c r="AV43">
        <v>0</v>
      </c>
      <c r="AW43">
        <v>2</v>
      </c>
      <c r="AX43">
        <v>46748420</v>
      </c>
      <c r="AY43">
        <v>1</v>
      </c>
      <c r="AZ43">
        <v>0</v>
      </c>
      <c r="BA43">
        <v>43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CX43">
        <f>Y43*Source!I43</f>
        <v>0.1925</v>
      </c>
      <c r="CY43">
        <f>AB43</f>
        <v>719.78</v>
      </c>
      <c r="CZ43">
        <f>AF43</f>
        <v>73</v>
      </c>
      <c r="DA43">
        <f>AJ43</f>
        <v>9.86</v>
      </c>
      <c r="DB43">
        <f>ROUND((ROUND(AT43*CZ43,2)*1.25),6)</f>
        <v>20.074999999999999</v>
      </c>
      <c r="DC43">
        <f>ROUND((ROUND(AT43*AG43,2)*1.25),6)</f>
        <v>4.6500000000000004</v>
      </c>
    </row>
    <row r="44" spans="1:107" x14ac:dyDescent="0.2">
      <c r="A44">
        <f>ROW(Source!A43)</f>
        <v>43</v>
      </c>
      <c r="B44">
        <v>46747901</v>
      </c>
      <c r="C44">
        <v>46748407</v>
      </c>
      <c r="D44">
        <v>30571194</v>
      </c>
      <c r="E44">
        <v>1</v>
      </c>
      <c r="F44">
        <v>1</v>
      </c>
      <c r="G44">
        <v>30515945</v>
      </c>
      <c r="H44">
        <v>3</v>
      </c>
      <c r="I44" t="s">
        <v>411</v>
      </c>
      <c r="J44" t="s">
        <v>412</v>
      </c>
      <c r="K44" t="s">
        <v>413</v>
      </c>
      <c r="L44">
        <v>1348</v>
      </c>
      <c r="N44">
        <v>1009</v>
      </c>
      <c r="O44" t="s">
        <v>38</v>
      </c>
      <c r="P44" t="s">
        <v>38</v>
      </c>
      <c r="Q44">
        <v>1000</v>
      </c>
      <c r="W44">
        <v>0</v>
      </c>
      <c r="X44">
        <v>563176784</v>
      </c>
      <c r="Y44">
        <v>1E-3</v>
      </c>
      <c r="AA44">
        <v>56410.28</v>
      </c>
      <c r="AB44">
        <v>0</v>
      </c>
      <c r="AC44">
        <v>0</v>
      </c>
      <c r="AD44">
        <v>0</v>
      </c>
      <c r="AE44">
        <v>6521.42</v>
      </c>
      <c r="AF44">
        <v>0</v>
      </c>
      <c r="AG44">
        <v>0</v>
      </c>
      <c r="AH44">
        <v>0</v>
      </c>
      <c r="AI44">
        <v>8.65</v>
      </c>
      <c r="AJ44">
        <v>1</v>
      </c>
      <c r="AK44">
        <v>1</v>
      </c>
      <c r="AL44">
        <v>1</v>
      </c>
      <c r="AN44">
        <v>0</v>
      </c>
      <c r="AO44">
        <v>1</v>
      </c>
      <c r="AP44">
        <v>0</v>
      </c>
      <c r="AQ44">
        <v>0</v>
      </c>
      <c r="AR44">
        <v>0</v>
      </c>
      <c r="AS44" t="s">
        <v>0</v>
      </c>
      <c r="AT44">
        <v>1E-3</v>
      </c>
      <c r="AU44" t="s">
        <v>0</v>
      </c>
      <c r="AV44">
        <v>0</v>
      </c>
      <c r="AW44">
        <v>2</v>
      </c>
      <c r="AX44">
        <v>46748421</v>
      </c>
      <c r="AY44">
        <v>1</v>
      </c>
      <c r="AZ44">
        <v>0</v>
      </c>
      <c r="BA44">
        <v>44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CX44">
        <f>Y44*Source!I43</f>
        <v>6.9999999999999999E-4</v>
      </c>
      <c r="CY44">
        <f>AA44</f>
        <v>56410.28</v>
      </c>
      <c r="CZ44">
        <f>AE44</f>
        <v>6521.42</v>
      </c>
      <c r="DA44">
        <f>AI44</f>
        <v>8.65</v>
      </c>
      <c r="DB44">
        <f t="shared" ref="DB44:DB49" si="5">ROUND(ROUND(AT44*CZ44,2),6)</f>
        <v>6.52</v>
      </c>
      <c r="DC44">
        <f t="shared" ref="DC44:DC49" si="6">ROUND(ROUND(AT44*AG44,2),6)</f>
        <v>0</v>
      </c>
    </row>
    <row r="45" spans="1:107" x14ac:dyDescent="0.2">
      <c r="A45">
        <f>ROW(Source!A43)</f>
        <v>43</v>
      </c>
      <c r="B45">
        <v>46747901</v>
      </c>
      <c r="C45">
        <v>46748407</v>
      </c>
      <c r="D45">
        <v>30571288</v>
      </c>
      <c r="E45">
        <v>1</v>
      </c>
      <c r="F45">
        <v>1</v>
      </c>
      <c r="G45">
        <v>30515945</v>
      </c>
      <c r="H45">
        <v>3</v>
      </c>
      <c r="I45" t="s">
        <v>414</v>
      </c>
      <c r="J45" t="s">
        <v>415</v>
      </c>
      <c r="K45" t="s">
        <v>416</v>
      </c>
      <c r="L45">
        <v>1339</v>
      </c>
      <c r="N45">
        <v>1007</v>
      </c>
      <c r="O45" t="s">
        <v>72</v>
      </c>
      <c r="P45" t="s">
        <v>72</v>
      </c>
      <c r="Q45">
        <v>1</v>
      </c>
      <c r="W45">
        <v>0</v>
      </c>
      <c r="X45">
        <v>-164923881</v>
      </c>
      <c r="Y45">
        <v>0.17</v>
      </c>
      <c r="AA45">
        <v>3035.41</v>
      </c>
      <c r="AB45">
        <v>0</v>
      </c>
      <c r="AC45">
        <v>0</v>
      </c>
      <c r="AD45">
        <v>0</v>
      </c>
      <c r="AE45">
        <v>1828.56</v>
      </c>
      <c r="AF45">
        <v>0</v>
      </c>
      <c r="AG45">
        <v>0</v>
      </c>
      <c r="AH45">
        <v>0</v>
      </c>
      <c r="AI45">
        <v>1.66</v>
      </c>
      <c r="AJ45">
        <v>1</v>
      </c>
      <c r="AK45">
        <v>1</v>
      </c>
      <c r="AL45">
        <v>1</v>
      </c>
      <c r="AN45">
        <v>0</v>
      </c>
      <c r="AO45">
        <v>1</v>
      </c>
      <c r="AP45">
        <v>0</v>
      </c>
      <c r="AQ45">
        <v>0</v>
      </c>
      <c r="AR45">
        <v>0</v>
      </c>
      <c r="AS45" t="s">
        <v>0</v>
      </c>
      <c r="AT45">
        <v>0.17</v>
      </c>
      <c r="AU45" t="s">
        <v>0</v>
      </c>
      <c r="AV45">
        <v>0</v>
      </c>
      <c r="AW45">
        <v>2</v>
      </c>
      <c r="AX45">
        <v>46748422</v>
      </c>
      <c r="AY45">
        <v>1</v>
      </c>
      <c r="AZ45">
        <v>0</v>
      </c>
      <c r="BA45">
        <v>45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CX45">
        <f>Y45*Source!I43</f>
        <v>0.11899999999999999</v>
      </c>
      <c r="CY45">
        <f>AA45</f>
        <v>3035.41</v>
      </c>
      <c r="CZ45">
        <f>AE45</f>
        <v>1828.56</v>
      </c>
      <c r="DA45">
        <f>AI45</f>
        <v>1.66</v>
      </c>
      <c r="DB45">
        <f t="shared" si="5"/>
        <v>310.86</v>
      </c>
      <c r="DC45">
        <f t="shared" si="6"/>
        <v>0</v>
      </c>
    </row>
    <row r="46" spans="1:107" x14ac:dyDescent="0.2">
      <c r="A46">
        <f>ROW(Source!A43)</f>
        <v>43</v>
      </c>
      <c r="B46">
        <v>46747901</v>
      </c>
      <c r="C46">
        <v>46748407</v>
      </c>
      <c r="D46">
        <v>30589557</v>
      </c>
      <c r="E46">
        <v>1</v>
      </c>
      <c r="F46">
        <v>1</v>
      </c>
      <c r="G46">
        <v>30515945</v>
      </c>
      <c r="H46">
        <v>3</v>
      </c>
      <c r="I46" t="s">
        <v>417</v>
      </c>
      <c r="J46" t="s">
        <v>418</v>
      </c>
      <c r="K46" t="s">
        <v>419</v>
      </c>
      <c r="L46">
        <v>1339</v>
      </c>
      <c r="N46">
        <v>1007</v>
      </c>
      <c r="O46" t="s">
        <v>72</v>
      </c>
      <c r="P46" t="s">
        <v>72</v>
      </c>
      <c r="Q46">
        <v>1</v>
      </c>
      <c r="W46">
        <v>0</v>
      </c>
      <c r="X46">
        <v>-758282629</v>
      </c>
      <c r="Y46">
        <v>4.8</v>
      </c>
      <c r="AA46">
        <v>4215.24</v>
      </c>
      <c r="AB46">
        <v>0</v>
      </c>
      <c r="AC46">
        <v>0</v>
      </c>
      <c r="AD46">
        <v>0</v>
      </c>
      <c r="AE46">
        <v>704.89</v>
      </c>
      <c r="AF46">
        <v>0</v>
      </c>
      <c r="AG46">
        <v>0</v>
      </c>
      <c r="AH46">
        <v>0</v>
      </c>
      <c r="AI46">
        <v>5.98</v>
      </c>
      <c r="AJ46">
        <v>1</v>
      </c>
      <c r="AK46">
        <v>1</v>
      </c>
      <c r="AL46">
        <v>1</v>
      </c>
      <c r="AN46">
        <v>0</v>
      </c>
      <c r="AO46">
        <v>1</v>
      </c>
      <c r="AP46">
        <v>0</v>
      </c>
      <c r="AQ46">
        <v>0</v>
      </c>
      <c r="AR46">
        <v>0</v>
      </c>
      <c r="AS46" t="s">
        <v>0</v>
      </c>
      <c r="AT46">
        <v>4.8</v>
      </c>
      <c r="AU46" t="s">
        <v>0</v>
      </c>
      <c r="AV46">
        <v>0</v>
      </c>
      <c r="AW46">
        <v>2</v>
      </c>
      <c r="AX46">
        <v>46748423</v>
      </c>
      <c r="AY46">
        <v>1</v>
      </c>
      <c r="AZ46">
        <v>0</v>
      </c>
      <c r="BA46">
        <v>46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CX46">
        <f>Y46*Source!I43</f>
        <v>3.36</v>
      </c>
      <c r="CY46">
        <f>AA46</f>
        <v>4215.24</v>
      </c>
      <c r="CZ46">
        <f>AE46</f>
        <v>704.89</v>
      </c>
      <c r="DA46">
        <f>AI46</f>
        <v>5.98</v>
      </c>
      <c r="DB46">
        <f t="shared" si="5"/>
        <v>3383.47</v>
      </c>
      <c r="DC46">
        <f t="shared" si="6"/>
        <v>0</v>
      </c>
    </row>
    <row r="47" spans="1:107" x14ac:dyDescent="0.2">
      <c r="A47">
        <f>ROW(Source!A43)</f>
        <v>43</v>
      </c>
      <c r="B47">
        <v>46747901</v>
      </c>
      <c r="C47">
        <v>46748407</v>
      </c>
      <c r="D47">
        <v>30589691</v>
      </c>
      <c r="E47">
        <v>1</v>
      </c>
      <c r="F47">
        <v>1</v>
      </c>
      <c r="G47">
        <v>30515945</v>
      </c>
      <c r="H47">
        <v>3</v>
      </c>
      <c r="I47" t="s">
        <v>420</v>
      </c>
      <c r="J47" t="s">
        <v>421</v>
      </c>
      <c r="K47" t="s">
        <v>422</v>
      </c>
      <c r="L47">
        <v>1339</v>
      </c>
      <c r="N47">
        <v>1007</v>
      </c>
      <c r="O47" t="s">
        <v>72</v>
      </c>
      <c r="P47" t="s">
        <v>72</v>
      </c>
      <c r="Q47">
        <v>1</v>
      </c>
      <c r="W47">
        <v>0</v>
      </c>
      <c r="X47">
        <v>-718781615</v>
      </c>
      <c r="Y47">
        <v>0.02</v>
      </c>
      <c r="AA47">
        <v>3018.13</v>
      </c>
      <c r="AB47">
        <v>0</v>
      </c>
      <c r="AC47">
        <v>0</v>
      </c>
      <c r="AD47">
        <v>0</v>
      </c>
      <c r="AE47">
        <v>451.14</v>
      </c>
      <c r="AF47">
        <v>0</v>
      </c>
      <c r="AG47">
        <v>0</v>
      </c>
      <c r="AH47">
        <v>0</v>
      </c>
      <c r="AI47">
        <v>6.69</v>
      </c>
      <c r="AJ47">
        <v>1</v>
      </c>
      <c r="AK47">
        <v>1</v>
      </c>
      <c r="AL47">
        <v>1</v>
      </c>
      <c r="AN47">
        <v>0</v>
      </c>
      <c r="AO47">
        <v>1</v>
      </c>
      <c r="AP47">
        <v>0</v>
      </c>
      <c r="AQ47">
        <v>0</v>
      </c>
      <c r="AR47">
        <v>0</v>
      </c>
      <c r="AS47" t="s">
        <v>0</v>
      </c>
      <c r="AT47">
        <v>0.02</v>
      </c>
      <c r="AU47" t="s">
        <v>0</v>
      </c>
      <c r="AV47">
        <v>0</v>
      </c>
      <c r="AW47">
        <v>2</v>
      </c>
      <c r="AX47">
        <v>46748424</v>
      </c>
      <c r="AY47">
        <v>1</v>
      </c>
      <c r="AZ47">
        <v>0</v>
      </c>
      <c r="BA47">
        <v>47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CX47">
        <f>Y47*Source!I43</f>
        <v>1.3999999999999999E-2</v>
      </c>
      <c r="CY47">
        <f>AA47</f>
        <v>3018.13</v>
      </c>
      <c r="CZ47">
        <f>AE47</f>
        <v>451.14</v>
      </c>
      <c r="DA47">
        <f>AI47</f>
        <v>6.69</v>
      </c>
      <c r="DB47">
        <f t="shared" si="5"/>
        <v>9.02</v>
      </c>
      <c r="DC47">
        <f t="shared" si="6"/>
        <v>0</v>
      </c>
    </row>
    <row r="48" spans="1:107" x14ac:dyDescent="0.2">
      <c r="A48">
        <f>ROW(Source!A43)</f>
        <v>43</v>
      </c>
      <c r="B48">
        <v>46747901</v>
      </c>
      <c r="C48">
        <v>46748407</v>
      </c>
      <c r="D48">
        <v>30590825</v>
      </c>
      <c r="E48">
        <v>1</v>
      </c>
      <c r="F48">
        <v>1</v>
      </c>
      <c r="G48">
        <v>30515945</v>
      </c>
      <c r="H48">
        <v>3</v>
      </c>
      <c r="I48" t="s">
        <v>110</v>
      </c>
      <c r="J48" t="s">
        <v>112</v>
      </c>
      <c r="K48" t="s">
        <v>111</v>
      </c>
      <c r="L48">
        <v>1339</v>
      </c>
      <c r="N48">
        <v>1007</v>
      </c>
      <c r="O48" t="s">
        <v>72</v>
      </c>
      <c r="P48" t="s">
        <v>72</v>
      </c>
      <c r="Q48">
        <v>1</v>
      </c>
      <c r="W48">
        <v>0</v>
      </c>
      <c r="X48">
        <v>-1388957592</v>
      </c>
      <c r="Y48">
        <v>0.96</v>
      </c>
      <c r="AA48">
        <v>9337.31</v>
      </c>
      <c r="AB48">
        <v>0</v>
      </c>
      <c r="AC48">
        <v>0</v>
      </c>
      <c r="AD48">
        <v>0</v>
      </c>
      <c r="AE48">
        <v>4244.2299999999996</v>
      </c>
      <c r="AF48">
        <v>0</v>
      </c>
      <c r="AG48">
        <v>0</v>
      </c>
      <c r="AH48">
        <v>0</v>
      </c>
      <c r="AI48">
        <v>2.2000000000000002</v>
      </c>
      <c r="AJ48">
        <v>1</v>
      </c>
      <c r="AK48">
        <v>1</v>
      </c>
      <c r="AL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 t="s">
        <v>0</v>
      </c>
      <c r="AT48">
        <v>0.96</v>
      </c>
      <c r="AU48" t="s">
        <v>0</v>
      </c>
      <c r="AV48">
        <v>0</v>
      </c>
      <c r="AW48">
        <v>1</v>
      </c>
      <c r="AX48">
        <v>-1</v>
      </c>
      <c r="AY48">
        <v>0</v>
      </c>
      <c r="AZ48">
        <v>0</v>
      </c>
      <c r="BA48" t="s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CX48">
        <f>Y48*Source!I43</f>
        <v>0.67199999999999993</v>
      </c>
      <c r="CY48">
        <f>AA48</f>
        <v>9337.31</v>
      </c>
      <c r="CZ48">
        <f>AE48</f>
        <v>4244.2299999999996</v>
      </c>
      <c r="DA48">
        <f>AI48</f>
        <v>2.2000000000000002</v>
      </c>
      <c r="DB48">
        <f t="shared" si="5"/>
        <v>4074.46</v>
      </c>
      <c r="DC48">
        <f t="shared" si="6"/>
        <v>0</v>
      </c>
    </row>
    <row r="49" spans="1:107" x14ac:dyDescent="0.2">
      <c r="A49">
        <f>ROW(Source!A80)</f>
        <v>80</v>
      </c>
      <c r="B49">
        <v>46747901</v>
      </c>
      <c r="C49">
        <v>46748427</v>
      </c>
      <c r="D49">
        <v>30515951</v>
      </c>
      <c r="E49">
        <v>30515945</v>
      </c>
      <c r="F49">
        <v>1</v>
      </c>
      <c r="G49">
        <v>30515945</v>
      </c>
      <c r="H49">
        <v>1</v>
      </c>
      <c r="I49" t="s">
        <v>348</v>
      </c>
      <c r="J49" t="s">
        <v>0</v>
      </c>
      <c r="K49" t="s">
        <v>349</v>
      </c>
      <c r="L49">
        <v>1191</v>
      </c>
      <c r="N49">
        <v>1013</v>
      </c>
      <c r="O49" t="s">
        <v>350</v>
      </c>
      <c r="P49" t="s">
        <v>350</v>
      </c>
      <c r="Q49">
        <v>1</v>
      </c>
      <c r="W49">
        <v>0</v>
      </c>
      <c r="X49">
        <v>476480486</v>
      </c>
      <c r="Y49">
        <v>76.7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1</v>
      </c>
      <c r="AK49">
        <v>1</v>
      </c>
      <c r="AL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 t="s">
        <v>0</v>
      </c>
      <c r="AT49">
        <v>76.7</v>
      </c>
      <c r="AU49" t="s">
        <v>0</v>
      </c>
      <c r="AV49">
        <v>1</v>
      </c>
      <c r="AW49">
        <v>2</v>
      </c>
      <c r="AX49">
        <v>46748429</v>
      </c>
      <c r="AY49">
        <v>1</v>
      </c>
      <c r="AZ49">
        <v>0</v>
      </c>
      <c r="BA49">
        <v>49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CX49">
        <f>Y49*Source!I80</f>
        <v>124.25400000000002</v>
      </c>
      <c r="CY49">
        <f>AD49</f>
        <v>0</v>
      </c>
      <c r="CZ49">
        <f>AH49</f>
        <v>0</v>
      </c>
      <c r="DA49">
        <f>AL49</f>
        <v>1</v>
      </c>
      <c r="DB49">
        <f t="shared" si="5"/>
        <v>0</v>
      </c>
      <c r="DC49">
        <f t="shared" si="6"/>
        <v>0</v>
      </c>
    </row>
    <row r="50" spans="1:107" x14ac:dyDescent="0.2">
      <c r="A50">
        <f>ROW(Source!A81)</f>
        <v>81</v>
      </c>
      <c r="B50">
        <v>46747901</v>
      </c>
      <c r="C50">
        <v>46748439</v>
      </c>
      <c r="D50">
        <v>30515951</v>
      </c>
      <c r="E50">
        <v>30515945</v>
      </c>
      <c r="F50">
        <v>1</v>
      </c>
      <c r="G50">
        <v>30515945</v>
      </c>
      <c r="H50">
        <v>1</v>
      </c>
      <c r="I50" t="s">
        <v>348</v>
      </c>
      <c r="J50" t="s">
        <v>0</v>
      </c>
      <c r="K50" t="s">
        <v>349</v>
      </c>
      <c r="L50">
        <v>1191</v>
      </c>
      <c r="N50">
        <v>1013</v>
      </c>
      <c r="O50" t="s">
        <v>350</v>
      </c>
      <c r="P50" t="s">
        <v>350</v>
      </c>
      <c r="Q50">
        <v>1</v>
      </c>
      <c r="W50">
        <v>0</v>
      </c>
      <c r="X50">
        <v>476480486</v>
      </c>
      <c r="Y50">
        <v>45.6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1</v>
      </c>
      <c r="AK50">
        <v>1</v>
      </c>
      <c r="AL50">
        <v>1</v>
      </c>
      <c r="AN50">
        <v>0</v>
      </c>
      <c r="AO50">
        <v>1</v>
      </c>
      <c r="AP50">
        <v>1</v>
      </c>
      <c r="AQ50">
        <v>0</v>
      </c>
      <c r="AR50">
        <v>0</v>
      </c>
      <c r="AS50" t="s">
        <v>0</v>
      </c>
      <c r="AT50">
        <v>76</v>
      </c>
      <c r="AU50" t="s">
        <v>180</v>
      </c>
      <c r="AV50">
        <v>1</v>
      </c>
      <c r="AW50">
        <v>2</v>
      </c>
      <c r="AX50">
        <v>46748444</v>
      </c>
      <c r="AY50">
        <v>1</v>
      </c>
      <c r="AZ50">
        <v>0</v>
      </c>
      <c r="BA50">
        <v>50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CX50">
        <f>Y50*Source!I81</f>
        <v>9.120000000000001</v>
      </c>
      <c r="CY50">
        <f>AD50</f>
        <v>0</v>
      </c>
      <c r="CZ50">
        <f>AH50</f>
        <v>0</v>
      </c>
      <c r="DA50">
        <f>AL50</f>
        <v>1</v>
      </c>
      <c r="DB50">
        <f>ROUND((ROUND(AT50*CZ50,2)*0.6),6)</f>
        <v>0</v>
      </c>
      <c r="DC50">
        <f>ROUND((ROUND(AT50*AG50,2)*0.6),6)</f>
        <v>0</v>
      </c>
    </row>
    <row r="51" spans="1:107" x14ac:dyDescent="0.2">
      <c r="A51">
        <f>ROW(Source!A81)</f>
        <v>81</v>
      </c>
      <c r="B51">
        <v>46747901</v>
      </c>
      <c r="C51">
        <v>46748439</v>
      </c>
      <c r="D51">
        <v>30595429</v>
      </c>
      <c r="E51">
        <v>1</v>
      </c>
      <c r="F51">
        <v>1</v>
      </c>
      <c r="G51">
        <v>30515945</v>
      </c>
      <c r="H51">
        <v>2</v>
      </c>
      <c r="I51" t="s">
        <v>423</v>
      </c>
      <c r="J51" t="s">
        <v>424</v>
      </c>
      <c r="K51" t="s">
        <v>425</v>
      </c>
      <c r="L51">
        <v>1367</v>
      </c>
      <c r="N51">
        <v>1011</v>
      </c>
      <c r="O51" t="s">
        <v>354</v>
      </c>
      <c r="P51" t="s">
        <v>354</v>
      </c>
      <c r="Q51">
        <v>1</v>
      </c>
      <c r="W51">
        <v>0</v>
      </c>
      <c r="X51">
        <v>1116621208</v>
      </c>
      <c r="Y51">
        <v>9.1199999999999992</v>
      </c>
      <c r="AA51">
        <v>0</v>
      </c>
      <c r="AB51">
        <v>14.23</v>
      </c>
      <c r="AC51">
        <v>4.72</v>
      </c>
      <c r="AD51">
        <v>0</v>
      </c>
      <c r="AE51">
        <v>0</v>
      </c>
      <c r="AF51">
        <v>2.78</v>
      </c>
      <c r="AG51">
        <v>0.19</v>
      </c>
      <c r="AH51">
        <v>0</v>
      </c>
      <c r="AI51">
        <v>1</v>
      </c>
      <c r="AJ51">
        <v>5.12</v>
      </c>
      <c r="AK51">
        <v>24.82</v>
      </c>
      <c r="AL51">
        <v>1</v>
      </c>
      <c r="AN51">
        <v>0</v>
      </c>
      <c r="AO51">
        <v>1</v>
      </c>
      <c r="AP51">
        <v>1</v>
      </c>
      <c r="AQ51">
        <v>0</v>
      </c>
      <c r="AR51">
        <v>0</v>
      </c>
      <c r="AS51" t="s">
        <v>0</v>
      </c>
      <c r="AT51">
        <v>15.2</v>
      </c>
      <c r="AU51" t="s">
        <v>180</v>
      </c>
      <c r="AV51">
        <v>0</v>
      </c>
      <c r="AW51">
        <v>2</v>
      </c>
      <c r="AX51">
        <v>46748445</v>
      </c>
      <c r="AY51">
        <v>1</v>
      </c>
      <c r="AZ51">
        <v>0</v>
      </c>
      <c r="BA51">
        <v>51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CX51">
        <f>Y51*Source!I81</f>
        <v>1.8239999999999998</v>
      </c>
      <c r="CY51">
        <f>AB51</f>
        <v>14.23</v>
      </c>
      <c r="CZ51">
        <f>AF51</f>
        <v>2.78</v>
      </c>
      <c r="DA51">
        <f>AJ51</f>
        <v>5.12</v>
      </c>
      <c r="DB51">
        <f>ROUND((ROUND(AT51*CZ51,2)*0.6),6)</f>
        <v>25.356000000000002</v>
      </c>
      <c r="DC51">
        <f>ROUND((ROUND(AT51*AG51,2)*0.6),6)</f>
        <v>1.734</v>
      </c>
    </row>
    <row r="52" spans="1:107" x14ac:dyDescent="0.2">
      <c r="A52">
        <f>ROW(Source!A81)</f>
        <v>81</v>
      </c>
      <c r="B52">
        <v>46747901</v>
      </c>
      <c r="C52">
        <v>46748439</v>
      </c>
      <c r="D52">
        <v>30572493</v>
      </c>
      <c r="E52">
        <v>1</v>
      </c>
      <c r="F52">
        <v>1</v>
      </c>
      <c r="G52">
        <v>30515945</v>
      </c>
      <c r="H52">
        <v>3</v>
      </c>
      <c r="I52" t="s">
        <v>426</v>
      </c>
      <c r="J52" t="s">
        <v>427</v>
      </c>
      <c r="K52" t="s">
        <v>428</v>
      </c>
      <c r="L52">
        <v>1348</v>
      </c>
      <c r="N52">
        <v>1009</v>
      </c>
      <c r="O52" t="s">
        <v>38</v>
      </c>
      <c r="P52" t="s">
        <v>38</v>
      </c>
      <c r="Q52">
        <v>1000</v>
      </c>
      <c r="W52">
        <v>0</v>
      </c>
      <c r="X52">
        <v>1310716689</v>
      </c>
      <c r="Y52">
        <v>0</v>
      </c>
      <c r="AA52">
        <v>100038.08</v>
      </c>
      <c r="AB52">
        <v>0</v>
      </c>
      <c r="AC52">
        <v>0</v>
      </c>
      <c r="AD52">
        <v>0</v>
      </c>
      <c r="AE52">
        <v>7191.81</v>
      </c>
      <c r="AF52">
        <v>0</v>
      </c>
      <c r="AG52">
        <v>0</v>
      </c>
      <c r="AH52">
        <v>0</v>
      </c>
      <c r="AI52">
        <v>13.91</v>
      </c>
      <c r="AJ52">
        <v>1</v>
      </c>
      <c r="AK52">
        <v>1</v>
      </c>
      <c r="AL52">
        <v>1</v>
      </c>
      <c r="AN52">
        <v>0</v>
      </c>
      <c r="AO52">
        <v>1</v>
      </c>
      <c r="AP52">
        <v>1</v>
      </c>
      <c r="AQ52">
        <v>0</v>
      </c>
      <c r="AR52">
        <v>0</v>
      </c>
      <c r="AS52" t="s">
        <v>0</v>
      </c>
      <c r="AT52">
        <v>1.4E-3</v>
      </c>
      <c r="AU52" t="s">
        <v>179</v>
      </c>
      <c r="AV52">
        <v>0</v>
      </c>
      <c r="AW52">
        <v>2</v>
      </c>
      <c r="AX52">
        <v>46748446</v>
      </c>
      <c r="AY52">
        <v>1</v>
      </c>
      <c r="AZ52">
        <v>0</v>
      </c>
      <c r="BA52">
        <v>52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CX52">
        <f>Y52*Source!I81</f>
        <v>0</v>
      </c>
      <c r="CY52">
        <f>AA52</f>
        <v>100038.08</v>
      </c>
      <c r="CZ52">
        <f>AE52</f>
        <v>7191.81</v>
      </c>
      <c r="DA52">
        <f>AI52</f>
        <v>13.91</v>
      </c>
      <c r="DB52">
        <f>ROUND((ROUND(AT52*CZ52,2)*0),6)</f>
        <v>0</v>
      </c>
      <c r="DC52">
        <f>ROUND((ROUND(AT52*AG52,2)*0),6)</f>
        <v>0</v>
      </c>
    </row>
    <row r="53" spans="1:107" x14ac:dyDescent="0.2">
      <c r="A53">
        <f>ROW(Source!A81)</f>
        <v>81</v>
      </c>
      <c r="B53">
        <v>46747901</v>
      </c>
      <c r="C53">
        <v>46748439</v>
      </c>
      <c r="D53">
        <v>30541208</v>
      </c>
      <c r="E53">
        <v>30515945</v>
      </c>
      <c r="F53">
        <v>1</v>
      </c>
      <c r="G53">
        <v>30515945</v>
      </c>
      <c r="H53">
        <v>3</v>
      </c>
      <c r="I53" t="s">
        <v>370</v>
      </c>
      <c r="J53" t="s">
        <v>0</v>
      </c>
      <c r="K53" t="s">
        <v>371</v>
      </c>
      <c r="L53">
        <v>1344</v>
      </c>
      <c r="N53">
        <v>1008</v>
      </c>
      <c r="O53" t="s">
        <v>363</v>
      </c>
      <c r="P53" t="s">
        <v>363</v>
      </c>
      <c r="Q53">
        <v>1</v>
      </c>
      <c r="W53">
        <v>0</v>
      </c>
      <c r="X53">
        <v>-94250534</v>
      </c>
      <c r="Y53">
        <v>0</v>
      </c>
      <c r="AA53">
        <v>1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1</v>
      </c>
      <c r="AJ53">
        <v>1</v>
      </c>
      <c r="AK53">
        <v>1</v>
      </c>
      <c r="AL53">
        <v>1</v>
      </c>
      <c r="AN53">
        <v>0</v>
      </c>
      <c r="AO53">
        <v>1</v>
      </c>
      <c r="AP53">
        <v>1</v>
      </c>
      <c r="AQ53">
        <v>0</v>
      </c>
      <c r="AR53">
        <v>0</v>
      </c>
      <c r="AS53" t="s">
        <v>0</v>
      </c>
      <c r="AT53">
        <v>39.479999999999997</v>
      </c>
      <c r="AU53" t="s">
        <v>179</v>
      </c>
      <c r="AV53">
        <v>0</v>
      </c>
      <c r="AW53">
        <v>2</v>
      </c>
      <c r="AX53">
        <v>46748449</v>
      </c>
      <c r="AY53">
        <v>1</v>
      </c>
      <c r="AZ53">
        <v>0</v>
      </c>
      <c r="BA53">
        <v>55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CX53">
        <f>Y53*Source!I81</f>
        <v>0</v>
      </c>
      <c r="CY53">
        <f>AA53</f>
        <v>1</v>
      </c>
      <c r="CZ53">
        <f>AE53</f>
        <v>1</v>
      </c>
      <c r="DA53">
        <f>AI53</f>
        <v>1</v>
      </c>
      <c r="DB53">
        <f>ROUND((ROUND(AT53*CZ53,2)*0),6)</f>
        <v>0</v>
      </c>
      <c r="DC53">
        <f>ROUND((ROUND(AT53*AG53,2)*0),6)</f>
        <v>0</v>
      </c>
    </row>
    <row r="54" spans="1:107" x14ac:dyDescent="0.2">
      <c r="A54">
        <f>ROW(Source!A82)</f>
        <v>82</v>
      </c>
      <c r="B54">
        <v>46747901</v>
      </c>
      <c r="C54">
        <v>46749505</v>
      </c>
      <c r="D54">
        <v>30515951</v>
      </c>
      <c r="E54">
        <v>30515945</v>
      </c>
      <c r="F54">
        <v>1</v>
      </c>
      <c r="G54">
        <v>30515945</v>
      </c>
      <c r="H54">
        <v>1</v>
      </c>
      <c r="I54" t="s">
        <v>348</v>
      </c>
      <c r="J54" t="s">
        <v>0</v>
      </c>
      <c r="K54" t="s">
        <v>349</v>
      </c>
      <c r="L54">
        <v>1191</v>
      </c>
      <c r="N54">
        <v>1013</v>
      </c>
      <c r="O54" t="s">
        <v>350</v>
      </c>
      <c r="P54" t="s">
        <v>350</v>
      </c>
      <c r="Q54">
        <v>1</v>
      </c>
      <c r="W54">
        <v>0</v>
      </c>
      <c r="X54">
        <v>476480486</v>
      </c>
      <c r="Y54">
        <v>72.956000000000003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1</v>
      </c>
      <c r="AK54">
        <v>1</v>
      </c>
      <c r="AL54">
        <v>1</v>
      </c>
      <c r="AN54">
        <v>0</v>
      </c>
      <c r="AO54">
        <v>1</v>
      </c>
      <c r="AP54">
        <v>1</v>
      </c>
      <c r="AQ54">
        <v>0</v>
      </c>
      <c r="AR54">
        <v>0</v>
      </c>
      <c r="AS54" t="s">
        <v>0</v>
      </c>
      <c r="AT54">
        <v>63.44</v>
      </c>
      <c r="AU54" t="s">
        <v>18</v>
      </c>
      <c r="AV54">
        <v>1</v>
      </c>
      <c r="AW54">
        <v>2</v>
      </c>
      <c r="AX54">
        <v>46749515</v>
      </c>
      <c r="AY54">
        <v>1</v>
      </c>
      <c r="AZ54">
        <v>2048</v>
      </c>
      <c r="BA54">
        <v>56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CX54">
        <f>Y54*Source!I82</f>
        <v>118.18872000000002</v>
      </c>
      <c r="CY54">
        <f>AD54</f>
        <v>0</v>
      </c>
      <c r="CZ54">
        <f>AH54</f>
        <v>0</v>
      </c>
      <c r="DA54">
        <f>AL54</f>
        <v>1</v>
      </c>
      <c r="DB54">
        <f>ROUND((ROUND(AT54*CZ54,2)*1.15),6)</f>
        <v>0</v>
      </c>
      <c r="DC54">
        <f>ROUND((ROUND(AT54*AG54,2)*1.15),6)</f>
        <v>0</v>
      </c>
    </row>
    <row r="55" spans="1:107" x14ac:dyDescent="0.2">
      <c r="A55">
        <f>ROW(Source!A82)</f>
        <v>82</v>
      </c>
      <c r="B55">
        <v>46747901</v>
      </c>
      <c r="C55">
        <v>46749505</v>
      </c>
      <c r="D55">
        <v>30596074</v>
      </c>
      <c r="E55">
        <v>1</v>
      </c>
      <c r="F55">
        <v>1</v>
      </c>
      <c r="G55">
        <v>30515945</v>
      </c>
      <c r="H55">
        <v>2</v>
      </c>
      <c r="I55" t="s">
        <v>399</v>
      </c>
      <c r="J55" t="s">
        <v>400</v>
      </c>
      <c r="K55" t="s">
        <v>401</v>
      </c>
      <c r="L55">
        <v>1367</v>
      </c>
      <c r="N55">
        <v>1011</v>
      </c>
      <c r="O55" t="s">
        <v>354</v>
      </c>
      <c r="P55" t="s">
        <v>354</v>
      </c>
      <c r="Q55">
        <v>1</v>
      </c>
      <c r="W55">
        <v>0</v>
      </c>
      <c r="X55">
        <v>-628430174</v>
      </c>
      <c r="Y55">
        <v>0.17499999999999999</v>
      </c>
      <c r="AA55">
        <v>0</v>
      </c>
      <c r="AB55">
        <v>731.23</v>
      </c>
      <c r="AC55">
        <v>356.42</v>
      </c>
      <c r="AD55">
        <v>0</v>
      </c>
      <c r="AE55">
        <v>0</v>
      </c>
      <c r="AF55">
        <v>76.81</v>
      </c>
      <c r="AG55">
        <v>14.36</v>
      </c>
      <c r="AH55">
        <v>0</v>
      </c>
      <c r="AI55">
        <v>1</v>
      </c>
      <c r="AJ55">
        <v>9.52</v>
      </c>
      <c r="AK55">
        <v>24.82</v>
      </c>
      <c r="AL55">
        <v>1</v>
      </c>
      <c r="AN55">
        <v>0</v>
      </c>
      <c r="AO55">
        <v>1</v>
      </c>
      <c r="AP55">
        <v>1</v>
      </c>
      <c r="AQ55">
        <v>0</v>
      </c>
      <c r="AR55">
        <v>0</v>
      </c>
      <c r="AS55" t="s">
        <v>0</v>
      </c>
      <c r="AT55">
        <v>0.14000000000000001</v>
      </c>
      <c r="AU55" t="s">
        <v>17</v>
      </c>
      <c r="AV55">
        <v>0</v>
      </c>
      <c r="AW55">
        <v>2</v>
      </c>
      <c r="AX55">
        <v>46749516</v>
      </c>
      <c r="AY55">
        <v>1</v>
      </c>
      <c r="AZ55">
        <v>2048</v>
      </c>
      <c r="BA55">
        <v>57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CX55">
        <f>Y55*Source!I82</f>
        <v>0.28349999999999997</v>
      </c>
      <c r="CY55">
        <f>AB55</f>
        <v>731.23</v>
      </c>
      <c r="CZ55">
        <f>AF55</f>
        <v>76.81</v>
      </c>
      <c r="DA55">
        <f>AJ55</f>
        <v>9.52</v>
      </c>
      <c r="DB55">
        <f>ROUND((ROUND(AT55*CZ55,2)*1.25),6)</f>
        <v>13.4375</v>
      </c>
      <c r="DC55">
        <f>ROUND((ROUND(AT55*AG55,2)*1.25),6)</f>
        <v>2.5125000000000002</v>
      </c>
    </row>
    <row r="56" spans="1:107" x14ac:dyDescent="0.2">
      <c r="A56">
        <f>ROW(Source!A82)</f>
        <v>82</v>
      </c>
      <c r="B56">
        <v>46747901</v>
      </c>
      <c r="C56">
        <v>46749505</v>
      </c>
      <c r="D56">
        <v>30595321</v>
      </c>
      <c r="E56">
        <v>1</v>
      </c>
      <c r="F56">
        <v>1</v>
      </c>
      <c r="G56">
        <v>30515945</v>
      </c>
      <c r="H56">
        <v>2</v>
      </c>
      <c r="I56" t="s">
        <v>405</v>
      </c>
      <c r="J56" t="s">
        <v>406</v>
      </c>
      <c r="K56" t="s">
        <v>407</v>
      </c>
      <c r="L56">
        <v>1367</v>
      </c>
      <c r="N56">
        <v>1011</v>
      </c>
      <c r="O56" t="s">
        <v>354</v>
      </c>
      <c r="P56" t="s">
        <v>354</v>
      </c>
      <c r="Q56">
        <v>1</v>
      </c>
      <c r="W56">
        <v>0</v>
      </c>
      <c r="X56">
        <v>-266174272</v>
      </c>
      <c r="Y56">
        <v>0.17499999999999999</v>
      </c>
      <c r="AA56">
        <v>0</v>
      </c>
      <c r="AB56">
        <v>1601.9</v>
      </c>
      <c r="AC56">
        <v>450.48</v>
      </c>
      <c r="AD56">
        <v>0</v>
      </c>
      <c r="AE56">
        <v>0</v>
      </c>
      <c r="AF56">
        <v>190.93</v>
      </c>
      <c r="AG56">
        <v>18.149999999999999</v>
      </c>
      <c r="AH56">
        <v>0</v>
      </c>
      <c r="AI56">
        <v>1</v>
      </c>
      <c r="AJ56">
        <v>8.39</v>
      </c>
      <c r="AK56">
        <v>24.82</v>
      </c>
      <c r="AL56">
        <v>1</v>
      </c>
      <c r="AN56">
        <v>0</v>
      </c>
      <c r="AO56">
        <v>1</v>
      </c>
      <c r="AP56">
        <v>1</v>
      </c>
      <c r="AQ56">
        <v>0</v>
      </c>
      <c r="AR56">
        <v>0</v>
      </c>
      <c r="AS56" t="s">
        <v>0</v>
      </c>
      <c r="AT56">
        <v>0.14000000000000001</v>
      </c>
      <c r="AU56" t="s">
        <v>17</v>
      </c>
      <c r="AV56">
        <v>0</v>
      </c>
      <c r="AW56">
        <v>2</v>
      </c>
      <c r="AX56">
        <v>46749517</v>
      </c>
      <c r="AY56">
        <v>1</v>
      </c>
      <c r="AZ56">
        <v>2048</v>
      </c>
      <c r="BA56">
        <v>58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CX56">
        <f>Y56*Source!I82</f>
        <v>0.28349999999999997</v>
      </c>
      <c r="CY56">
        <f>AB56</f>
        <v>1601.9</v>
      </c>
      <c r="CZ56">
        <f>AF56</f>
        <v>190.93</v>
      </c>
      <c r="DA56">
        <f>AJ56</f>
        <v>8.39</v>
      </c>
      <c r="DB56">
        <f>ROUND((ROUND(AT56*CZ56,2)*1.25),6)</f>
        <v>33.412500000000001</v>
      </c>
      <c r="DC56">
        <f>ROUND((ROUND(AT56*AG56,2)*1.25),6)</f>
        <v>3.1749999999999998</v>
      </c>
    </row>
    <row r="57" spans="1:107" x14ac:dyDescent="0.2">
      <c r="A57">
        <f>ROW(Source!A82)</f>
        <v>82</v>
      </c>
      <c r="B57">
        <v>46747901</v>
      </c>
      <c r="C57">
        <v>46749505</v>
      </c>
      <c r="D57">
        <v>30595414</v>
      </c>
      <c r="E57">
        <v>1</v>
      </c>
      <c r="F57">
        <v>1</v>
      </c>
      <c r="G57">
        <v>30515945</v>
      </c>
      <c r="H57">
        <v>2</v>
      </c>
      <c r="I57" t="s">
        <v>408</v>
      </c>
      <c r="J57" t="s">
        <v>409</v>
      </c>
      <c r="K57" t="s">
        <v>410</v>
      </c>
      <c r="L57">
        <v>1367</v>
      </c>
      <c r="N57">
        <v>1011</v>
      </c>
      <c r="O57" t="s">
        <v>354</v>
      </c>
      <c r="P57" t="s">
        <v>354</v>
      </c>
      <c r="Q57">
        <v>1</v>
      </c>
      <c r="W57">
        <v>0</v>
      </c>
      <c r="X57">
        <v>482200787</v>
      </c>
      <c r="Y57">
        <v>0.27500000000000002</v>
      </c>
      <c r="AA57">
        <v>0</v>
      </c>
      <c r="AB57">
        <v>719.78</v>
      </c>
      <c r="AC57">
        <v>419.46</v>
      </c>
      <c r="AD57">
        <v>0</v>
      </c>
      <c r="AE57">
        <v>0</v>
      </c>
      <c r="AF57">
        <v>73</v>
      </c>
      <c r="AG57">
        <v>16.899999999999999</v>
      </c>
      <c r="AH57">
        <v>0</v>
      </c>
      <c r="AI57">
        <v>1</v>
      </c>
      <c r="AJ57">
        <v>9.86</v>
      </c>
      <c r="AK57">
        <v>24.82</v>
      </c>
      <c r="AL57">
        <v>1</v>
      </c>
      <c r="AN57">
        <v>0</v>
      </c>
      <c r="AO57">
        <v>1</v>
      </c>
      <c r="AP57">
        <v>1</v>
      </c>
      <c r="AQ57">
        <v>0</v>
      </c>
      <c r="AR57">
        <v>0</v>
      </c>
      <c r="AS57" t="s">
        <v>0</v>
      </c>
      <c r="AT57">
        <v>0.22</v>
      </c>
      <c r="AU57" t="s">
        <v>17</v>
      </c>
      <c r="AV57">
        <v>0</v>
      </c>
      <c r="AW57">
        <v>2</v>
      </c>
      <c r="AX57">
        <v>46749518</v>
      </c>
      <c r="AY57">
        <v>1</v>
      </c>
      <c r="AZ57">
        <v>0</v>
      </c>
      <c r="BA57">
        <v>59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CX57">
        <f>Y57*Source!I82</f>
        <v>0.44550000000000006</v>
      </c>
      <c r="CY57">
        <f>AB57</f>
        <v>719.78</v>
      </c>
      <c r="CZ57">
        <f>AF57</f>
        <v>73</v>
      </c>
      <c r="DA57">
        <f>AJ57</f>
        <v>9.86</v>
      </c>
      <c r="DB57">
        <f>ROUND((ROUND(AT57*CZ57,2)*1.25),6)</f>
        <v>20.074999999999999</v>
      </c>
      <c r="DC57">
        <f>ROUND((ROUND(AT57*AG57,2)*1.25),6)</f>
        <v>4.6500000000000004</v>
      </c>
    </row>
    <row r="58" spans="1:107" x14ac:dyDescent="0.2">
      <c r="A58">
        <f>ROW(Source!A82)</f>
        <v>82</v>
      </c>
      <c r="B58">
        <v>46747901</v>
      </c>
      <c r="C58">
        <v>46749505</v>
      </c>
      <c r="D58">
        <v>30571194</v>
      </c>
      <c r="E58">
        <v>1</v>
      </c>
      <c r="F58">
        <v>1</v>
      </c>
      <c r="G58">
        <v>30515945</v>
      </c>
      <c r="H58">
        <v>3</v>
      </c>
      <c r="I58" t="s">
        <v>411</v>
      </c>
      <c r="J58" t="s">
        <v>412</v>
      </c>
      <c r="K58" t="s">
        <v>413</v>
      </c>
      <c r="L58">
        <v>1348</v>
      </c>
      <c r="N58">
        <v>1009</v>
      </c>
      <c r="O58" t="s">
        <v>38</v>
      </c>
      <c r="P58" t="s">
        <v>38</v>
      </c>
      <c r="Q58">
        <v>1000</v>
      </c>
      <c r="W58">
        <v>0</v>
      </c>
      <c r="X58">
        <v>563176784</v>
      </c>
      <c r="Y58">
        <v>1E-3</v>
      </c>
      <c r="AA58">
        <v>56410.28</v>
      </c>
      <c r="AB58">
        <v>0</v>
      </c>
      <c r="AC58">
        <v>0</v>
      </c>
      <c r="AD58">
        <v>0</v>
      </c>
      <c r="AE58">
        <v>6521.42</v>
      </c>
      <c r="AF58">
        <v>0</v>
      </c>
      <c r="AG58">
        <v>0</v>
      </c>
      <c r="AH58">
        <v>0</v>
      </c>
      <c r="AI58">
        <v>8.65</v>
      </c>
      <c r="AJ58">
        <v>1</v>
      </c>
      <c r="AK58">
        <v>1</v>
      </c>
      <c r="AL58">
        <v>1</v>
      </c>
      <c r="AN58">
        <v>0</v>
      </c>
      <c r="AO58">
        <v>1</v>
      </c>
      <c r="AP58">
        <v>0</v>
      </c>
      <c r="AQ58">
        <v>0</v>
      </c>
      <c r="AR58">
        <v>0</v>
      </c>
      <c r="AS58" t="s">
        <v>0</v>
      </c>
      <c r="AT58">
        <v>1E-3</v>
      </c>
      <c r="AU58" t="s">
        <v>0</v>
      </c>
      <c r="AV58">
        <v>0</v>
      </c>
      <c r="AW58">
        <v>2</v>
      </c>
      <c r="AX58">
        <v>46749519</v>
      </c>
      <c r="AY58">
        <v>1</v>
      </c>
      <c r="AZ58">
        <v>0</v>
      </c>
      <c r="BA58">
        <v>60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CX58">
        <f>Y58*Source!I82</f>
        <v>1.6200000000000001E-3</v>
      </c>
      <c r="CY58">
        <f>AA58</f>
        <v>56410.28</v>
      </c>
      <c r="CZ58">
        <f>AE58</f>
        <v>6521.42</v>
      </c>
      <c r="DA58">
        <f>AI58</f>
        <v>8.65</v>
      </c>
      <c r="DB58">
        <f>ROUND(ROUND(AT58*CZ58,2),6)</f>
        <v>6.52</v>
      </c>
      <c r="DC58">
        <f>ROUND(ROUND(AT58*AG58,2),6)</f>
        <v>0</v>
      </c>
    </row>
    <row r="59" spans="1:107" x14ac:dyDescent="0.2">
      <c r="A59">
        <f>ROW(Source!A82)</f>
        <v>82</v>
      </c>
      <c r="B59">
        <v>46747901</v>
      </c>
      <c r="C59">
        <v>46749505</v>
      </c>
      <c r="D59">
        <v>30571288</v>
      </c>
      <c r="E59">
        <v>1</v>
      </c>
      <c r="F59">
        <v>1</v>
      </c>
      <c r="G59">
        <v>30515945</v>
      </c>
      <c r="H59">
        <v>3</v>
      </c>
      <c r="I59" t="s">
        <v>414</v>
      </c>
      <c r="J59" t="s">
        <v>415</v>
      </c>
      <c r="K59" t="s">
        <v>416</v>
      </c>
      <c r="L59">
        <v>1339</v>
      </c>
      <c r="N59">
        <v>1007</v>
      </c>
      <c r="O59" t="s">
        <v>72</v>
      </c>
      <c r="P59" t="s">
        <v>72</v>
      </c>
      <c r="Q59">
        <v>1</v>
      </c>
      <c r="W59">
        <v>0</v>
      </c>
      <c r="X59">
        <v>-164923881</v>
      </c>
      <c r="Y59">
        <v>0.17</v>
      </c>
      <c r="AA59">
        <v>3035.41</v>
      </c>
      <c r="AB59">
        <v>0</v>
      </c>
      <c r="AC59">
        <v>0</v>
      </c>
      <c r="AD59">
        <v>0</v>
      </c>
      <c r="AE59">
        <v>1828.56</v>
      </c>
      <c r="AF59">
        <v>0</v>
      </c>
      <c r="AG59">
        <v>0</v>
      </c>
      <c r="AH59">
        <v>0</v>
      </c>
      <c r="AI59">
        <v>1.66</v>
      </c>
      <c r="AJ59">
        <v>1</v>
      </c>
      <c r="AK59">
        <v>1</v>
      </c>
      <c r="AL59">
        <v>1</v>
      </c>
      <c r="AN59">
        <v>0</v>
      </c>
      <c r="AO59">
        <v>1</v>
      </c>
      <c r="AP59">
        <v>0</v>
      </c>
      <c r="AQ59">
        <v>0</v>
      </c>
      <c r="AR59">
        <v>0</v>
      </c>
      <c r="AS59" t="s">
        <v>0</v>
      </c>
      <c r="AT59">
        <v>0.17</v>
      </c>
      <c r="AU59" t="s">
        <v>0</v>
      </c>
      <c r="AV59">
        <v>0</v>
      </c>
      <c r="AW59">
        <v>2</v>
      </c>
      <c r="AX59">
        <v>46749520</v>
      </c>
      <c r="AY59">
        <v>1</v>
      </c>
      <c r="AZ59">
        <v>0</v>
      </c>
      <c r="BA59">
        <v>61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CX59">
        <f>Y59*Source!I82</f>
        <v>0.27540000000000003</v>
      </c>
      <c r="CY59">
        <f>AA59</f>
        <v>3035.41</v>
      </c>
      <c r="CZ59">
        <f>AE59</f>
        <v>1828.56</v>
      </c>
      <c r="DA59">
        <f>AI59</f>
        <v>1.66</v>
      </c>
      <c r="DB59">
        <f>ROUND(ROUND(AT59*CZ59,2),6)</f>
        <v>310.86</v>
      </c>
      <c r="DC59">
        <f>ROUND(ROUND(AT59*AG59,2),6)</f>
        <v>0</v>
      </c>
    </row>
    <row r="60" spans="1:107" x14ac:dyDescent="0.2">
      <c r="A60">
        <f>ROW(Source!A82)</f>
        <v>82</v>
      </c>
      <c r="B60">
        <v>46747901</v>
      </c>
      <c r="C60">
        <v>46749505</v>
      </c>
      <c r="D60">
        <v>30589557</v>
      </c>
      <c r="E60">
        <v>1</v>
      </c>
      <c r="F60">
        <v>1</v>
      </c>
      <c r="G60">
        <v>30515945</v>
      </c>
      <c r="H60">
        <v>3</v>
      </c>
      <c r="I60" t="s">
        <v>417</v>
      </c>
      <c r="J60" t="s">
        <v>418</v>
      </c>
      <c r="K60" t="s">
        <v>419</v>
      </c>
      <c r="L60">
        <v>1339</v>
      </c>
      <c r="N60">
        <v>1007</v>
      </c>
      <c r="O60" t="s">
        <v>72</v>
      </c>
      <c r="P60" t="s">
        <v>72</v>
      </c>
      <c r="Q60">
        <v>1</v>
      </c>
      <c r="W60">
        <v>0</v>
      </c>
      <c r="X60">
        <v>-758282629</v>
      </c>
      <c r="Y60">
        <v>4.8</v>
      </c>
      <c r="AA60">
        <v>4215.24</v>
      </c>
      <c r="AB60">
        <v>0</v>
      </c>
      <c r="AC60">
        <v>0</v>
      </c>
      <c r="AD60">
        <v>0</v>
      </c>
      <c r="AE60">
        <v>704.89</v>
      </c>
      <c r="AF60">
        <v>0</v>
      </c>
      <c r="AG60">
        <v>0</v>
      </c>
      <c r="AH60">
        <v>0</v>
      </c>
      <c r="AI60">
        <v>5.98</v>
      </c>
      <c r="AJ60">
        <v>1</v>
      </c>
      <c r="AK60">
        <v>1</v>
      </c>
      <c r="AL60">
        <v>1</v>
      </c>
      <c r="AN60">
        <v>0</v>
      </c>
      <c r="AO60">
        <v>1</v>
      </c>
      <c r="AP60">
        <v>0</v>
      </c>
      <c r="AQ60">
        <v>0</v>
      </c>
      <c r="AR60">
        <v>0</v>
      </c>
      <c r="AS60" t="s">
        <v>0</v>
      </c>
      <c r="AT60">
        <v>4.8</v>
      </c>
      <c r="AU60" t="s">
        <v>0</v>
      </c>
      <c r="AV60">
        <v>0</v>
      </c>
      <c r="AW60">
        <v>2</v>
      </c>
      <c r="AX60">
        <v>46749521</v>
      </c>
      <c r="AY60">
        <v>1</v>
      </c>
      <c r="AZ60">
        <v>0</v>
      </c>
      <c r="BA60">
        <v>62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CX60">
        <f>Y60*Source!I82</f>
        <v>7.7759999999999998</v>
      </c>
      <c r="CY60">
        <f>AA60</f>
        <v>4215.24</v>
      </c>
      <c r="CZ60">
        <f>AE60</f>
        <v>704.89</v>
      </c>
      <c r="DA60">
        <f>AI60</f>
        <v>5.98</v>
      </c>
      <c r="DB60">
        <f>ROUND(ROUND(AT60*CZ60,2),6)</f>
        <v>3383.47</v>
      </c>
      <c r="DC60">
        <f>ROUND(ROUND(AT60*AG60,2),6)</f>
        <v>0</v>
      </c>
    </row>
    <row r="61" spans="1:107" x14ac:dyDescent="0.2">
      <c r="A61">
        <f>ROW(Source!A82)</f>
        <v>82</v>
      </c>
      <c r="B61">
        <v>46747901</v>
      </c>
      <c r="C61">
        <v>46749505</v>
      </c>
      <c r="D61">
        <v>30589691</v>
      </c>
      <c r="E61">
        <v>1</v>
      </c>
      <c r="F61">
        <v>1</v>
      </c>
      <c r="G61">
        <v>30515945</v>
      </c>
      <c r="H61">
        <v>3</v>
      </c>
      <c r="I61" t="s">
        <v>420</v>
      </c>
      <c r="J61" t="s">
        <v>421</v>
      </c>
      <c r="K61" t="s">
        <v>422</v>
      </c>
      <c r="L61">
        <v>1339</v>
      </c>
      <c r="N61">
        <v>1007</v>
      </c>
      <c r="O61" t="s">
        <v>72</v>
      </c>
      <c r="P61" t="s">
        <v>72</v>
      </c>
      <c r="Q61">
        <v>1</v>
      </c>
      <c r="W61">
        <v>0</v>
      </c>
      <c r="X61">
        <v>-718781615</v>
      </c>
      <c r="Y61">
        <v>0.02</v>
      </c>
      <c r="AA61">
        <v>3018.13</v>
      </c>
      <c r="AB61">
        <v>0</v>
      </c>
      <c r="AC61">
        <v>0</v>
      </c>
      <c r="AD61">
        <v>0</v>
      </c>
      <c r="AE61">
        <v>451.14</v>
      </c>
      <c r="AF61">
        <v>0</v>
      </c>
      <c r="AG61">
        <v>0</v>
      </c>
      <c r="AH61">
        <v>0</v>
      </c>
      <c r="AI61">
        <v>6.69</v>
      </c>
      <c r="AJ61">
        <v>1</v>
      </c>
      <c r="AK61">
        <v>1</v>
      </c>
      <c r="AL61">
        <v>1</v>
      </c>
      <c r="AN61">
        <v>0</v>
      </c>
      <c r="AO61">
        <v>1</v>
      </c>
      <c r="AP61">
        <v>0</v>
      </c>
      <c r="AQ61">
        <v>0</v>
      </c>
      <c r="AR61">
        <v>0</v>
      </c>
      <c r="AS61" t="s">
        <v>0</v>
      </c>
      <c r="AT61">
        <v>0.02</v>
      </c>
      <c r="AU61" t="s">
        <v>0</v>
      </c>
      <c r="AV61">
        <v>0</v>
      </c>
      <c r="AW61">
        <v>2</v>
      </c>
      <c r="AX61">
        <v>46749522</v>
      </c>
      <c r="AY61">
        <v>1</v>
      </c>
      <c r="AZ61">
        <v>0</v>
      </c>
      <c r="BA61">
        <v>63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CX61">
        <f>Y61*Source!I82</f>
        <v>3.2400000000000005E-2</v>
      </c>
      <c r="CY61">
        <f>AA61</f>
        <v>3018.13</v>
      </c>
      <c r="CZ61">
        <f>AE61</f>
        <v>451.14</v>
      </c>
      <c r="DA61">
        <f>AI61</f>
        <v>6.69</v>
      </c>
      <c r="DB61">
        <f>ROUND(ROUND(AT61*CZ61,2),6)</f>
        <v>9.02</v>
      </c>
      <c r="DC61">
        <f>ROUND(ROUND(AT61*AG61,2),6)</f>
        <v>0</v>
      </c>
    </row>
    <row r="62" spans="1:107" x14ac:dyDescent="0.2">
      <c r="A62">
        <f>ROW(Source!A82)</f>
        <v>82</v>
      </c>
      <c r="B62">
        <v>46747901</v>
      </c>
      <c r="C62">
        <v>46749505</v>
      </c>
      <c r="D62">
        <v>30590825</v>
      </c>
      <c r="E62">
        <v>1</v>
      </c>
      <c r="F62">
        <v>1</v>
      </c>
      <c r="G62">
        <v>30515945</v>
      </c>
      <c r="H62">
        <v>3</v>
      </c>
      <c r="I62" t="s">
        <v>110</v>
      </c>
      <c r="J62" t="s">
        <v>112</v>
      </c>
      <c r="K62" t="s">
        <v>111</v>
      </c>
      <c r="L62">
        <v>1339</v>
      </c>
      <c r="N62">
        <v>1007</v>
      </c>
      <c r="O62" t="s">
        <v>72</v>
      </c>
      <c r="P62" t="s">
        <v>72</v>
      </c>
      <c r="Q62">
        <v>1</v>
      </c>
      <c r="W62">
        <v>0</v>
      </c>
      <c r="X62">
        <v>-1388957592</v>
      </c>
      <c r="Y62">
        <v>0.96</v>
      </c>
      <c r="AA62">
        <v>9337.31</v>
      </c>
      <c r="AB62">
        <v>0</v>
      </c>
      <c r="AC62">
        <v>0</v>
      </c>
      <c r="AD62">
        <v>0</v>
      </c>
      <c r="AE62">
        <v>4244.2299999999996</v>
      </c>
      <c r="AF62">
        <v>0</v>
      </c>
      <c r="AG62">
        <v>0</v>
      </c>
      <c r="AH62">
        <v>0</v>
      </c>
      <c r="AI62">
        <v>2.2000000000000002</v>
      </c>
      <c r="AJ62">
        <v>1</v>
      </c>
      <c r="AK62">
        <v>1</v>
      </c>
      <c r="AL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 t="s">
        <v>0</v>
      </c>
      <c r="AT62">
        <v>0.96</v>
      </c>
      <c r="AU62" t="s">
        <v>0</v>
      </c>
      <c r="AV62">
        <v>0</v>
      </c>
      <c r="AW62">
        <v>1</v>
      </c>
      <c r="AX62">
        <v>-1</v>
      </c>
      <c r="AY62">
        <v>0</v>
      </c>
      <c r="AZ62">
        <v>0</v>
      </c>
      <c r="BA62" t="s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CX62">
        <f>Y62*Source!I82</f>
        <v>1.5552000000000001</v>
      </c>
      <c r="CY62">
        <f>AA62</f>
        <v>9337.31</v>
      </c>
      <c r="CZ62">
        <f>AE62</f>
        <v>4244.2299999999996</v>
      </c>
      <c r="DA62">
        <f>AI62</f>
        <v>2.2000000000000002</v>
      </c>
      <c r="DB62">
        <f>ROUND(ROUND(AT62*CZ62,2),6)</f>
        <v>4074.46</v>
      </c>
      <c r="DC62">
        <f>ROUND(ROUND(AT62*AG62,2),6)</f>
        <v>0</v>
      </c>
    </row>
    <row r="63" spans="1:107" x14ac:dyDescent="0.2">
      <c r="A63">
        <f>ROW(Source!A84)</f>
        <v>84</v>
      </c>
      <c r="B63">
        <v>46747901</v>
      </c>
      <c r="C63">
        <v>46748459</v>
      </c>
      <c r="D63">
        <v>30515951</v>
      </c>
      <c r="E63">
        <v>30515945</v>
      </c>
      <c r="F63">
        <v>1</v>
      </c>
      <c r="G63">
        <v>30515945</v>
      </c>
      <c r="H63">
        <v>1</v>
      </c>
      <c r="I63" t="s">
        <v>348</v>
      </c>
      <c r="J63" t="s">
        <v>0</v>
      </c>
      <c r="K63" t="s">
        <v>349</v>
      </c>
      <c r="L63">
        <v>1191</v>
      </c>
      <c r="N63">
        <v>1013</v>
      </c>
      <c r="O63" t="s">
        <v>350</v>
      </c>
      <c r="P63" t="s">
        <v>350</v>
      </c>
      <c r="Q63">
        <v>1</v>
      </c>
      <c r="W63">
        <v>0</v>
      </c>
      <c r="X63">
        <v>476480486</v>
      </c>
      <c r="Y63">
        <v>3.3925000000000001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1</v>
      </c>
      <c r="AK63">
        <v>1</v>
      </c>
      <c r="AL63">
        <v>1</v>
      </c>
      <c r="AN63">
        <v>0</v>
      </c>
      <c r="AO63">
        <v>1</v>
      </c>
      <c r="AP63">
        <v>1</v>
      </c>
      <c r="AQ63">
        <v>0</v>
      </c>
      <c r="AR63">
        <v>0</v>
      </c>
      <c r="AS63" t="s">
        <v>0</v>
      </c>
      <c r="AT63">
        <v>2.95</v>
      </c>
      <c r="AU63" t="s">
        <v>18</v>
      </c>
      <c r="AV63">
        <v>1</v>
      </c>
      <c r="AW63">
        <v>2</v>
      </c>
      <c r="AX63">
        <v>46748463</v>
      </c>
      <c r="AY63">
        <v>1</v>
      </c>
      <c r="AZ63">
        <v>0</v>
      </c>
      <c r="BA63">
        <v>65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CX63">
        <f>Y63*Source!I84</f>
        <v>3.6639000000000004</v>
      </c>
      <c r="CY63">
        <f>AD63</f>
        <v>0</v>
      </c>
      <c r="CZ63">
        <f>AH63</f>
        <v>0</v>
      </c>
      <c r="DA63">
        <f>AL63</f>
        <v>1</v>
      </c>
      <c r="DB63">
        <f>ROUND((ROUND(AT63*CZ63,2)*1.15),6)</f>
        <v>0</v>
      </c>
      <c r="DC63">
        <f>ROUND((ROUND(AT63*AG63,2)*1.15),6)</f>
        <v>0</v>
      </c>
    </row>
    <row r="64" spans="1:107" x14ac:dyDescent="0.2">
      <c r="A64">
        <f>ROW(Source!A84)</f>
        <v>84</v>
      </c>
      <c r="B64">
        <v>46747901</v>
      </c>
      <c r="C64">
        <v>46748459</v>
      </c>
      <c r="D64">
        <v>30595241</v>
      </c>
      <c r="E64">
        <v>1</v>
      </c>
      <c r="F64">
        <v>1</v>
      </c>
      <c r="G64">
        <v>30515945</v>
      </c>
      <c r="H64">
        <v>2</v>
      </c>
      <c r="I64" t="s">
        <v>351</v>
      </c>
      <c r="J64" t="s">
        <v>352</v>
      </c>
      <c r="K64" t="s">
        <v>353</v>
      </c>
      <c r="L64">
        <v>1367</v>
      </c>
      <c r="N64">
        <v>1011</v>
      </c>
      <c r="O64" t="s">
        <v>354</v>
      </c>
      <c r="P64" t="s">
        <v>354</v>
      </c>
      <c r="Q64">
        <v>1</v>
      </c>
      <c r="W64">
        <v>0</v>
      </c>
      <c r="X64">
        <v>851387592</v>
      </c>
      <c r="Y64">
        <v>9.2675000000000001</v>
      </c>
      <c r="AA64">
        <v>0</v>
      </c>
      <c r="AB64">
        <v>723.73</v>
      </c>
      <c r="AC64">
        <v>497.39</v>
      </c>
      <c r="AD64">
        <v>0</v>
      </c>
      <c r="AE64">
        <v>0</v>
      </c>
      <c r="AF64">
        <v>65.260000000000005</v>
      </c>
      <c r="AG64">
        <v>20.04</v>
      </c>
      <c r="AH64">
        <v>0</v>
      </c>
      <c r="AI64">
        <v>1</v>
      </c>
      <c r="AJ64">
        <v>11.09</v>
      </c>
      <c r="AK64">
        <v>24.82</v>
      </c>
      <c r="AL64">
        <v>1</v>
      </c>
      <c r="AN64">
        <v>0</v>
      </c>
      <c r="AO64">
        <v>1</v>
      </c>
      <c r="AP64">
        <v>1</v>
      </c>
      <c r="AQ64">
        <v>0</v>
      </c>
      <c r="AR64">
        <v>0</v>
      </c>
      <c r="AS64" t="s">
        <v>0</v>
      </c>
      <c r="AT64">
        <v>7.4139999999999997</v>
      </c>
      <c r="AU64" t="s">
        <v>17</v>
      </c>
      <c r="AV64">
        <v>0</v>
      </c>
      <c r="AW64">
        <v>2</v>
      </c>
      <c r="AX64">
        <v>46748464</v>
      </c>
      <c r="AY64">
        <v>1</v>
      </c>
      <c r="AZ64">
        <v>0</v>
      </c>
      <c r="BA64">
        <v>66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CX64">
        <f>Y64*Source!I84</f>
        <v>10.008900000000001</v>
      </c>
      <c r="CY64">
        <f>AB64</f>
        <v>723.73</v>
      </c>
      <c r="CZ64">
        <f>AF64</f>
        <v>65.260000000000005</v>
      </c>
      <c r="DA64">
        <f>AJ64</f>
        <v>11.09</v>
      </c>
      <c r="DB64">
        <f>ROUND((ROUND(AT64*CZ64,2)*1.25),6)</f>
        <v>604.79999999999995</v>
      </c>
      <c r="DC64">
        <f>ROUND((ROUND(AT64*AG64,2)*1.25),6)</f>
        <v>185.72499999999999</v>
      </c>
    </row>
    <row r="65" spans="1:107" x14ac:dyDescent="0.2">
      <c r="A65">
        <f>ROW(Source!A84)</f>
        <v>84</v>
      </c>
      <c r="B65">
        <v>46747901</v>
      </c>
      <c r="C65">
        <v>46748459</v>
      </c>
      <c r="D65">
        <v>30595253</v>
      </c>
      <c r="E65">
        <v>1</v>
      </c>
      <c r="F65">
        <v>1</v>
      </c>
      <c r="G65">
        <v>30515945</v>
      </c>
      <c r="H65">
        <v>2</v>
      </c>
      <c r="I65" t="s">
        <v>355</v>
      </c>
      <c r="J65" t="s">
        <v>356</v>
      </c>
      <c r="K65" t="s">
        <v>357</v>
      </c>
      <c r="L65">
        <v>1367</v>
      </c>
      <c r="N65">
        <v>1011</v>
      </c>
      <c r="O65" t="s">
        <v>354</v>
      </c>
      <c r="P65" t="s">
        <v>354</v>
      </c>
      <c r="Q65">
        <v>1</v>
      </c>
      <c r="W65">
        <v>0</v>
      </c>
      <c r="X65">
        <v>1109083233</v>
      </c>
      <c r="Y65">
        <v>2.1218750000000002</v>
      </c>
      <c r="AA65">
        <v>0</v>
      </c>
      <c r="AB65">
        <v>795.65</v>
      </c>
      <c r="AC65">
        <v>551.5</v>
      </c>
      <c r="AD65">
        <v>0</v>
      </c>
      <c r="AE65">
        <v>0</v>
      </c>
      <c r="AF65">
        <v>95.06</v>
      </c>
      <c r="AG65">
        <v>22.22</v>
      </c>
      <c r="AH65">
        <v>0</v>
      </c>
      <c r="AI65">
        <v>1</v>
      </c>
      <c r="AJ65">
        <v>8.3699999999999992</v>
      </c>
      <c r="AK65">
        <v>24.82</v>
      </c>
      <c r="AL65">
        <v>1</v>
      </c>
      <c r="AN65">
        <v>0</v>
      </c>
      <c r="AO65">
        <v>1</v>
      </c>
      <c r="AP65">
        <v>1</v>
      </c>
      <c r="AQ65">
        <v>0</v>
      </c>
      <c r="AR65">
        <v>0</v>
      </c>
      <c r="AS65" t="s">
        <v>0</v>
      </c>
      <c r="AT65">
        <v>1.6975</v>
      </c>
      <c r="AU65" t="s">
        <v>17</v>
      </c>
      <c r="AV65">
        <v>0</v>
      </c>
      <c r="AW65">
        <v>2</v>
      </c>
      <c r="AX65">
        <v>46748465</v>
      </c>
      <c r="AY65">
        <v>1</v>
      </c>
      <c r="AZ65">
        <v>0</v>
      </c>
      <c r="BA65">
        <v>67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CX65">
        <f>Y65*Source!I84</f>
        <v>2.2916250000000002</v>
      </c>
      <c r="CY65">
        <f>AB65</f>
        <v>795.65</v>
      </c>
      <c r="CZ65">
        <f>AF65</f>
        <v>95.06</v>
      </c>
      <c r="DA65">
        <f>AJ65</f>
        <v>8.3699999999999992</v>
      </c>
      <c r="DB65">
        <f>ROUND((ROUND(AT65*CZ65,2)*1.25),6)</f>
        <v>201.7</v>
      </c>
      <c r="DC65">
        <f>ROUND((ROUND(AT65*AG65,2)*1.25),6)</f>
        <v>47.15</v>
      </c>
    </row>
    <row r="66" spans="1:107" x14ac:dyDescent="0.2">
      <c r="A66">
        <f>ROW(Source!A85)</f>
        <v>85</v>
      </c>
      <c r="B66">
        <v>46747901</v>
      </c>
      <c r="C66">
        <v>46749464</v>
      </c>
      <c r="D66">
        <v>30515951</v>
      </c>
      <c r="E66">
        <v>30515945</v>
      </c>
      <c r="F66">
        <v>1</v>
      </c>
      <c r="G66">
        <v>30515945</v>
      </c>
      <c r="H66">
        <v>1</v>
      </c>
      <c r="I66" t="s">
        <v>348</v>
      </c>
      <c r="J66" t="s">
        <v>0</v>
      </c>
      <c r="K66" t="s">
        <v>349</v>
      </c>
      <c r="L66">
        <v>1191</v>
      </c>
      <c r="N66">
        <v>1013</v>
      </c>
      <c r="O66" t="s">
        <v>350</v>
      </c>
      <c r="P66" t="s">
        <v>350</v>
      </c>
      <c r="Q66">
        <v>1</v>
      </c>
      <c r="W66">
        <v>0</v>
      </c>
      <c r="X66">
        <v>476480486</v>
      </c>
      <c r="Y66">
        <v>221.60499999999999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1</v>
      </c>
      <c r="AK66">
        <v>1</v>
      </c>
      <c r="AL66">
        <v>1</v>
      </c>
      <c r="AN66">
        <v>0</v>
      </c>
      <c r="AO66">
        <v>1</v>
      </c>
      <c r="AP66">
        <v>1</v>
      </c>
      <c r="AQ66">
        <v>0</v>
      </c>
      <c r="AR66">
        <v>0</v>
      </c>
      <c r="AS66" t="s">
        <v>0</v>
      </c>
      <c r="AT66">
        <v>192.7</v>
      </c>
      <c r="AU66" t="s">
        <v>18</v>
      </c>
      <c r="AV66">
        <v>1</v>
      </c>
      <c r="AW66">
        <v>2</v>
      </c>
      <c r="AX66">
        <v>46749466</v>
      </c>
      <c r="AY66">
        <v>1</v>
      </c>
      <c r="AZ66">
        <v>2048</v>
      </c>
      <c r="BA66">
        <v>68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CX66">
        <f>Y66*Source!I85</f>
        <v>166.20374999999999</v>
      </c>
      <c r="CY66">
        <f>AD66</f>
        <v>0</v>
      </c>
      <c r="CZ66">
        <f>AH66</f>
        <v>0</v>
      </c>
      <c r="DA66">
        <f>AL66</f>
        <v>1</v>
      </c>
      <c r="DB66">
        <f>ROUND((ROUND(AT66*CZ66,2)*1.15),6)</f>
        <v>0</v>
      </c>
      <c r="DC66">
        <f>ROUND((ROUND(AT66*AG66,2)*1.15),6)</f>
        <v>0</v>
      </c>
    </row>
    <row r="67" spans="1:107" x14ac:dyDescent="0.2">
      <c r="A67">
        <f>ROW(Source!A86)</f>
        <v>86</v>
      </c>
      <c r="B67">
        <v>46747901</v>
      </c>
      <c r="C67">
        <v>46748469</v>
      </c>
      <c r="D67">
        <v>30515951</v>
      </c>
      <c r="E67">
        <v>30515945</v>
      </c>
      <c r="F67">
        <v>1</v>
      </c>
      <c r="G67">
        <v>30515945</v>
      </c>
      <c r="H67">
        <v>1</v>
      </c>
      <c r="I67" t="s">
        <v>348</v>
      </c>
      <c r="J67" t="s">
        <v>0</v>
      </c>
      <c r="K67" t="s">
        <v>349</v>
      </c>
      <c r="L67">
        <v>1191</v>
      </c>
      <c r="N67">
        <v>1013</v>
      </c>
      <c r="O67" t="s">
        <v>350</v>
      </c>
      <c r="P67" t="s">
        <v>350</v>
      </c>
      <c r="Q67">
        <v>1</v>
      </c>
      <c r="W67">
        <v>0</v>
      </c>
      <c r="X67">
        <v>476480486</v>
      </c>
      <c r="Y67">
        <v>83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1</v>
      </c>
      <c r="AK67">
        <v>1</v>
      </c>
      <c r="AL67">
        <v>1</v>
      </c>
      <c r="AN67">
        <v>0</v>
      </c>
      <c r="AO67">
        <v>1</v>
      </c>
      <c r="AP67">
        <v>0</v>
      </c>
      <c r="AQ67">
        <v>0</v>
      </c>
      <c r="AR67">
        <v>0</v>
      </c>
      <c r="AS67" t="s">
        <v>0</v>
      </c>
      <c r="AT67">
        <v>83</v>
      </c>
      <c r="AU67" t="s">
        <v>0</v>
      </c>
      <c r="AV67">
        <v>1</v>
      </c>
      <c r="AW67">
        <v>2</v>
      </c>
      <c r="AX67">
        <v>46748471</v>
      </c>
      <c r="AY67">
        <v>1</v>
      </c>
      <c r="AZ67">
        <v>0</v>
      </c>
      <c r="BA67">
        <v>69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CX67">
        <f>Y67*Source!I86</f>
        <v>62.25</v>
      </c>
      <c r="CY67">
        <f>AD67</f>
        <v>0</v>
      </c>
      <c r="CZ67">
        <f>AH67</f>
        <v>0</v>
      </c>
      <c r="DA67">
        <f>AL67</f>
        <v>1</v>
      </c>
      <c r="DB67">
        <f>ROUND(ROUND(AT67*CZ67,2),6)</f>
        <v>0</v>
      </c>
      <c r="DC67">
        <f>ROUND(ROUND(AT67*AG67,2),6)</f>
        <v>0</v>
      </c>
    </row>
    <row r="68" spans="1:107" x14ac:dyDescent="0.2">
      <c r="A68">
        <f>ROW(Source!A87)</f>
        <v>87</v>
      </c>
      <c r="B68">
        <v>46747901</v>
      </c>
      <c r="C68">
        <v>46749576</v>
      </c>
      <c r="D68">
        <v>31070582</v>
      </c>
      <c r="E68">
        <v>1</v>
      </c>
      <c r="F68">
        <v>1</v>
      </c>
      <c r="G68">
        <v>30515945</v>
      </c>
      <c r="H68">
        <v>2</v>
      </c>
      <c r="I68" t="s">
        <v>358</v>
      </c>
      <c r="J68" t="s">
        <v>359</v>
      </c>
      <c r="K68" t="s">
        <v>360</v>
      </c>
      <c r="L68">
        <v>1367</v>
      </c>
      <c r="N68">
        <v>1011</v>
      </c>
      <c r="O68" t="s">
        <v>354</v>
      </c>
      <c r="P68" t="s">
        <v>354</v>
      </c>
      <c r="Q68">
        <v>1</v>
      </c>
      <c r="W68">
        <v>0</v>
      </c>
      <c r="X68">
        <v>1815391720</v>
      </c>
      <c r="Y68">
        <v>1</v>
      </c>
      <c r="AA68">
        <v>0</v>
      </c>
      <c r="AB68">
        <v>938.84</v>
      </c>
      <c r="AC68">
        <v>342.76</v>
      </c>
      <c r="AD68">
        <v>0</v>
      </c>
      <c r="AE68">
        <v>0</v>
      </c>
      <c r="AF68">
        <v>100.09</v>
      </c>
      <c r="AG68">
        <v>13.81</v>
      </c>
      <c r="AH68">
        <v>0</v>
      </c>
      <c r="AI68">
        <v>1</v>
      </c>
      <c r="AJ68">
        <v>9.3800000000000008</v>
      </c>
      <c r="AK68">
        <v>24.82</v>
      </c>
      <c r="AL68">
        <v>1</v>
      </c>
      <c r="AN68">
        <v>0</v>
      </c>
      <c r="AO68">
        <v>1</v>
      </c>
      <c r="AP68">
        <v>0</v>
      </c>
      <c r="AQ68">
        <v>0</v>
      </c>
      <c r="AR68">
        <v>0</v>
      </c>
      <c r="AS68" t="s">
        <v>0</v>
      </c>
      <c r="AT68">
        <v>1</v>
      </c>
      <c r="AU68" t="s">
        <v>0</v>
      </c>
      <c r="AV68">
        <v>0</v>
      </c>
      <c r="AW68">
        <v>2</v>
      </c>
      <c r="AX68">
        <v>46749578</v>
      </c>
      <c r="AY68">
        <v>1</v>
      </c>
      <c r="AZ68">
        <v>0</v>
      </c>
      <c r="BA68">
        <v>70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CX68">
        <f>Y68*Source!I87</f>
        <v>316</v>
      </c>
      <c r="CY68">
        <f>AB68</f>
        <v>938.84</v>
      </c>
      <c r="CZ68">
        <f>AF68</f>
        <v>100.09</v>
      </c>
      <c r="DA68">
        <f>AJ68</f>
        <v>9.3800000000000008</v>
      </c>
      <c r="DB68">
        <f>ROUND(ROUND(AT68*CZ68,2),6)</f>
        <v>100.09</v>
      </c>
      <c r="DC68">
        <f>ROUND(ROUND(AT68*AG68,2),6)</f>
        <v>13.81</v>
      </c>
    </row>
    <row r="69" spans="1:107" x14ac:dyDescent="0.2">
      <c r="A69">
        <f>ROW(Source!A88)</f>
        <v>88</v>
      </c>
      <c r="B69">
        <v>46747901</v>
      </c>
      <c r="C69">
        <v>46748475</v>
      </c>
      <c r="D69">
        <v>30516999</v>
      </c>
      <c r="E69">
        <v>30515945</v>
      </c>
      <c r="F69">
        <v>1</v>
      </c>
      <c r="G69">
        <v>30515945</v>
      </c>
      <c r="H69">
        <v>2</v>
      </c>
      <c r="I69" t="s">
        <v>361</v>
      </c>
      <c r="J69" t="s">
        <v>0</v>
      </c>
      <c r="K69" t="s">
        <v>362</v>
      </c>
      <c r="L69">
        <v>1344</v>
      </c>
      <c r="N69">
        <v>1008</v>
      </c>
      <c r="O69" t="s">
        <v>363</v>
      </c>
      <c r="P69" t="s">
        <v>363</v>
      </c>
      <c r="Q69">
        <v>1</v>
      </c>
      <c r="W69">
        <v>0</v>
      </c>
      <c r="X69">
        <v>-1180195794</v>
      </c>
      <c r="Y69">
        <v>12.61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1</v>
      </c>
      <c r="AJ69">
        <v>1</v>
      </c>
      <c r="AK69">
        <v>1</v>
      </c>
      <c r="AL69">
        <v>1</v>
      </c>
      <c r="AN69">
        <v>0</v>
      </c>
      <c r="AO69">
        <v>1</v>
      </c>
      <c r="AP69">
        <v>0</v>
      </c>
      <c r="AQ69">
        <v>0</v>
      </c>
      <c r="AR69">
        <v>0</v>
      </c>
      <c r="AS69" t="s">
        <v>0</v>
      </c>
      <c r="AT69">
        <v>12.61</v>
      </c>
      <c r="AU69" t="s">
        <v>0</v>
      </c>
      <c r="AV69">
        <v>0</v>
      </c>
      <c r="AW69">
        <v>2</v>
      </c>
      <c r="AX69">
        <v>46748477</v>
      </c>
      <c r="AY69">
        <v>1</v>
      </c>
      <c r="AZ69">
        <v>0</v>
      </c>
      <c r="BA69">
        <v>71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CX69">
        <f>Y69*Source!I88</f>
        <v>3984.7599999999998</v>
      </c>
      <c r="CY69">
        <f>AB69</f>
        <v>1</v>
      </c>
      <c r="CZ69">
        <f>AF69</f>
        <v>1</v>
      </c>
      <c r="DA69">
        <f>AJ69</f>
        <v>1</v>
      </c>
      <c r="DB69">
        <f>ROUND(ROUND(AT69*CZ69,2),6)</f>
        <v>12.61</v>
      </c>
      <c r="DC69">
        <f>ROUND(ROUND(AT69*AG69,2),6)</f>
        <v>0</v>
      </c>
    </row>
    <row r="70" spans="1:107" x14ac:dyDescent="0.2">
      <c r="A70">
        <f>ROW(Source!A89)</f>
        <v>89</v>
      </c>
      <c r="B70">
        <v>46747901</v>
      </c>
      <c r="C70">
        <v>46748478</v>
      </c>
      <c r="D70">
        <v>30515951</v>
      </c>
      <c r="E70">
        <v>30515945</v>
      </c>
      <c r="F70">
        <v>1</v>
      </c>
      <c r="G70">
        <v>30515945</v>
      </c>
      <c r="H70">
        <v>1</v>
      </c>
      <c r="I70" t="s">
        <v>348</v>
      </c>
      <c r="J70" t="s">
        <v>0</v>
      </c>
      <c r="K70" t="s">
        <v>349</v>
      </c>
      <c r="L70">
        <v>1191</v>
      </c>
      <c r="N70">
        <v>1013</v>
      </c>
      <c r="O70" t="s">
        <v>350</v>
      </c>
      <c r="P70" t="s">
        <v>350</v>
      </c>
      <c r="Q70">
        <v>1</v>
      </c>
      <c r="W70">
        <v>0</v>
      </c>
      <c r="X70">
        <v>476480486</v>
      </c>
      <c r="Y70">
        <v>31.855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1</v>
      </c>
      <c r="AK70">
        <v>1</v>
      </c>
      <c r="AL70">
        <v>1</v>
      </c>
      <c r="AN70">
        <v>0</v>
      </c>
      <c r="AO70">
        <v>1</v>
      </c>
      <c r="AP70">
        <v>1</v>
      </c>
      <c r="AQ70">
        <v>0</v>
      </c>
      <c r="AR70">
        <v>0</v>
      </c>
      <c r="AS70" t="s">
        <v>0</v>
      </c>
      <c r="AT70">
        <v>27.7</v>
      </c>
      <c r="AU70" t="s">
        <v>18</v>
      </c>
      <c r="AV70">
        <v>1</v>
      </c>
      <c r="AW70">
        <v>2</v>
      </c>
      <c r="AX70">
        <v>46748484</v>
      </c>
      <c r="AY70">
        <v>1</v>
      </c>
      <c r="AZ70">
        <v>2048</v>
      </c>
      <c r="BA70">
        <v>72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CX70">
        <f>Y70*Source!I89</f>
        <v>11.945625</v>
      </c>
      <c r="CY70">
        <f>AD70</f>
        <v>0</v>
      </c>
      <c r="CZ70">
        <f>AH70</f>
        <v>0</v>
      </c>
      <c r="DA70">
        <f>AL70</f>
        <v>1</v>
      </c>
      <c r="DB70">
        <f>ROUND((ROUND(AT70*CZ70,2)*1.15),6)</f>
        <v>0</v>
      </c>
      <c r="DC70">
        <f>ROUND((ROUND(AT70*AG70,2)*1.15),6)</f>
        <v>0</v>
      </c>
    </row>
    <row r="71" spans="1:107" x14ac:dyDescent="0.2">
      <c r="A71">
        <f>ROW(Source!A89)</f>
        <v>89</v>
      </c>
      <c r="B71">
        <v>46747901</v>
      </c>
      <c r="C71">
        <v>46748478</v>
      </c>
      <c r="D71">
        <v>30595254</v>
      </c>
      <c r="E71">
        <v>1</v>
      </c>
      <c r="F71">
        <v>1</v>
      </c>
      <c r="G71">
        <v>30515945</v>
      </c>
      <c r="H71">
        <v>2</v>
      </c>
      <c r="I71" t="s">
        <v>364</v>
      </c>
      <c r="J71" t="s">
        <v>365</v>
      </c>
      <c r="K71" t="s">
        <v>366</v>
      </c>
      <c r="L71">
        <v>1367</v>
      </c>
      <c r="N71">
        <v>1011</v>
      </c>
      <c r="O71" t="s">
        <v>354</v>
      </c>
      <c r="P71" t="s">
        <v>354</v>
      </c>
      <c r="Q71">
        <v>1</v>
      </c>
      <c r="W71">
        <v>0</v>
      </c>
      <c r="X71">
        <v>695902881</v>
      </c>
      <c r="Y71">
        <v>3.15</v>
      </c>
      <c r="AA71">
        <v>0</v>
      </c>
      <c r="AB71">
        <v>975.14</v>
      </c>
      <c r="AC71">
        <v>658.23</v>
      </c>
      <c r="AD71">
        <v>0</v>
      </c>
      <c r="AE71">
        <v>0</v>
      </c>
      <c r="AF71">
        <v>110.31</v>
      </c>
      <c r="AG71">
        <v>26.52</v>
      </c>
      <c r="AH71">
        <v>0</v>
      </c>
      <c r="AI71">
        <v>1</v>
      </c>
      <c r="AJ71">
        <v>8.84</v>
      </c>
      <c r="AK71">
        <v>24.82</v>
      </c>
      <c r="AL71">
        <v>1</v>
      </c>
      <c r="AN71">
        <v>0</v>
      </c>
      <c r="AO71">
        <v>1</v>
      </c>
      <c r="AP71">
        <v>1</v>
      </c>
      <c r="AQ71">
        <v>0</v>
      </c>
      <c r="AR71">
        <v>0</v>
      </c>
      <c r="AS71" t="s">
        <v>0</v>
      </c>
      <c r="AT71">
        <v>2.52</v>
      </c>
      <c r="AU71" t="s">
        <v>17</v>
      </c>
      <c r="AV71">
        <v>0</v>
      </c>
      <c r="AW71">
        <v>2</v>
      </c>
      <c r="AX71">
        <v>46748485</v>
      </c>
      <c r="AY71">
        <v>1</v>
      </c>
      <c r="AZ71">
        <v>0</v>
      </c>
      <c r="BA71">
        <v>73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CX71">
        <f>Y71*Source!I89</f>
        <v>1.1812499999999999</v>
      </c>
      <c r="CY71">
        <f>AB71</f>
        <v>975.14</v>
      </c>
      <c r="CZ71">
        <f>AF71</f>
        <v>110.31</v>
      </c>
      <c r="DA71">
        <f>AJ71</f>
        <v>8.84</v>
      </c>
      <c r="DB71">
        <f>ROUND((ROUND(AT71*CZ71,2)*1.25),6)</f>
        <v>347.47500000000002</v>
      </c>
      <c r="DC71">
        <f>ROUND((ROUND(AT71*AG71,2)*1.25),6)</f>
        <v>83.537499999999994</v>
      </c>
    </row>
    <row r="72" spans="1:107" x14ac:dyDescent="0.2">
      <c r="A72">
        <f>ROW(Source!A89)</f>
        <v>89</v>
      </c>
      <c r="B72">
        <v>46747901</v>
      </c>
      <c r="C72">
        <v>46748478</v>
      </c>
      <c r="D72">
        <v>30595493</v>
      </c>
      <c r="E72">
        <v>1</v>
      </c>
      <c r="F72">
        <v>1</v>
      </c>
      <c r="G72">
        <v>30515945</v>
      </c>
      <c r="H72">
        <v>2</v>
      </c>
      <c r="I72" t="s">
        <v>367</v>
      </c>
      <c r="J72" t="s">
        <v>368</v>
      </c>
      <c r="K72" t="s">
        <v>369</v>
      </c>
      <c r="L72">
        <v>1367</v>
      </c>
      <c r="N72">
        <v>1011</v>
      </c>
      <c r="O72" t="s">
        <v>354</v>
      </c>
      <c r="P72" t="s">
        <v>354</v>
      </c>
      <c r="Q72">
        <v>1</v>
      </c>
      <c r="W72">
        <v>0</v>
      </c>
      <c r="X72">
        <v>-1293364201</v>
      </c>
      <c r="Y72">
        <v>1.2749999999999999</v>
      </c>
      <c r="AA72">
        <v>0</v>
      </c>
      <c r="AB72">
        <v>2094.33</v>
      </c>
      <c r="AC72">
        <v>430.38</v>
      </c>
      <c r="AD72">
        <v>0</v>
      </c>
      <c r="AE72">
        <v>0</v>
      </c>
      <c r="AF72">
        <v>258.24</v>
      </c>
      <c r="AG72">
        <v>17.34</v>
      </c>
      <c r="AH72">
        <v>0</v>
      </c>
      <c r="AI72">
        <v>1</v>
      </c>
      <c r="AJ72">
        <v>8.11</v>
      </c>
      <c r="AK72">
        <v>24.82</v>
      </c>
      <c r="AL72">
        <v>1</v>
      </c>
      <c r="AN72">
        <v>0</v>
      </c>
      <c r="AO72">
        <v>1</v>
      </c>
      <c r="AP72">
        <v>1</v>
      </c>
      <c r="AQ72">
        <v>0</v>
      </c>
      <c r="AR72">
        <v>0</v>
      </c>
      <c r="AS72" t="s">
        <v>0</v>
      </c>
      <c r="AT72">
        <v>1.02</v>
      </c>
      <c r="AU72" t="s">
        <v>17</v>
      </c>
      <c r="AV72">
        <v>0</v>
      </c>
      <c r="AW72">
        <v>2</v>
      </c>
      <c r="AX72">
        <v>46748486</v>
      </c>
      <c r="AY72">
        <v>1</v>
      </c>
      <c r="AZ72">
        <v>0</v>
      </c>
      <c r="BA72">
        <v>74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CX72">
        <f>Y72*Source!I89</f>
        <v>0.47812499999999997</v>
      </c>
      <c r="CY72">
        <f>AB72</f>
        <v>2094.33</v>
      </c>
      <c r="CZ72">
        <f>AF72</f>
        <v>258.24</v>
      </c>
      <c r="DA72">
        <f>AJ72</f>
        <v>8.11</v>
      </c>
      <c r="DB72">
        <f>ROUND((ROUND(AT72*CZ72,2)*1.25),6)</f>
        <v>329.25</v>
      </c>
      <c r="DC72">
        <f>ROUND((ROUND(AT72*AG72,2)*1.25),6)</f>
        <v>22.112500000000001</v>
      </c>
    </row>
    <row r="73" spans="1:107" x14ac:dyDescent="0.2">
      <c r="A73">
        <f>ROW(Source!A89)</f>
        <v>89</v>
      </c>
      <c r="B73">
        <v>46747901</v>
      </c>
      <c r="C73">
        <v>46748478</v>
      </c>
      <c r="D73">
        <v>30572831</v>
      </c>
      <c r="E73">
        <v>1</v>
      </c>
      <c r="F73">
        <v>1</v>
      </c>
      <c r="G73">
        <v>30515945</v>
      </c>
      <c r="H73">
        <v>3</v>
      </c>
      <c r="I73" t="s">
        <v>58</v>
      </c>
      <c r="J73" t="s">
        <v>61</v>
      </c>
      <c r="K73" t="s">
        <v>59</v>
      </c>
      <c r="L73">
        <v>1327</v>
      </c>
      <c r="N73">
        <v>1005</v>
      </c>
      <c r="O73" t="s">
        <v>60</v>
      </c>
      <c r="P73" t="s">
        <v>60</v>
      </c>
      <c r="Q73">
        <v>1</v>
      </c>
      <c r="W73">
        <v>0</v>
      </c>
      <c r="X73">
        <v>-650690830</v>
      </c>
      <c r="Y73">
        <v>1020</v>
      </c>
      <c r="AA73">
        <v>51.34</v>
      </c>
      <c r="AB73">
        <v>0</v>
      </c>
      <c r="AC73">
        <v>0</v>
      </c>
      <c r="AD73">
        <v>0</v>
      </c>
      <c r="AE73">
        <v>16.559999999999999</v>
      </c>
      <c r="AF73">
        <v>0</v>
      </c>
      <c r="AG73">
        <v>0</v>
      </c>
      <c r="AH73">
        <v>0</v>
      </c>
      <c r="AI73">
        <v>3.1</v>
      </c>
      <c r="AJ73">
        <v>1</v>
      </c>
      <c r="AK73">
        <v>1</v>
      </c>
      <c r="AL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 t="s">
        <v>0</v>
      </c>
      <c r="AT73">
        <v>1020</v>
      </c>
      <c r="AU73" t="s">
        <v>0</v>
      </c>
      <c r="AV73">
        <v>0</v>
      </c>
      <c r="AW73">
        <v>1</v>
      </c>
      <c r="AX73">
        <v>-1</v>
      </c>
      <c r="AY73">
        <v>0</v>
      </c>
      <c r="AZ73">
        <v>0</v>
      </c>
      <c r="BA73" t="s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CX73">
        <f>Y73*Source!I89</f>
        <v>382.5</v>
      </c>
      <c r="CY73">
        <f>AA73</f>
        <v>51.34</v>
      </c>
      <c r="CZ73">
        <f>AE73</f>
        <v>16.559999999999999</v>
      </c>
      <c r="DA73">
        <f>AI73</f>
        <v>3.1</v>
      </c>
      <c r="DB73">
        <f>ROUND(ROUND(AT73*CZ73,2),6)</f>
        <v>16891.2</v>
      </c>
      <c r="DC73">
        <f>ROUND(ROUND(AT73*AG73,2),6)</f>
        <v>0</v>
      </c>
    </row>
    <row r="74" spans="1:107" x14ac:dyDescent="0.2">
      <c r="A74">
        <f>ROW(Source!A89)</f>
        <v>89</v>
      </c>
      <c r="B74">
        <v>46747901</v>
      </c>
      <c r="C74">
        <v>46748478</v>
      </c>
      <c r="D74">
        <v>30541208</v>
      </c>
      <c r="E74">
        <v>30515945</v>
      </c>
      <c r="F74">
        <v>1</v>
      </c>
      <c r="G74">
        <v>30515945</v>
      </c>
      <c r="H74">
        <v>3</v>
      </c>
      <c r="I74" t="s">
        <v>370</v>
      </c>
      <c r="J74" t="s">
        <v>0</v>
      </c>
      <c r="K74" t="s">
        <v>371</v>
      </c>
      <c r="L74">
        <v>1344</v>
      </c>
      <c r="N74">
        <v>1008</v>
      </c>
      <c r="O74" t="s">
        <v>363</v>
      </c>
      <c r="P74" t="s">
        <v>363</v>
      </c>
      <c r="Q74">
        <v>1</v>
      </c>
      <c r="W74">
        <v>0</v>
      </c>
      <c r="X74">
        <v>-94250534</v>
      </c>
      <c r="Y74">
        <v>0.49</v>
      </c>
      <c r="AA74">
        <v>1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1</v>
      </c>
      <c r="AN74">
        <v>0</v>
      </c>
      <c r="AO74">
        <v>1</v>
      </c>
      <c r="AP74">
        <v>0</v>
      </c>
      <c r="AQ74">
        <v>0</v>
      </c>
      <c r="AR74">
        <v>0</v>
      </c>
      <c r="AS74" t="s">
        <v>0</v>
      </c>
      <c r="AT74">
        <v>0.49</v>
      </c>
      <c r="AU74" t="s">
        <v>0</v>
      </c>
      <c r="AV74">
        <v>0</v>
      </c>
      <c r="AW74">
        <v>2</v>
      </c>
      <c r="AX74">
        <v>46748488</v>
      </c>
      <c r="AY74">
        <v>1</v>
      </c>
      <c r="AZ74">
        <v>0</v>
      </c>
      <c r="BA74">
        <v>76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CX74">
        <f>Y74*Source!I89</f>
        <v>0.18375</v>
      </c>
      <c r="CY74">
        <f>AA74</f>
        <v>1</v>
      </c>
      <c r="CZ74">
        <f>AE74</f>
        <v>1</v>
      </c>
      <c r="DA74">
        <f>AI74</f>
        <v>1</v>
      </c>
      <c r="DB74">
        <f>ROUND(ROUND(AT74*CZ74,2),6)</f>
        <v>0.49</v>
      </c>
      <c r="DC74">
        <f>ROUND(ROUND(AT74*AG74,2),6)</f>
        <v>0</v>
      </c>
    </row>
    <row r="75" spans="1:107" x14ac:dyDescent="0.2">
      <c r="A75">
        <f>ROW(Source!A91)</f>
        <v>91</v>
      </c>
      <c r="B75">
        <v>46747901</v>
      </c>
      <c r="C75">
        <v>46748490</v>
      </c>
      <c r="D75">
        <v>30515951</v>
      </c>
      <c r="E75">
        <v>30515945</v>
      </c>
      <c r="F75">
        <v>1</v>
      </c>
      <c r="G75">
        <v>30515945</v>
      </c>
      <c r="H75">
        <v>1</v>
      </c>
      <c r="I75" t="s">
        <v>348</v>
      </c>
      <c r="J75" t="s">
        <v>0</v>
      </c>
      <c r="K75" t="s">
        <v>349</v>
      </c>
      <c r="L75">
        <v>1191</v>
      </c>
      <c r="N75">
        <v>1013</v>
      </c>
      <c r="O75" t="s">
        <v>350</v>
      </c>
      <c r="P75" t="s">
        <v>350</v>
      </c>
      <c r="Q75">
        <v>1</v>
      </c>
      <c r="W75">
        <v>0</v>
      </c>
      <c r="X75">
        <v>476480486</v>
      </c>
      <c r="Y75">
        <v>16.559999999999999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1</v>
      </c>
      <c r="AL75">
        <v>1</v>
      </c>
      <c r="AN75">
        <v>0</v>
      </c>
      <c r="AO75">
        <v>1</v>
      </c>
      <c r="AP75">
        <v>1</v>
      </c>
      <c r="AQ75">
        <v>0</v>
      </c>
      <c r="AR75">
        <v>0</v>
      </c>
      <c r="AS75" t="s">
        <v>0</v>
      </c>
      <c r="AT75">
        <v>14.4</v>
      </c>
      <c r="AU75" t="s">
        <v>18</v>
      </c>
      <c r="AV75">
        <v>1</v>
      </c>
      <c r="AW75">
        <v>2</v>
      </c>
      <c r="AX75">
        <v>46748499</v>
      </c>
      <c r="AY75">
        <v>1</v>
      </c>
      <c r="AZ75">
        <v>0</v>
      </c>
      <c r="BA75">
        <v>77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CX75">
        <f>Y75*Source!I91</f>
        <v>12.088799999999999</v>
      </c>
      <c r="CY75">
        <f>AD75</f>
        <v>0</v>
      </c>
      <c r="CZ75">
        <f>AH75</f>
        <v>0</v>
      </c>
      <c r="DA75">
        <f>AL75</f>
        <v>1</v>
      </c>
      <c r="DB75">
        <f>ROUND((ROUND(AT75*CZ75,2)*1.15),6)</f>
        <v>0</v>
      </c>
      <c r="DC75">
        <f>ROUND((ROUND(AT75*AG75,2)*1.15),6)</f>
        <v>0</v>
      </c>
    </row>
    <row r="76" spans="1:107" x14ac:dyDescent="0.2">
      <c r="A76">
        <f>ROW(Source!A91)</f>
        <v>91</v>
      </c>
      <c r="B76">
        <v>46747901</v>
      </c>
      <c r="C76">
        <v>46748490</v>
      </c>
      <c r="D76">
        <v>30595274</v>
      </c>
      <c r="E76">
        <v>1</v>
      </c>
      <c r="F76">
        <v>1</v>
      </c>
      <c r="G76">
        <v>30515945</v>
      </c>
      <c r="H76">
        <v>2</v>
      </c>
      <c r="I76" t="s">
        <v>372</v>
      </c>
      <c r="J76" t="s">
        <v>373</v>
      </c>
      <c r="K76" t="s">
        <v>374</v>
      </c>
      <c r="L76">
        <v>1367</v>
      </c>
      <c r="N76">
        <v>1011</v>
      </c>
      <c r="O76" t="s">
        <v>354</v>
      </c>
      <c r="P76" t="s">
        <v>354</v>
      </c>
      <c r="Q76">
        <v>1</v>
      </c>
      <c r="W76">
        <v>0</v>
      </c>
      <c r="X76">
        <v>1928543733</v>
      </c>
      <c r="Y76">
        <v>2.0750000000000002</v>
      </c>
      <c r="AA76">
        <v>0</v>
      </c>
      <c r="AB76">
        <v>1220.33</v>
      </c>
      <c r="AC76">
        <v>581.04</v>
      </c>
      <c r="AD76">
        <v>0</v>
      </c>
      <c r="AE76">
        <v>0</v>
      </c>
      <c r="AF76">
        <v>116.89</v>
      </c>
      <c r="AG76">
        <v>23.41</v>
      </c>
      <c r="AH76">
        <v>0</v>
      </c>
      <c r="AI76">
        <v>1</v>
      </c>
      <c r="AJ76">
        <v>10.44</v>
      </c>
      <c r="AK76">
        <v>24.82</v>
      </c>
      <c r="AL76">
        <v>1</v>
      </c>
      <c r="AN76">
        <v>0</v>
      </c>
      <c r="AO76">
        <v>1</v>
      </c>
      <c r="AP76">
        <v>1</v>
      </c>
      <c r="AQ76">
        <v>0</v>
      </c>
      <c r="AR76">
        <v>0</v>
      </c>
      <c r="AS76" t="s">
        <v>0</v>
      </c>
      <c r="AT76">
        <v>1.66</v>
      </c>
      <c r="AU76" t="s">
        <v>17</v>
      </c>
      <c r="AV76">
        <v>0</v>
      </c>
      <c r="AW76">
        <v>2</v>
      </c>
      <c r="AX76">
        <v>46748500</v>
      </c>
      <c r="AY76">
        <v>1</v>
      </c>
      <c r="AZ76">
        <v>2048</v>
      </c>
      <c r="BA76">
        <v>78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CX76">
        <f>Y76*Source!I91</f>
        <v>1.51475</v>
      </c>
      <c r="CY76">
        <f>AB76</f>
        <v>1220.33</v>
      </c>
      <c r="CZ76">
        <f>AF76</f>
        <v>116.89</v>
      </c>
      <c r="DA76">
        <f>AJ76</f>
        <v>10.44</v>
      </c>
      <c r="DB76">
        <f>ROUND((ROUND(AT76*CZ76,2)*1.25),6)</f>
        <v>242.55</v>
      </c>
      <c r="DC76">
        <f>ROUND((ROUND(AT76*AG76,2)*1.25),6)</f>
        <v>48.575000000000003</v>
      </c>
    </row>
    <row r="77" spans="1:107" x14ac:dyDescent="0.2">
      <c r="A77">
        <f>ROW(Source!A91)</f>
        <v>91</v>
      </c>
      <c r="B77">
        <v>46747901</v>
      </c>
      <c r="C77">
        <v>46748490</v>
      </c>
      <c r="D77">
        <v>30595497</v>
      </c>
      <c r="E77">
        <v>1</v>
      </c>
      <c r="F77">
        <v>1</v>
      </c>
      <c r="G77">
        <v>30515945</v>
      </c>
      <c r="H77">
        <v>2</v>
      </c>
      <c r="I77" t="s">
        <v>375</v>
      </c>
      <c r="J77" t="s">
        <v>376</v>
      </c>
      <c r="K77" t="s">
        <v>377</v>
      </c>
      <c r="L77">
        <v>1367</v>
      </c>
      <c r="N77">
        <v>1011</v>
      </c>
      <c r="O77" t="s">
        <v>354</v>
      </c>
      <c r="P77" t="s">
        <v>354</v>
      </c>
      <c r="Q77">
        <v>1</v>
      </c>
      <c r="W77">
        <v>0</v>
      </c>
      <c r="X77">
        <v>142191915</v>
      </c>
      <c r="Y77">
        <v>2.0750000000000002</v>
      </c>
      <c r="AA77">
        <v>0</v>
      </c>
      <c r="AB77">
        <v>431.34</v>
      </c>
      <c r="AC77">
        <v>164.8</v>
      </c>
      <c r="AD77">
        <v>0</v>
      </c>
      <c r="AE77">
        <v>0</v>
      </c>
      <c r="AF77">
        <v>62.97</v>
      </c>
      <c r="AG77">
        <v>6.64</v>
      </c>
      <c r="AH77">
        <v>0</v>
      </c>
      <c r="AI77">
        <v>1</v>
      </c>
      <c r="AJ77">
        <v>6.85</v>
      </c>
      <c r="AK77">
        <v>24.82</v>
      </c>
      <c r="AL77">
        <v>1</v>
      </c>
      <c r="AN77">
        <v>0</v>
      </c>
      <c r="AO77">
        <v>1</v>
      </c>
      <c r="AP77">
        <v>1</v>
      </c>
      <c r="AQ77">
        <v>0</v>
      </c>
      <c r="AR77">
        <v>0</v>
      </c>
      <c r="AS77" t="s">
        <v>0</v>
      </c>
      <c r="AT77">
        <v>1.66</v>
      </c>
      <c r="AU77" t="s">
        <v>17</v>
      </c>
      <c r="AV77">
        <v>0</v>
      </c>
      <c r="AW77">
        <v>2</v>
      </c>
      <c r="AX77">
        <v>46748501</v>
      </c>
      <c r="AY77">
        <v>1</v>
      </c>
      <c r="AZ77">
        <v>2048</v>
      </c>
      <c r="BA77">
        <v>79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CX77">
        <f>Y77*Source!I91</f>
        <v>1.51475</v>
      </c>
      <c r="CY77">
        <f>AB77</f>
        <v>431.34</v>
      </c>
      <c r="CZ77">
        <f>AF77</f>
        <v>62.97</v>
      </c>
      <c r="DA77">
        <f>AJ77</f>
        <v>6.85</v>
      </c>
      <c r="DB77">
        <f>ROUND((ROUND(AT77*CZ77,2)*1.25),6)</f>
        <v>130.66249999999999</v>
      </c>
      <c r="DC77">
        <f>ROUND((ROUND(AT77*AG77,2)*1.25),6)</f>
        <v>13.775</v>
      </c>
    </row>
    <row r="78" spans="1:107" x14ac:dyDescent="0.2">
      <c r="A78">
        <f>ROW(Source!A91)</f>
        <v>91</v>
      </c>
      <c r="B78">
        <v>46747901</v>
      </c>
      <c r="C78">
        <v>46748490</v>
      </c>
      <c r="D78">
        <v>30595500</v>
      </c>
      <c r="E78">
        <v>1</v>
      </c>
      <c r="F78">
        <v>1</v>
      </c>
      <c r="G78">
        <v>30515945</v>
      </c>
      <c r="H78">
        <v>2</v>
      </c>
      <c r="I78" t="s">
        <v>378</v>
      </c>
      <c r="J78" t="s">
        <v>379</v>
      </c>
      <c r="K78" t="s">
        <v>380</v>
      </c>
      <c r="L78">
        <v>1367</v>
      </c>
      <c r="N78">
        <v>1011</v>
      </c>
      <c r="O78" t="s">
        <v>354</v>
      </c>
      <c r="P78" t="s">
        <v>354</v>
      </c>
      <c r="Q78">
        <v>1</v>
      </c>
      <c r="W78">
        <v>0</v>
      </c>
      <c r="X78">
        <v>366114799</v>
      </c>
      <c r="Y78">
        <v>0.8125</v>
      </c>
      <c r="AA78">
        <v>0</v>
      </c>
      <c r="AB78">
        <v>1970.97</v>
      </c>
      <c r="AC78">
        <v>331.84</v>
      </c>
      <c r="AD78">
        <v>0</v>
      </c>
      <c r="AE78">
        <v>0</v>
      </c>
      <c r="AF78">
        <v>246.68</v>
      </c>
      <c r="AG78">
        <v>13.37</v>
      </c>
      <c r="AH78">
        <v>0</v>
      </c>
      <c r="AI78">
        <v>1</v>
      </c>
      <c r="AJ78">
        <v>7.99</v>
      </c>
      <c r="AK78">
        <v>24.82</v>
      </c>
      <c r="AL78">
        <v>1</v>
      </c>
      <c r="AN78">
        <v>0</v>
      </c>
      <c r="AO78">
        <v>1</v>
      </c>
      <c r="AP78">
        <v>1</v>
      </c>
      <c r="AQ78">
        <v>0</v>
      </c>
      <c r="AR78">
        <v>0</v>
      </c>
      <c r="AS78" t="s">
        <v>0</v>
      </c>
      <c r="AT78">
        <v>0.65</v>
      </c>
      <c r="AU78" t="s">
        <v>17</v>
      </c>
      <c r="AV78">
        <v>0</v>
      </c>
      <c r="AW78">
        <v>2</v>
      </c>
      <c r="AX78">
        <v>46748502</v>
      </c>
      <c r="AY78">
        <v>1</v>
      </c>
      <c r="AZ78">
        <v>0</v>
      </c>
      <c r="BA78">
        <v>80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CX78">
        <f>Y78*Source!I91</f>
        <v>0.59312500000000001</v>
      </c>
      <c r="CY78">
        <f>AB78</f>
        <v>1970.97</v>
      </c>
      <c r="CZ78">
        <f>AF78</f>
        <v>246.68</v>
      </c>
      <c r="DA78">
        <f>AJ78</f>
        <v>7.99</v>
      </c>
      <c r="DB78">
        <f>ROUND((ROUND(AT78*CZ78,2)*1.25),6)</f>
        <v>200.42500000000001</v>
      </c>
      <c r="DC78">
        <f>ROUND((ROUND(AT78*AG78,2)*1.25),6)</f>
        <v>10.862500000000001</v>
      </c>
    </row>
    <row r="79" spans="1:107" x14ac:dyDescent="0.2">
      <c r="A79">
        <f>ROW(Source!A91)</f>
        <v>91</v>
      </c>
      <c r="B79">
        <v>46747901</v>
      </c>
      <c r="C79">
        <v>46748490</v>
      </c>
      <c r="D79">
        <v>30595528</v>
      </c>
      <c r="E79">
        <v>1</v>
      </c>
      <c r="F79">
        <v>1</v>
      </c>
      <c r="G79">
        <v>30515945</v>
      </c>
      <c r="H79">
        <v>2</v>
      </c>
      <c r="I79" t="s">
        <v>381</v>
      </c>
      <c r="J79" t="s">
        <v>382</v>
      </c>
      <c r="K79" t="s">
        <v>383</v>
      </c>
      <c r="L79">
        <v>1367</v>
      </c>
      <c r="N79">
        <v>1011</v>
      </c>
      <c r="O79" t="s">
        <v>354</v>
      </c>
      <c r="P79" t="s">
        <v>354</v>
      </c>
      <c r="Q79">
        <v>1</v>
      </c>
      <c r="W79">
        <v>0</v>
      </c>
      <c r="X79">
        <v>856318566</v>
      </c>
      <c r="Y79">
        <v>1.9375</v>
      </c>
      <c r="AA79">
        <v>0</v>
      </c>
      <c r="AB79">
        <v>1487.8</v>
      </c>
      <c r="AC79">
        <v>614.04999999999995</v>
      </c>
      <c r="AD79">
        <v>0</v>
      </c>
      <c r="AE79">
        <v>0</v>
      </c>
      <c r="AF79">
        <v>125.13</v>
      </c>
      <c r="AG79">
        <v>24.74</v>
      </c>
      <c r="AH79">
        <v>0</v>
      </c>
      <c r="AI79">
        <v>1</v>
      </c>
      <c r="AJ79">
        <v>11.89</v>
      </c>
      <c r="AK79">
        <v>24.82</v>
      </c>
      <c r="AL79">
        <v>1</v>
      </c>
      <c r="AN79">
        <v>0</v>
      </c>
      <c r="AO79">
        <v>1</v>
      </c>
      <c r="AP79">
        <v>1</v>
      </c>
      <c r="AQ79">
        <v>0</v>
      </c>
      <c r="AR79">
        <v>0</v>
      </c>
      <c r="AS79" t="s">
        <v>0</v>
      </c>
      <c r="AT79">
        <v>1.55</v>
      </c>
      <c r="AU79" t="s">
        <v>17</v>
      </c>
      <c r="AV79">
        <v>0</v>
      </c>
      <c r="AW79">
        <v>2</v>
      </c>
      <c r="AX79">
        <v>46748503</v>
      </c>
      <c r="AY79">
        <v>1</v>
      </c>
      <c r="AZ79">
        <v>0</v>
      </c>
      <c r="BA79">
        <v>81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CX79">
        <f>Y79*Source!I91</f>
        <v>1.4143749999999999</v>
      </c>
      <c r="CY79">
        <f>AB79</f>
        <v>1487.8</v>
      </c>
      <c r="CZ79">
        <f>AF79</f>
        <v>125.13</v>
      </c>
      <c r="DA79">
        <f>AJ79</f>
        <v>11.89</v>
      </c>
      <c r="DB79">
        <f>ROUND((ROUND(AT79*CZ79,2)*1.25),6)</f>
        <v>242.4375</v>
      </c>
      <c r="DC79">
        <f>ROUND((ROUND(AT79*AG79,2)*1.25),6)</f>
        <v>47.9375</v>
      </c>
    </row>
    <row r="80" spans="1:107" x14ac:dyDescent="0.2">
      <c r="A80">
        <f>ROW(Source!A91)</f>
        <v>91</v>
      </c>
      <c r="B80">
        <v>46747901</v>
      </c>
      <c r="C80">
        <v>46748490</v>
      </c>
      <c r="D80">
        <v>30595490</v>
      </c>
      <c r="E80">
        <v>1</v>
      </c>
      <c r="F80">
        <v>1</v>
      </c>
      <c r="G80">
        <v>30515945</v>
      </c>
      <c r="H80">
        <v>2</v>
      </c>
      <c r="I80" t="s">
        <v>384</v>
      </c>
      <c r="J80" t="s">
        <v>385</v>
      </c>
      <c r="K80" t="s">
        <v>386</v>
      </c>
      <c r="L80">
        <v>1367</v>
      </c>
      <c r="N80">
        <v>1011</v>
      </c>
      <c r="O80" t="s">
        <v>354</v>
      </c>
      <c r="P80" t="s">
        <v>354</v>
      </c>
      <c r="Q80">
        <v>1</v>
      </c>
      <c r="W80">
        <v>0</v>
      </c>
      <c r="X80">
        <v>-646811103</v>
      </c>
      <c r="Y80">
        <v>0.65</v>
      </c>
      <c r="AA80">
        <v>0</v>
      </c>
      <c r="AB80">
        <v>1535.72</v>
      </c>
      <c r="AC80">
        <v>432.36</v>
      </c>
      <c r="AD80">
        <v>0</v>
      </c>
      <c r="AE80">
        <v>0</v>
      </c>
      <c r="AF80">
        <v>177.54</v>
      </c>
      <c r="AG80">
        <v>17.420000000000002</v>
      </c>
      <c r="AH80">
        <v>0</v>
      </c>
      <c r="AI80">
        <v>1</v>
      </c>
      <c r="AJ80">
        <v>8.65</v>
      </c>
      <c r="AK80">
        <v>24.82</v>
      </c>
      <c r="AL80">
        <v>1</v>
      </c>
      <c r="AN80">
        <v>0</v>
      </c>
      <c r="AO80">
        <v>1</v>
      </c>
      <c r="AP80">
        <v>1</v>
      </c>
      <c r="AQ80">
        <v>0</v>
      </c>
      <c r="AR80">
        <v>0</v>
      </c>
      <c r="AS80" t="s">
        <v>0</v>
      </c>
      <c r="AT80">
        <v>0.52</v>
      </c>
      <c r="AU80" t="s">
        <v>17</v>
      </c>
      <c r="AV80">
        <v>0</v>
      </c>
      <c r="AW80">
        <v>2</v>
      </c>
      <c r="AX80">
        <v>46748504</v>
      </c>
      <c r="AY80">
        <v>1</v>
      </c>
      <c r="AZ80">
        <v>0</v>
      </c>
      <c r="BA80">
        <v>82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CX80">
        <f>Y80*Source!I91</f>
        <v>0.47449999999999998</v>
      </c>
      <c r="CY80">
        <f>AB80</f>
        <v>1535.72</v>
      </c>
      <c r="CZ80">
        <f>AF80</f>
        <v>177.54</v>
      </c>
      <c r="DA80">
        <f>AJ80</f>
        <v>8.65</v>
      </c>
      <c r="DB80">
        <f>ROUND((ROUND(AT80*CZ80,2)*1.25),6)</f>
        <v>115.4</v>
      </c>
      <c r="DC80">
        <f>ROUND((ROUND(AT80*AG80,2)*1.25),6)</f>
        <v>11.324999999999999</v>
      </c>
    </row>
    <row r="81" spans="1:107" x14ac:dyDescent="0.2">
      <c r="A81">
        <f>ROW(Source!A91)</f>
        <v>91</v>
      </c>
      <c r="B81">
        <v>46747901</v>
      </c>
      <c r="C81">
        <v>46748490</v>
      </c>
      <c r="D81">
        <v>30571181</v>
      </c>
      <c r="E81">
        <v>1</v>
      </c>
      <c r="F81">
        <v>1</v>
      </c>
      <c r="G81">
        <v>30515945</v>
      </c>
      <c r="H81">
        <v>3</v>
      </c>
      <c r="I81" t="s">
        <v>387</v>
      </c>
      <c r="J81" t="s">
        <v>388</v>
      </c>
      <c r="K81" t="s">
        <v>389</v>
      </c>
      <c r="L81">
        <v>1339</v>
      </c>
      <c r="N81">
        <v>1007</v>
      </c>
      <c r="O81" t="s">
        <v>72</v>
      </c>
      <c r="P81" t="s">
        <v>72</v>
      </c>
      <c r="Q81">
        <v>1</v>
      </c>
      <c r="W81">
        <v>0</v>
      </c>
      <c r="X81">
        <v>-862991314</v>
      </c>
      <c r="Y81">
        <v>5</v>
      </c>
      <c r="AA81">
        <v>35.28</v>
      </c>
      <c r="AB81">
        <v>0</v>
      </c>
      <c r="AC81">
        <v>0</v>
      </c>
      <c r="AD81">
        <v>0</v>
      </c>
      <c r="AE81">
        <v>7.07</v>
      </c>
      <c r="AF81">
        <v>0</v>
      </c>
      <c r="AG81">
        <v>0</v>
      </c>
      <c r="AH81">
        <v>0</v>
      </c>
      <c r="AI81">
        <v>4.99</v>
      </c>
      <c r="AJ81">
        <v>1</v>
      </c>
      <c r="AK81">
        <v>1</v>
      </c>
      <c r="AL81">
        <v>1</v>
      </c>
      <c r="AN81">
        <v>0</v>
      </c>
      <c r="AO81">
        <v>1</v>
      </c>
      <c r="AP81">
        <v>0</v>
      </c>
      <c r="AQ81">
        <v>0</v>
      </c>
      <c r="AR81">
        <v>0</v>
      </c>
      <c r="AS81" t="s">
        <v>0</v>
      </c>
      <c r="AT81">
        <v>5</v>
      </c>
      <c r="AU81" t="s">
        <v>0</v>
      </c>
      <c r="AV81">
        <v>0</v>
      </c>
      <c r="AW81">
        <v>2</v>
      </c>
      <c r="AX81">
        <v>46748505</v>
      </c>
      <c r="AY81">
        <v>1</v>
      </c>
      <c r="AZ81">
        <v>0</v>
      </c>
      <c r="BA81">
        <v>83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CX81">
        <f>Y81*Source!I91</f>
        <v>3.65</v>
      </c>
      <c r="CY81">
        <f>AA81</f>
        <v>35.28</v>
      </c>
      <c r="CZ81">
        <f>AE81</f>
        <v>7.07</v>
      </c>
      <c r="DA81">
        <f>AI81</f>
        <v>4.99</v>
      </c>
      <c r="DB81">
        <f>ROUND(ROUND(AT81*CZ81,2),6)</f>
        <v>35.35</v>
      </c>
      <c r="DC81">
        <f>ROUND(ROUND(AT81*AG81,2),6)</f>
        <v>0</v>
      </c>
    </row>
    <row r="82" spans="1:107" x14ac:dyDescent="0.2">
      <c r="A82">
        <f>ROW(Source!A91)</f>
        <v>91</v>
      </c>
      <c r="B82">
        <v>46747901</v>
      </c>
      <c r="C82">
        <v>46748490</v>
      </c>
      <c r="D82">
        <v>30571740</v>
      </c>
      <c r="E82">
        <v>1</v>
      </c>
      <c r="F82">
        <v>1</v>
      </c>
      <c r="G82">
        <v>30515945</v>
      </c>
      <c r="H82">
        <v>3</v>
      </c>
      <c r="I82" t="s">
        <v>70</v>
      </c>
      <c r="J82" t="s">
        <v>73</v>
      </c>
      <c r="K82" t="s">
        <v>71</v>
      </c>
      <c r="L82">
        <v>1339</v>
      </c>
      <c r="N82">
        <v>1007</v>
      </c>
      <c r="O82" t="s">
        <v>72</v>
      </c>
      <c r="P82" t="s">
        <v>72</v>
      </c>
      <c r="Q82">
        <v>1</v>
      </c>
      <c r="W82">
        <v>0</v>
      </c>
      <c r="X82">
        <v>2069056849</v>
      </c>
      <c r="Y82">
        <v>110</v>
      </c>
      <c r="AA82">
        <v>552.25</v>
      </c>
      <c r="AB82">
        <v>0</v>
      </c>
      <c r="AC82">
        <v>0</v>
      </c>
      <c r="AD82">
        <v>0</v>
      </c>
      <c r="AE82">
        <v>104.99</v>
      </c>
      <c r="AF82">
        <v>0</v>
      </c>
      <c r="AG82">
        <v>0</v>
      </c>
      <c r="AH82">
        <v>0</v>
      </c>
      <c r="AI82">
        <v>5.26</v>
      </c>
      <c r="AJ82">
        <v>1</v>
      </c>
      <c r="AK82">
        <v>1</v>
      </c>
      <c r="AL82">
        <v>1</v>
      </c>
      <c r="AN82">
        <v>0</v>
      </c>
      <c r="AO82">
        <v>0</v>
      </c>
      <c r="AP82">
        <v>0</v>
      </c>
      <c r="AQ82">
        <v>0</v>
      </c>
      <c r="AR82">
        <v>0</v>
      </c>
      <c r="AS82" t="s">
        <v>0</v>
      </c>
      <c r="AT82">
        <v>110</v>
      </c>
      <c r="AU82" t="s">
        <v>0</v>
      </c>
      <c r="AV82">
        <v>0</v>
      </c>
      <c r="AW82">
        <v>1</v>
      </c>
      <c r="AX82">
        <v>-1</v>
      </c>
      <c r="AY82">
        <v>0</v>
      </c>
      <c r="AZ82">
        <v>0</v>
      </c>
      <c r="BA82" t="s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CX82">
        <f>Y82*Source!I91</f>
        <v>80.3</v>
      </c>
      <c r="CY82">
        <f>AA82</f>
        <v>552.25</v>
      </c>
      <c r="CZ82">
        <f>AE82</f>
        <v>104.99</v>
      </c>
      <c r="DA82">
        <f>AI82</f>
        <v>5.26</v>
      </c>
      <c r="DB82">
        <f>ROUND(ROUND(AT82*CZ82,2),6)</f>
        <v>11548.9</v>
      </c>
      <c r="DC82">
        <f>ROUND(ROUND(AT82*AG82,2),6)</f>
        <v>0</v>
      </c>
    </row>
    <row r="83" spans="1:107" x14ac:dyDescent="0.2">
      <c r="A83">
        <f>ROW(Source!A93)</f>
        <v>93</v>
      </c>
      <c r="B83">
        <v>46747901</v>
      </c>
      <c r="C83">
        <v>46748508</v>
      </c>
      <c r="D83">
        <v>30515951</v>
      </c>
      <c r="E83">
        <v>30515945</v>
      </c>
      <c r="F83">
        <v>1</v>
      </c>
      <c r="G83">
        <v>30515945</v>
      </c>
      <c r="H83">
        <v>1</v>
      </c>
      <c r="I83" t="s">
        <v>348</v>
      </c>
      <c r="J83" t="s">
        <v>0</v>
      </c>
      <c r="K83" t="s">
        <v>349</v>
      </c>
      <c r="L83">
        <v>1191</v>
      </c>
      <c r="N83">
        <v>1013</v>
      </c>
      <c r="O83" t="s">
        <v>350</v>
      </c>
      <c r="P83" t="s">
        <v>350</v>
      </c>
      <c r="Q83">
        <v>1</v>
      </c>
      <c r="W83">
        <v>0</v>
      </c>
      <c r="X83">
        <v>476480486</v>
      </c>
      <c r="Y83">
        <v>24.84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1</v>
      </c>
      <c r="AN83">
        <v>0</v>
      </c>
      <c r="AO83">
        <v>1</v>
      </c>
      <c r="AP83">
        <v>1</v>
      </c>
      <c r="AQ83">
        <v>0</v>
      </c>
      <c r="AR83">
        <v>0</v>
      </c>
      <c r="AS83" t="s">
        <v>0</v>
      </c>
      <c r="AT83">
        <v>21.6</v>
      </c>
      <c r="AU83" t="s">
        <v>18</v>
      </c>
      <c r="AV83">
        <v>1</v>
      </c>
      <c r="AW83">
        <v>2</v>
      </c>
      <c r="AX83">
        <v>46748518</v>
      </c>
      <c r="AY83">
        <v>1</v>
      </c>
      <c r="AZ83">
        <v>0</v>
      </c>
      <c r="BA83">
        <v>85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CX83">
        <f>Y83*Source!I93</f>
        <v>26.827200000000001</v>
      </c>
      <c r="CY83">
        <f>AD83</f>
        <v>0</v>
      </c>
      <c r="CZ83">
        <f>AH83</f>
        <v>0</v>
      </c>
      <c r="DA83">
        <f>AL83</f>
        <v>1</v>
      </c>
      <c r="DB83">
        <f>ROUND((ROUND(AT83*CZ83,2)*1.15),6)</f>
        <v>0</v>
      </c>
      <c r="DC83">
        <f>ROUND((ROUND(AT83*AG83,2)*1.15),6)</f>
        <v>0</v>
      </c>
    </row>
    <row r="84" spans="1:107" x14ac:dyDescent="0.2">
      <c r="A84">
        <f>ROW(Source!A93)</f>
        <v>93</v>
      </c>
      <c r="B84">
        <v>46747901</v>
      </c>
      <c r="C84">
        <v>46748508</v>
      </c>
      <c r="D84">
        <v>30595253</v>
      </c>
      <c r="E84">
        <v>1</v>
      </c>
      <c r="F84">
        <v>1</v>
      </c>
      <c r="G84">
        <v>30515945</v>
      </c>
      <c r="H84">
        <v>2</v>
      </c>
      <c r="I84" t="s">
        <v>355</v>
      </c>
      <c r="J84" t="s">
        <v>356</v>
      </c>
      <c r="K84" t="s">
        <v>357</v>
      </c>
      <c r="L84">
        <v>1367</v>
      </c>
      <c r="N84">
        <v>1011</v>
      </c>
      <c r="O84" t="s">
        <v>354</v>
      </c>
      <c r="P84" t="s">
        <v>354</v>
      </c>
      <c r="Q84">
        <v>1</v>
      </c>
      <c r="W84">
        <v>0</v>
      </c>
      <c r="X84">
        <v>1109083233</v>
      </c>
      <c r="Y84">
        <v>2.9375</v>
      </c>
      <c r="AA84">
        <v>0</v>
      </c>
      <c r="AB84">
        <v>795.65</v>
      </c>
      <c r="AC84">
        <v>551.5</v>
      </c>
      <c r="AD84">
        <v>0</v>
      </c>
      <c r="AE84">
        <v>0</v>
      </c>
      <c r="AF84">
        <v>95.06</v>
      </c>
      <c r="AG84">
        <v>22.22</v>
      </c>
      <c r="AH84">
        <v>0</v>
      </c>
      <c r="AI84">
        <v>1</v>
      </c>
      <c r="AJ84">
        <v>8.3699999999999992</v>
      </c>
      <c r="AK84">
        <v>24.82</v>
      </c>
      <c r="AL84">
        <v>1</v>
      </c>
      <c r="AN84">
        <v>0</v>
      </c>
      <c r="AO84">
        <v>1</v>
      </c>
      <c r="AP84">
        <v>1</v>
      </c>
      <c r="AQ84">
        <v>0</v>
      </c>
      <c r="AR84">
        <v>0</v>
      </c>
      <c r="AS84" t="s">
        <v>0</v>
      </c>
      <c r="AT84">
        <v>2.35</v>
      </c>
      <c r="AU84" t="s">
        <v>17</v>
      </c>
      <c r="AV84">
        <v>0</v>
      </c>
      <c r="AW84">
        <v>2</v>
      </c>
      <c r="AX84">
        <v>46748519</v>
      </c>
      <c r="AY84">
        <v>1</v>
      </c>
      <c r="AZ84">
        <v>0</v>
      </c>
      <c r="BA84">
        <v>86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CX84">
        <f>Y84*Source!I93</f>
        <v>3.1725000000000003</v>
      </c>
      <c r="CY84">
        <f t="shared" ref="CY84:CY89" si="7">AB84</f>
        <v>795.65</v>
      </c>
      <c r="CZ84">
        <f t="shared" ref="CZ84:CZ89" si="8">AF84</f>
        <v>95.06</v>
      </c>
      <c r="DA84">
        <f t="shared" ref="DA84:DA89" si="9">AJ84</f>
        <v>8.3699999999999992</v>
      </c>
      <c r="DB84">
        <f t="shared" ref="DB84:DB89" si="10">ROUND((ROUND(AT84*CZ84,2)*1.25),6)</f>
        <v>279.23750000000001</v>
      </c>
      <c r="DC84">
        <f t="shared" ref="DC84:DC89" si="11">ROUND((ROUND(AT84*AG84,2)*1.25),6)</f>
        <v>65.275000000000006</v>
      </c>
    </row>
    <row r="85" spans="1:107" x14ac:dyDescent="0.2">
      <c r="A85">
        <f>ROW(Source!A93)</f>
        <v>93</v>
      </c>
      <c r="B85">
        <v>46747901</v>
      </c>
      <c r="C85">
        <v>46748508</v>
      </c>
      <c r="D85">
        <v>30595500</v>
      </c>
      <c r="E85">
        <v>1</v>
      </c>
      <c r="F85">
        <v>1</v>
      </c>
      <c r="G85">
        <v>30515945</v>
      </c>
      <c r="H85">
        <v>2</v>
      </c>
      <c r="I85" t="s">
        <v>378</v>
      </c>
      <c r="J85" t="s">
        <v>379</v>
      </c>
      <c r="K85" t="s">
        <v>380</v>
      </c>
      <c r="L85">
        <v>1367</v>
      </c>
      <c r="N85">
        <v>1011</v>
      </c>
      <c r="O85" t="s">
        <v>354</v>
      </c>
      <c r="P85" t="s">
        <v>354</v>
      </c>
      <c r="Q85">
        <v>1</v>
      </c>
      <c r="W85">
        <v>0</v>
      </c>
      <c r="X85">
        <v>366114799</v>
      </c>
      <c r="Y85">
        <v>1.1375</v>
      </c>
      <c r="AA85">
        <v>0</v>
      </c>
      <c r="AB85">
        <v>1970.97</v>
      </c>
      <c r="AC85">
        <v>331.84</v>
      </c>
      <c r="AD85">
        <v>0</v>
      </c>
      <c r="AE85">
        <v>0</v>
      </c>
      <c r="AF85">
        <v>246.68</v>
      </c>
      <c r="AG85">
        <v>13.37</v>
      </c>
      <c r="AH85">
        <v>0</v>
      </c>
      <c r="AI85">
        <v>1</v>
      </c>
      <c r="AJ85">
        <v>7.99</v>
      </c>
      <c r="AK85">
        <v>24.82</v>
      </c>
      <c r="AL85">
        <v>1</v>
      </c>
      <c r="AN85">
        <v>0</v>
      </c>
      <c r="AO85">
        <v>1</v>
      </c>
      <c r="AP85">
        <v>1</v>
      </c>
      <c r="AQ85">
        <v>0</v>
      </c>
      <c r="AR85">
        <v>0</v>
      </c>
      <c r="AS85" t="s">
        <v>0</v>
      </c>
      <c r="AT85">
        <v>0.91</v>
      </c>
      <c r="AU85" t="s">
        <v>17</v>
      </c>
      <c r="AV85">
        <v>0</v>
      </c>
      <c r="AW85">
        <v>2</v>
      </c>
      <c r="AX85">
        <v>46748520</v>
      </c>
      <c r="AY85">
        <v>1</v>
      </c>
      <c r="AZ85">
        <v>0</v>
      </c>
      <c r="BA85">
        <v>87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CX85">
        <f>Y85*Source!I93</f>
        <v>1.2284999999999999</v>
      </c>
      <c r="CY85">
        <f t="shared" si="7"/>
        <v>1970.97</v>
      </c>
      <c r="CZ85">
        <f t="shared" si="8"/>
        <v>246.68</v>
      </c>
      <c r="DA85">
        <f t="shared" si="9"/>
        <v>7.99</v>
      </c>
      <c r="DB85">
        <f t="shared" si="10"/>
        <v>280.60000000000002</v>
      </c>
      <c r="DC85">
        <f t="shared" si="11"/>
        <v>15.2125</v>
      </c>
    </row>
    <row r="86" spans="1:107" x14ac:dyDescent="0.2">
      <c r="A86">
        <f>ROW(Source!A93)</f>
        <v>93</v>
      </c>
      <c r="B86">
        <v>46747901</v>
      </c>
      <c r="C86">
        <v>46748508</v>
      </c>
      <c r="D86">
        <v>30595485</v>
      </c>
      <c r="E86">
        <v>1</v>
      </c>
      <c r="F86">
        <v>1</v>
      </c>
      <c r="G86">
        <v>30515945</v>
      </c>
      <c r="H86">
        <v>2</v>
      </c>
      <c r="I86" t="s">
        <v>390</v>
      </c>
      <c r="J86" t="s">
        <v>391</v>
      </c>
      <c r="K86" t="s">
        <v>392</v>
      </c>
      <c r="L86">
        <v>1367</v>
      </c>
      <c r="N86">
        <v>1011</v>
      </c>
      <c r="O86" t="s">
        <v>354</v>
      </c>
      <c r="P86" t="s">
        <v>354</v>
      </c>
      <c r="Q86">
        <v>1</v>
      </c>
      <c r="W86">
        <v>0</v>
      </c>
      <c r="X86">
        <v>-1882480599</v>
      </c>
      <c r="Y86">
        <v>8.9625000000000004</v>
      </c>
      <c r="AA86">
        <v>0</v>
      </c>
      <c r="AB86">
        <v>1409.74</v>
      </c>
      <c r="AC86">
        <v>372.8</v>
      </c>
      <c r="AD86">
        <v>0</v>
      </c>
      <c r="AE86">
        <v>0</v>
      </c>
      <c r="AF86">
        <v>169.44</v>
      </c>
      <c r="AG86">
        <v>15.02</v>
      </c>
      <c r="AH86">
        <v>0</v>
      </c>
      <c r="AI86">
        <v>1</v>
      </c>
      <c r="AJ86">
        <v>8.32</v>
      </c>
      <c r="AK86">
        <v>24.82</v>
      </c>
      <c r="AL86">
        <v>1</v>
      </c>
      <c r="AN86">
        <v>0</v>
      </c>
      <c r="AO86">
        <v>1</v>
      </c>
      <c r="AP86">
        <v>1</v>
      </c>
      <c r="AQ86">
        <v>0</v>
      </c>
      <c r="AR86">
        <v>0</v>
      </c>
      <c r="AS86" t="s">
        <v>0</v>
      </c>
      <c r="AT86">
        <v>7.17</v>
      </c>
      <c r="AU86" t="s">
        <v>17</v>
      </c>
      <c r="AV86">
        <v>0</v>
      </c>
      <c r="AW86">
        <v>2</v>
      </c>
      <c r="AX86">
        <v>46748521</v>
      </c>
      <c r="AY86">
        <v>1</v>
      </c>
      <c r="AZ86">
        <v>0</v>
      </c>
      <c r="BA86">
        <v>88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CX86">
        <f>Y86*Source!I93</f>
        <v>9.6795000000000009</v>
      </c>
      <c r="CY86">
        <f t="shared" si="7"/>
        <v>1409.74</v>
      </c>
      <c r="CZ86">
        <f t="shared" si="8"/>
        <v>169.44</v>
      </c>
      <c r="DA86">
        <f t="shared" si="9"/>
        <v>8.32</v>
      </c>
      <c r="DB86">
        <f t="shared" si="10"/>
        <v>1518.6</v>
      </c>
      <c r="DC86">
        <f t="shared" si="11"/>
        <v>134.61250000000001</v>
      </c>
    </row>
    <row r="87" spans="1:107" x14ac:dyDescent="0.2">
      <c r="A87">
        <f>ROW(Source!A93)</f>
        <v>93</v>
      </c>
      <c r="B87">
        <v>46747901</v>
      </c>
      <c r="C87">
        <v>46748508</v>
      </c>
      <c r="D87">
        <v>30595486</v>
      </c>
      <c r="E87">
        <v>1</v>
      </c>
      <c r="F87">
        <v>1</v>
      </c>
      <c r="G87">
        <v>30515945</v>
      </c>
      <c r="H87">
        <v>2</v>
      </c>
      <c r="I87" t="s">
        <v>393</v>
      </c>
      <c r="J87" t="s">
        <v>394</v>
      </c>
      <c r="K87" t="s">
        <v>395</v>
      </c>
      <c r="L87">
        <v>1367</v>
      </c>
      <c r="N87">
        <v>1011</v>
      </c>
      <c r="O87" t="s">
        <v>354</v>
      </c>
      <c r="P87" t="s">
        <v>354</v>
      </c>
      <c r="Q87">
        <v>1</v>
      </c>
      <c r="W87">
        <v>0</v>
      </c>
      <c r="X87">
        <v>-1920329426</v>
      </c>
      <c r="Y87">
        <v>18.25</v>
      </c>
      <c r="AA87">
        <v>0</v>
      </c>
      <c r="AB87">
        <v>1837.22</v>
      </c>
      <c r="AC87">
        <v>434.6</v>
      </c>
      <c r="AD87">
        <v>0</v>
      </c>
      <c r="AE87">
        <v>0</v>
      </c>
      <c r="AF87">
        <v>219.5</v>
      </c>
      <c r="AG87">
        <v>17.510000000000002</v>
      </c>
      <c r="AH87">
        <v>0</v>
      </c>
      <c r="AI87">
        <v>1</v>
      </c>
      <c r="AJ87">
        <v>8.3699999999999992</v>
      </c>
      <c r="AK87">
        <v>24.82</v>
      </c>
      <c r="AL87">
        <v>1</v>
      </c>
      <c r="AN87">
        <v>0</v>
      </c>
      <c r="AO87">
        <v>1</v>
      </c>
      <c r="AP87">
        <v>1</v>
      </c>
      <c r="AQ87">
        <v>0</v>
      </c>
      <c r="AR87">
        <v>0</v>
      </c>
      <c r="AS87" t="s">
        <v>0</v>
      </c>
      <c r="AT87">
        <v>14.6</v>
      </c>
      <c r="AU87" t="s">
        <v>17</v>
      </c>
      <c r="AV87">
        <v>0</v>
      </c>
      <c r="AW87">
        <v>2</v>
      </c>
      <c r="AX87">
        <v>46748522</v>
      </c>
      <c r="AY87">
        <v>1</v>
      </c>
      <c r="AZ87">
        <v>0</v>
      </c>
      <c r="BA87">
        <v>89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CX87">
        <f>Y87*Source!I93</f>
        <v>19.71</v>
      </c>
      <c r="CY87">
        <f t="shared" si="7"/>
        <v>1837.22</v>
      </c>
      <c r="CZ87">
        <f t="shared" si="8"/>
        <v>219.5</v>
      </c>
      <c r="DA87">
        <f t="shared" si="9"/>
        <v>8.3699999999999992</v>
      </c>
      <c r="DB87">
        <f t="shared" si="10"/>
        <v>4005.875</v>
      </c>
      <c r="DC87">
        <f t="shared" si="11"/>
        <v>319.5625</v>
      </c>
    </row>
    <row r="88" spans="1:107" x14ac:dyDescent="0.2">
      <c r="A88">
        <f>ROW(Source!A93)</f>
        <v>93</v>
      </c>
      <c r="B88">
        <v>46747901</v>
      </c>
      <c r="C88">
        <v>46748508</v>
      </c>
      <c r="D88">
        <v>30595528</v>
      </c>
      <c r="E88">
        <v>1</v>
      </c>
      <c r="F88">
        <v>1</v>
      </c>
      <c r="G88">
        <v>30515945</v>
      </c>
      <c r="H88">
        <v>2</v>
      </c>
      <c r="I88" t="s">
        <v>381</v>
      </c>
      <c r="J88" t="s">
        <v>382</v>
      </c>
      <c r="K88" t="s">
        <v>383</v>
      </c>
      <c r="L88">
        <v>1367</v>
      </c>
      <c r="N88">
        <v>1011</v>
      </c>
      <c r="O88" t="s">
        <v>354</v>
      </c>
      <c r="P88" t="s">
        <v>354</v>
      </c>
      <c r="Q88">
        <v>1</v>
      </c>
      <c r="W88">
        <v>0</v>
      </c>
      <c r="X88">
        <v>856318566</v>
      </c>
      <c r="Y88">
        <v>2.2374999999999998</v>
      </c>
      <c r="AA88">
        <v>0</v>
      </c>
      <c r="AB88">
        <v>1487.8</v>
      </c>
      <c r="AC88">
        <v>614.04999999999995</v>
      </c>
      <c r="AD88">
        <v>0</v>
      </c>
      <c r="AE88">
        <v>0</v>
      </c>
      <c r="AF88">
        <v>125.13</v>
      </c>
      <c r="AG88">
        <v>24.74</v>
      </c>
      <c r="AH88">
        <v>0</v>
      </c>
      <c r="AI88">
        <v>1</v>
      </c>
      <c r="AJ88">
        <v>11.89</v>
      </c>
      <c r="AK88">
        <v>24.82</v>
      </c>
      <c r="AL88">
        <v>1</v>
      </c>
      <c r="AN88">
        <v>0</v>
      </c>
      <c r="AO88">
        <v>1</v>
      </c>
      <c r="AP88">
        <v>1</v>
      </c>
      <c r="AQ88">
        <v>0</v>
      </c>
      <c r="AR88">
        <v>0</v>
      </c>
      <c r="AS88" t="s">
        <v>0</v>
      </c>
      <c r="AT88">
        <v>1.79</v>
      </c>
      <c r="AU88" t="s">
        <v>17</v>
      </c>
      <c r="AV88">
        <v>0</v>
      </c>
      <c r="AW88">
        <v>2</v>
      </c>
      <c r="AX88">
        <v>46748523</v>
      </c>
      <c r="AY88">
        <v>1</v>
      </c>
      <c r="AZ88">
        <v>0</v>
      </c>
      <c r="BA88">
        <v>90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CX88">
        <f>Y88*Source!I93</f>
        <v>2.4165000000000001</v>
      </c>
      <c r="CY88">
        <f t="shared" si="7"/>
        <v>1487.8</v>
      </c>
      <c r="CZ88">
        <f t="shared" si="8"/>
        <v>125.13</v>
      </c>
      <c r="DA88">
        <f t="shared" si="9"/>
        <v>11.89</v>
      </c>
      <c r="DB88">
        <f t="shared" si="10"/>
        <v>279.97500000000002</v>
      </c>
      <c r="DC88">
        <f t="shared" si="11"/>
        <v>55.35</v>
      </c>
    </row>
    <row r="89" spans="1:107" x14ac:dyDescent="0.2">
      <c r="A89">
        <f>ROW(Source!A93)</f>
        <v>93</v>
      </c>
      <c r="B89">
        <v>46747901</v>
      </c>
      <c r="C89">
        <v>46748508</v>
      </c>
      <c r="D89">
        <v>30595490</v>
      </c>
      <c r="E89">
        <v>1</v>
      </c>
      <c r="F89">
        <v>1</v>
      </c>
      <c r="G89">
        <v>30515945</v>
      </c>
      <c r="H89">
        <v>2</v>
      </c>
      <c r="I89" t="s">
        <v>384</v>
      </c>
      <c r="J89" t="s">
        <v>385</v>
      </c>
      <c r="K89" t="s">
        <v>386</v>
      </c>
      <c r="L89">
        <v>1367</v>
      </c>
      <c r="N89">
        <v>1011</v>
      </c>
      <c r="O89" t="s">
        <v>354</v>
      </c>
      <c r="P89" t="s">
        <v>354</v>
      </c>
      <c r="Q89">
        <v>1</v>
      </c>
      <c r="W89">
        <v>0</v>
      </c>
      <c r="X89">
        <v>-646811103</v>
      </c>
      <c r="Y89">
        <v>0.65</v>
      </c>
      <c r="AA89">
        <v>0</v>
      </c>
      <c r="AB89">
        <v>1535.72</v>
      </c>
      <c r="AC89">
        <v>432.36</v>
      </c>
      <c r="AD89">
        <v>0</v>
      </c>
      <c r="AE89">
        <v>0</v>
      </c>
      <c r="AF89">
        <v>177.54</v>
      </c>
      <c r="AG89">
        <v>17.420000000000002</v>
      </c>
      <c r="AH89">
        <v>0</v>
      </c>
      <c r="AI89">
        <v>1</v>
      </c>
      <c r="AJ89">
        <v>8.65</v>
      </c>
      <c r="AK89">
        <v>24.82</v>
      </c>
      <c r="AL89">
        <v>1</v>
      </c>
      <c r="AN89">
        <v>0</v>
      </c>
      <c r="AO89">
        <v>1</v>
      </c>
      <c r="AP89">
        <v>1</v>
      </c>
      <c r="AQ89">
        <v>0</v>
      </c>
      <c r="AR89">
        <v>0</v>
      </c>
      <c r="AS89" t="s">
        <v>0</v>
      </c>
      <c r="AT89">
        <v>0.52</v>
      </c>
      <c r="AU89" t="s">
        <v>17</v>
      </c>
      <c r="AV89">
        <v>0</v>
      </c>
      <c r="AW89">
        <v>2</v>
      </c>
      <c r="AX89">
        <v>46748524</v>
      </c>
      <c r="AY89">
        <v>1</v>
      </c>
      <c r="AZ89">
        <v>0</v>
      </c>
      <c r="BA89">
        <v>91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CX89">
        <f>Y89*Source!I93</f>
        <v>0.70200000000000007</v>
      </c>
      <c r="CY89">
        <f t="shared" si="7"/>
        <v>1535.72</v>
      </c>
      <c r="CZ89">
        <f t="shared" si="8"/>
        <v>177.54</v>
      </c>
      <c r="DA89">
        <f t="shared" si="9"/>
        <v>8.65</v>
      </c>
      <c r="DB89">
        <f t="shared" si="10"/>
        <v>115.4</v>
      </c>
      <c r="DC89">
        <f t="shared" si="11"/>
        <v>11.324999999999999</v>
      </c>
    </row>
    <row r="90" spans="1:107" x14ac:dyDescent="0.2">
      <c r="A90">
        <f>ROW(Source!A93)</f>
        <v>93</v>
      </c>
      <c r="B90">
        <v>46747901</v>
      </c>
      <c r="C90">
        <v>46748508</v>
      </c>
      <c r="D90">
        <v>30571181</v>
      </c>
      <c r="E90">
        <v>1</v>
      </c>
      <c r="F90">
        <v>1</v>
      </c>
      <c r="G90">
        <v>30515945</v>
      </c>
      <c r="H90">
        <v>3</v>
      </c>
      <c r="I90" t="s">
        <v>387</v>
      </c>
      <c r="J90" t="s">
        <v>388</v>
      </c>
      <c r="K90" t="s">
        <v>389</v>
      </c>
      <c r="L90">
        <v>1339</v>
      </c>
      <c r="N90">
        <v>1007</v>
      </c>
      <c r="O90" t="s">
        <v>72</v>
      </c>
      <c r="P90" t="s">
        <v>72</v>
      </c>
      <c r="Q90">
        <v>1</v>
      </c>
      <c r="W90">
        <v>0</v>
      </c>
      <c r="X90">
        <v>-862991314</v>
      </c>
      <c r="Y90">
        <v>7</v>
      </c>
      <c r="AA90">
        <v>35.28</v>
      </c>
      <c r="AB90">
        <v>0</v>
      </c>
      <c r="AC90">
        <v>0</v>
      </c>
      <c r="AD90">
        <v>0</v>
      </c>
      <c r="AE90">
        <v>7.07</v>
      </c>
      <c r="AF90">
        <v>0</v>
      </c>
      <c r="AG90">
        <v>0</v>
      </c>
      <c r="AH90">
        <v>0</v>
      </c>
      <c r="AI90">
        <v>4.99</v>
      </c>
      <c r="AJ90">
        <v>1</v>
      </c>
      <c r="AK90">
        <v>1</v>
      </c>
      <c r="AL90">
        <v>1</v>
      </c>
      <c r="AN90">
        <v>0</v>
      </c>
      <c r="AO90">
        <v>1</v>
      </c>
      <c r="AP90">
        <v>0</v>
      </c>
      <c r="AQ90">
        <v>0</v>
      </c>
      <c r="AR90">
        <v>0</v>
      </c>
      <c r="AS90" t="s">
        <v>0</v>
      </c>
      <c r="AT90">
        <v>7</v>
      </c>
      <c r="AU90" t="s">
        <v>0</v>
      </c>
      <c r="AV90">
        <v>0</v>
      </c>
      <c r="AW90">
        <v>2</v>
      </c>
      <c r="AX90">
        <v>46748525</v>
      </c>
      <c r="AY90">
        <v>1</v>
      </c>
      <c r="AZ90">
        <v>0</v>
      </c>
      <c r="BA90">
        <v>92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CX90">
        <f>Y90*Source!I93</f>
        <v>7.5600000000000005</v>
      </c>
      <c r="CY90">
        <f>AA90</f>
        <v>35.28</v>
      </c>
      <c r="CZ90">
        <f>AE90</f>
        <v>7.07</v>
      </c>
      <c r="DA90">
        <f>AI90</f>
        <v>4.99</v>
      </c>
      <c r="DB90">
        <f>ROUND(ROUND(AT90*CZ90,2),6)</f>
        <v>49.49</v>
      </c>
      <c r="DC90">
        <f>ROUND(ROUND(AT90*AG90,2),6)</f>
        <v>0</v>
      </c>
    </row>
    <row r="91" spans="1:107" x14ac:dyDescent="0.2">
      <c r="A91">
        <f>ROW(Source!A93)</f>
        <v>93</v>
      </c>
      <c r="B91">
        <v>46747901</v>
      </c>
      <c r="C91">
        <v>46748508</v>
      </c>
      <c r="D91">
        <v>30572472</v>
      </c>
      <c r="E91">
        <v>1</v>
      </c>
      <c r="F91">
        <v>1</v>
      </c>
      <c r="G91">
        <v>30515945</v>
      </c>
      <c r="H91">
        <v>3</v>
      </c>
      <c r="I91" t="s">
        <v>79</v>
      </c>
      <c r="J91" t="s">
        <v>81</v>
      </c>
      <c r="K91" t="s">
        <v>80</v>
      </c>
      <c r="L91">
        <v>1339</v>
      </c>
      <c r="N91">
        <v>1007</v>
      </c>
      <c r="O91" t="s">
        <v>72</v>
      </c>
      <c r="P91" t="s">
        <v>72</v>
      </c>
      <c r="Q91">
        <v>1</v>
      </c>
      <c r="W91">
        <v>0</v>
      </c>
      <c r="X91">
        <v>2075779493</v>
      </c>
      <c r="Y91">
        <v>126</v>
      </c>
      <c r="AA91">
        <v>1508.55</v>
      </c>
      <c r="AB91">
        <v>0</v>
      </c>
      <c r="AC91">
        <v>0</v>
      </c>
      <c r="AD91">
        <v>0</v>
      </c>
      <c r="AE91">
        <v>159.13</v>
      </c>
      <c r="AF91">
        <v>0</v>
      </c>
      <c r="AG91">
        <v>0</v>
      </c>
      <c r="AH91">
        <v>0</v>
      </c>
      <c r="AI91">
        <v>9.48</v>
      </c>
      <c r="AJ91">
        <v>1</v>
      </c>
      <c r="AK91">
        <v>1</v>
      </c>
      <c r="AL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 t="s">
        <v>0</v>
      </c>
      <c r="AT91">
        <v>126</v>
      </c>
      <c r="AU91" t="s">
        <v>0</v>
      </c>
      <c r="AV91">
        <v>0</v>
      </c>
      <c r="AW91">
        <v>1</v>
      </c>
      <c r="AX91">
        <v>-1</v>
      </c>
      <c r="AY91">
        <v>0</v>
      </c>
      <c r="AZ91">
        <v>0</v>
      </c>
      <c r="BA91" t="s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CX91">
        <f>Y91*Source!I93</f>
        <v>136.08000000000001</v>
      </c>
      <c r="CY91">
        <f>AA91</f>
        <v>1508.55</v>
      </c>
      <c r="CZ91">
        <f>AE91</f>
        <v>159.13</v>
      </c>
      <c r="DA91">
        <f>AI91</f>
        <v>9.48</v>
      </c>
      <c r="DB91">
        <f>ROUND(ROUND(AT91*CZ91,2),6)</f>
        <v>20050.38</v>
      </c>
      <c r="DC91">
        <f>ROUND(ROUND(AT91*AG91,2),6)</f>
        <v>0</v>
      </c>
    </row>
    <row r="92" spans="1:107" x14ac:dyDescent="0.2">
      <c r="A92">
        <f>ROW(Source!A95)</f>
        <v>95</v>
      </c>
      <c r="B92">
        <v>46747901</v>
      </c>
      <c r="C92">
        <v>46748528</v>
      </c>
      <c r="D92">
        <v>30515951</v>
      </c>
      <c r="E92">
        <v>30515945</v>
      </c>
      <c r="F92">
        <v>1</v>
      </c>
      <c r="G92">
        <v>30515945</v>
      </c>
      <c r="H92">
        <v>1</v>
      </c>
      <c r="I92" t="s">
        <v>348</v>
      </c>
      <c r="J92" t="s">
        <v>0</v>
      </c>
      <c r="K92" t="s">
        <v>349</v>
      </c>
      <c r="L92">
        <v>1191</v>
      </c>
      <c r="N92">
        <v>1013</v>
      </c>
      <c r="O92" t="s">
        <v>350</v>
      </c>
      <c r="P92" t="s">
        <v>350</v>
      </c>
      <c r="Q92">
        <v>1</v>
      </c>
      <c r="W92">
        <v>0</v>
      </c>
      <c r="X92">
        <v>476480486</v>
      </c>
      <c r="Y92">
        <v>134.07849999999999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1</v>
      </c>
      <c r="AK92">
        <v>1</v>
      </c>
      <c r="AL92">
        <v>1</v>
      </c>
      <c r="AN92">
        <v>0</v>
      </c>
      <c r="AO92">
        <v>1</v>
      </c>
      <c r="AP92">
        <v>1</v>
      </c>
      <c r="AQ92">
        <v>0</v>
      </c>
      <c r="AR92">
        <v>0</v>
      </c>
      <c r="AS92" t="s">
        <v>0</v>
      </c>
      <c r="AT92">
        <v>116.59</v>
      </c>
      <c r="AU92" t="s">
        <v>18</v>
      </c>
      <c r="AV92">
        <v>1</v>
      </c>
      <c r="AW92">
        <v>2</v>
      </c>
      <c r="AX92">
        <v>46748539</v>
      </c>
      <c r="AY92">
        <v>1</v>
      </c>
      <c r="AZ92">
        <v>0</v>
      </c>
      <c r="BA92">
        <v>94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CX92">
        <f>Y92*Source!I95</f>
        <v>469.27474999999998</v>
      </c>
      <c r="CY92">
        <f>AD92</f>
        <v>0</v>
      </c>
      <c r="CZ92">
        <f>AH92</f>
        <v>0</v>
      </c>
      <c r="DA92">
        <f>AL92</f>
        <v>1</v>
      </c>
      <c r="DB92">
        <f>ROUND((ROUND(AT92*CZ92,2)*1.15),6)</f>
        <v>0</v>
      </c>
      <c r="DC92">
        <f>ROUND((ROUND(AT92*AG92,2)*1.15),6)</f>
        <v>0</v>
      </c>
    </row>
    <row r="93" spans="1:107" x14ac:dyDescent="0.2">
      <c r="A93">
        <f>ROW(Source!A95)</f>
        <v>95</v>
      </c>
      <c r="B93">
        <v>46747901</v>
      </c>
      <c r="C93">
        <v>46748528</v>
      </c>
      <c r="D93">
        <v>30595968</v>
      </c>
      <c r="E93">
        <v>1</v>
      </c>
      <c r="F93">
        <v>1</v>
      </c>
      <c r="G93">
        <v>30515945</v>
      </c>
      <c r="H93">
        <v>2</v>
      </c>
      <c r="I93" t="s">
        <v>396</v>
      </c>
      <c r="J93" t="s">
        <v>397</v>
      </c>
      <c r="K93" t="s">
        <v>398</v>
      </c>
      <c r="L93">
        <v>1367</v>
      </c>
      <c r="N93">
        <v>1011</v>
      </c>
      <c r="O93" t="s">
        <v>354</v>
      </c>
      <c r="P93" t="s">
        <v>354</v>
      </c>
      <c r="Q93">
        <v>1</v>
      </c>
      <c r="W93">
        <v>0</v>
      </c>
      <c r="X93">
        <v>-1049359691</v>
      </c>
      <c r="Y93">
        <v>4.0999999999999996</v>
      </c>
      <c r="AA93">
        <v>0</v>
      </c>
      <c r="AB93">
        <v>95.98</v>
      </c>
      <c r="AC93">
        <v>3.72</v>
      </c>
      <c r="AD93">
        <v>0</v>
      </c>
      <c r="AE93">
        <v>0</v>
      </c>
      <c r="AF93">
        <v>17.420000000000002</v>
      </c>
      <c r="AG93">
        <v>0.15</v>
      </c>
      <c r="AH93">
        <v>0</v>
      </c>
      <c r="AI93">
        <v>1</v>
      </c>
      <c r="AJ93">
        <v>5.51</v>
      </c>
      <c r="AK93">
        <v>24.82</v>
      </c>
      <c r="AL93">
        <v>1</v>
      </c>
      <c r="AN93">
        <v>0</v>
      </c>
      <c r="AO93">
        <v>1</v>
      </c>
      <c r="AP93">
        <v>1</v>
      </c>
      <c r="AQ93">
        <v>0</v>
      </c>
      <c r="AR93">
        <v>0</v>
      </c>
      <c r="AS93" t="s">
        <v>0</v>
      </c>
      <c r="AT93">
        <v>3.28</v>
      </c>
      <c r="AU93" t="s">
        <v>17</v>
      </c>
      <c r="AV93">
        <v>0</v>
      </c>
      <c r="AW93">
        <v>2</v>
      </c>
      <c r="AX93">
        <v>46748540</v>
      </c>
      <c r="AY93">
        <v>1</v>
      </c>
      <c r="AZ93">
        <v>0</v>
      </c>
      <c r="BA93">
        <v>95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CX93">
        <f>Y93*Source!I95</f>
        <v>14.349999999999998</v>
      </c>
      <c r="CY93">
        <f>AB93</f>
        <v>95.98</v>
      </c>
      <c r="CZ93">
        <f>AF93</f>
        <v>17.420000000000002</v>
      </c>
      <c r="DA93">
        <f>AJ93</f>
        <v>5.51</v>
      </c>
      <c r="DB93">
        <f>ROUND((ROUND(AT93*CZ93,2)*1.25),6)</f>
        <v>71.424999999999997</v>
      </c>
      <c r="DC93">
        <f>ROUND((ROUND(AT93*AG93,2)*1.25),6)</f>
        <v>0.61250000000000004</v>
      </c>
    </row>
    <row r="94" spans="1:107" x14ac:dyDescent="0.2">
      <c r="A94">
        <f>ROW(Source!A95)</f>
        <v>95</v>
      </c>
      <c r="B94">
        <v>46747901</v>
      </c>
      <c r="C94">
        <v>46748528</v>
      </c>
      <c r="D94">
        <v>30596074</v>
      </c>
      <c r="E94">
        <v>1</v>
      </c>
      <c r="F94">
        <v>1</v>
      </c>
      <c r="G94">
        <v>30515945</v>
      </c>
      <c r="H94">
        <v>2</v>
      </c>
      <c r="I94" t="s">
        <v>399</v>
      </c>
      <c r="J94" t="s">
        <v>400</v>
      </c>
      <c r="K94" t="s">
        <v>401</v>
      </c>
      <c r="L94">
        <v>1367</v>
      </c>
      <c r="N94">
        <v>1011</v>
      </c>
      <c r="O94" t="s">
        <v>354</v>
      </c>
      <c r="P94" t="s">
        <v>354</v>
      </c>
      <c r="Q94">
        <v>1</v>
      </c>
      <c r="W94">
        <v>0</v>
      </c>
      <c r="X94">
        <v>-628430174</v>
      </c>
      <c r="Y94">
        <v>1.0125</v>
      </c>
      <c r="AA94">
        <v>0</v>
      </c>
      <c r="AB94">
        <v>731.23</v>
      </c>
      <c r="AC94">
        <v>356.42</v>
      </c>
      <c r="AD94">
        <v>0</v>
      </c>
      <c r="AE94">
        <v>0</v>
      </c>
      <c r="AF94">
        <v>76.81</v>
      </c>
      <c r="AG94">
        <v>14.36</v>
      </c>
      <c r="AH94">
        <v>0</v>
      </c>
      <c r="AI94">
        <v>1</v>
      </c>
      <c r="AJ94">
        <v>9.52</v>
      </c>
      <c r="AK94">
        <v>24.82</v>
      </c>
      <c r="AL94">
        <v>1</v>
      </c>
      <c r="AN94">
        <v>0</v>
      </c>
      <c r="AO94">
        <v>1</v>
      </c>
      <c r="AP94">
        <v>1</v>
      </c>
      <c r="AQ94">
        <v>0</v>
      </c>
      <c r="AR94">
        <v>0</v>
      </c>
      <c r="AS94" t="s">
        <v>0</v>
      </c>
      <c r="AT94">
        <v>0.81</v>
      </c>
      <c r="AU94" t="s">
        <v>17</v>
      </c>
      <c r="AV94">
        <v>0</v>
      </c>
      <c r="AW94">
        <v>2</v>
      </c>
      <c r="AX94">
        <v>46748541</v>
      </c>
      <c r="AY94">
        <v>1</v>
      </c>
      <c r="AZ94">
        <v>2048</v>
      </c>
      <c r="BA94">
        <v>96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CX94">
        <f>Y94*Source!I95</f>
        <v>3.5437499999999997</v>
      </c>
      <c r="CY94">
        <f>AB94</f>
        <v>731.23</v>
      </c>
      <c r="CZ94">
        <f>AF94</f>
        <v>76.81</v>
      </c>
      <c r="DA94">
        <f>AJ94</f>
        <v>9.52</v>
      </c>
      <c r="DB94">
        <f>ROUND((ROUND(AT94*CZ94,2)*1.25),6)</f>
        <v>77.775000000000006</v>
      </c>
      <c r="DC94">
        <f>ROUND((ROUND(AT94*AG94,2)*1.25),6)</f>
        <v>14.5375</v>
      </c>
    </row>
    <row r="95" spans="1:107" x14ac:dyDescent="0.2">
      <c r="A95">
        <f>ROW(Source!A95)</f>
        <v>95</v>
      </c>
      <c r="B95">
        <v>46747901</v>
      </c>
      <c r="C95">
        <v>46748528</v>
      </c>
      <c r="D95">
        <v>30596128</v>
      </c>
      <c r="E95">
        <v>1</v>
      </c>
      <c r="F95">
        <v>1</v>
      </c>
      <c r="G95">
        <v>30515945</v>
      </c>
      <c r="H95">
        <v>2</v>
      </c>
      <c r="I95" t="s">
        <v>402</v>
      </c>
      <c r="J95" t="s">
        <v>403</v>
      </c>
      <c r="K95" t="s">
        <v>404</v>
      </c>
      <c r="L95">
        <v>1367</v>
      </c>
      <c r="N95">
        <v>1011</v>
      </c>
      <c r="O95" t="s">
        <v>354</v>
      </c>
      <c r="P95" t="s">
        <v>354</v>
      </c>
      <c r="Q95">
        <v>1</v>
      </c>
      <c r="W95">
        <v>0</v>
      </c>
      <c r="X95">
        <v>2073069139</v>
      </c>
      <c r="Y95">
        <v>2.1749999999999998</v>
      </c>
      <c r="AA95">
        <v>0</v>
      </c>
      <c r="AB95">
        <v>4.26</v>
      </c>
      <c r="AC95">
        <v>0.74</v>
      </c>
      <c r="AD95">
        <v>0</v>
      </c>
      <c r="AE95">
        <v>0</v>
      </c>
      <c r="AF95">
        <v>0.81</v>
      </c>
      <c r="AG95">
        <v>0.03</v>
      </c>
      <c r="AH95">
        <v>0</v>
      </c>
      <c r="AI95">
        <v>1</v>
      </c>
      <c r="AJ95">
        <v>5.26</v>
      </c>
      <c r="AK95">
        <v>24.82</v>
      </c>
      <c r="AL95">
        <v>1</v>
      </c>
      <c r="AN95">
        <v>0</v>
      </c>
      <c r="AO95">
        <v>1</v>
      </c>
      <c r="AP95">
        <v>1</v>
      </c>
      <c r="AQ95">
        <v>0</v>
      </c>
      <c r="AR95">
        <v>0</v>
      </c>
      <c r="AS95" t="s">
        <v>0</v>
      </c>
      <c r="AT95">
        <v>1.74</v>
      </c>
      <c r="AU95" t="s">
        <v>17</v>
      </c>
      <c r="AV95">
        <v>0</v>
      </c>
      <c r="AW95">
        <v>2</v>
      </c>
      <c r="AX95">
        <v>46748543</v>
      </c>
      <c r="AY95">
        <v>1</v>
      </c>
      <c r="AZ95">
        <v>0</v>
      </c>
      <c r="BA95">
        <v>97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CX95">
        <f>Y95*Source!I95</f>
        <v>7.6124999999999989</v>
      </c>
      <c r="CY95">
        <f>AB95</f>
        <v>4.26</v>
      </c>
      <c r="CZ95">
        <f>AF95</f>
        <v>0.81</v>
      </c>
      <c r="DA95">
        <f>AJ95</f>
        <v>5.26</v>
      </c>
      <c r="DB95">
        <f>ROUND((ROUND(AT95*CZ95,2)*1.25),6)</f>
        <v>1.7625</v>
      </c>
      <c r="DC95">
        <f>ROUND((ROUND(AT95*AG95,2)*1.25),6)</f>
        <v>6.25E-2</v>
      </c>
    </row>
    <row r="96" spans="1:107" x14ac:dyDescent="0.2">
      <c r="A96">
        <f>ROW(Source!A95)</f>
        <v>95</v>
      </c>
      <c r="B96">
        <v>46747901</v>
      </c>
      <c r="C96">
        <v>46748528</v>
      </c>
      <c r="D96">
        <v>30595321</v>
      </c>
      <c r="E96">
        <v>1</v>
      </c>
      <c r="F96">
        <v>1</v>
      </c>
      <c r="G96">
        <v>30515945</v>
      </c>
      <c r="H96">
        <v>2</v>
      </c>
      <c r="I96" t="s">
        <v>405</v>
      </c>
      <c r="J96" t="s">
        <v>406</v>
      </c>
      <c r="K96" t="s">
        <v>407</v>
      </c>
      <c r="L96">
        <v>1367</v>
      </c>
      <c r="N96">
        <v>1011</v>
      </c>
      <c r="O96" t="s">
        <v>354</v>
      </c>
      <c r="P96" t="s">
        <v>354</v>
      </c>
      <c r="Q96">
        <v>1</v>
      </c>
      <c r="W96">
        <v>0</v>
      </c>
      <c r="X96">
        <v>-266174272</v>
      </c>
      <c r="Y96">
        <v>1.0125</v>
      </c>
      <c r="AA96">
        <v>0</v>
      </c>
      <c r="AB96">
        <v>1601.9</v>
      </c>
      <c r="AC96">
        <v>450.48</v>
      </c>
      <c r="AD96">
        <v>0</v>
      </c>
      <c r="AE96">
        <v>0</v>
      </c>
      <c r="AF96">
        <v>190.93</v>
      </c>
      <c r="AG96">
        <v>18.149999999999999</v>
      </c>
      <c r="AH96">
        <v>0</v>
      </c>
      <c r="AI96">
        <v>1</v>
      </c>
      <c r="AJ96">
        <v>8.39</v>
      </c>
      <c r="AK96">
        <v>24.82</v>
      </c>
      <c r="AL96">
        <v>1</v>
      </c>
      <c r="AN96">
        <v>0</v>
      </c>
      <c r="AO96">
        <v>1</v>
      </c>
      <c r="AP96">
        <v>1</v>
      </c>
      <c r="AQ96">
        <v>0</v>
      </c>
      <c r="AR96">
        <v>0</v>
      </c>
      <c r="AS96" t="s">
        <v>0</v>
      </c>
      <c r="AT96">
        <v>0.81</v>
      </c>
      <c r="AU96" t="s">
        <v>17</v>
      </c>
      <c r="AV96">
        <v>0</v>
      </c>
      <c r="AW96">
        <v>2</v>
      </c>
      <c r="AX96">
        <v>46748542</v>
      </c>
      <c r="AY96">
        <v>1</v>
      </c>
      <c r="AZ96">
        <v>2048</v>
      </c>
      <c r="BA96">
        <v>98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CX96">
        <f>Y96*Source!I95</f>
        <v>3.5437499999999997</v>
      </c>
      <c r="CY96">
        <f>AB96</f>
        <v>1601.9</v>
      </c>
      <c r="CZ96">
        <f>AF96</f>
        <v>190.93</v>
      </c>
      <c r="DA96">
        <f>AJ96</f>
        <v>8.39</v>
      </c>
      <c r="DB96">
        <f>ROUND((ROUND(AT96*CZ96,2)*1.25),6)</f>
        <v>193.3125</v>
      </c>
      <c r="DC96">
        <f>ROUND((ROUND(AT96*AG96,2)*1.25),6)</f>
        <v>18.375</v>
      </c>
    </row>
    <row r="97" spans="1:107" x14ac:dyDescent="0.2">
      <c r="A97">
        <f>ROW(Source!A95)</f>
        <v>95</v>
      </c>
      <c r="B97">
        <v>46747901</v>
      </c>
      <c r="C97">
        <v>46748528</v>
      </c>
      <c r="D97">
        <v>30516999</v>
      </c>
      <c r="E97">
        <v>30515945</v>
      </c>
      <c r="F97">
        <v>1</v>
      </c>
      <c r="G97">
        <v>30515945</v>
      </c>
      <c r="H97">
        <v>2</v>
      </c>
      <c r="I97" t="s">
        <v>361</v>
      </c>
      <c r="J97" t="s">
        <v>0</v>
      </c>
      <c r="K97" t="s">
        <v>362</v>
      </c>
      <c r="L97">
        <v>1344</v>
      </c>
      <c r="N97">
        <v>1008</v>
      </c>
      <c r="O97" t="s">
        <v>363</v>
      </c>
      <c r="P97" t="s">
        <v>363</v>
      </c>
      <c r="Q97">
        <v>1</v>
      </c>
      <c r="W97">
        <v>0</v>
      </c>
      <c r="X97">
        <v>-1180195794</v>
      </c>
      <c r="Y97">
        <v>1.2500000000000001E-2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1</v>
      </c>
      <c r="AN97">
        <v>0</v>
      </c>
      <c r="AO97">
        <v>1</v>
      </c>
      <c r="AP97">
        <v>1</v>
      </c>
      <c r="AQ97">
        <v>0</v>
      </c>
      <c r="AR97">
        <v>0</v>
      </c>
      <c r="AS97" t="s">
        <v>0</v>
      </c>
      <c r="AT97">
        <v>0.01</v>
      </c>
      <c r="AU97" t="s">
        <v>17</v>
      </c>
      <c r="AV97">
        <v>0</v>
      </c>
      <c r="AW97">
        <v>2</v>
      </c>
      <c r="AX97">
        <v>46748544</v>
      </c>
      <c r="AY97">
        <v>1</v>
      </c>
      <c r="AZ97">
        <v>0</v>
      </c>
      <c r="BA97">
        <v>99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CX97">
        <f>Y97*Source!I95</f>
        <v>4.3750000000000004E-2</v>
      </c>
      <c r="CY97">
        <f>AB97</f>
        <v>1</v>
      </c>
      <c r="CZ97">
        <f>AF97</f>
        <v>1</v>
      </c>
      <c r="DA97">
        <f>AJ97</f>
        <v>1</v>
      </c>
      <c r="DB97">
        <f>ROUND((ROUND(AT97*CZ97,2)*1.25),6)</f>
        <v>1.2500000000000001E-2</v>
      </c>
      <c r="DC97">
        <f>ROUND((ROUND(AT97*AG97,2)*1.25),6)</f>
        <v>0</v>
      </c>
    </row>
    <row r="98" spans="1:107" x14ac:dyDescent="0.2">
      <c r="A98">
        <f>ROW(Source!A95)</f>
        <v>95</v>
      </c>
      <c r="B98">
        <v>46747901</v>
      </c>
      <c r="C98">
        <v>46748528</v>
      </c>
      <c r="D98">
        <v>30571740</v>
      </c>
      <c r="E98">
        <v>1</v>
      </c>
      <c r="F98">
        <v>1</v>
      </c>
      <c r="G98">
        <v>30515945</v>
      </c>
      <c r="H98">
        <v>3</v>
      </c>
      <c r="I98" t="s">
        <v>70</v>
      </c>
      <c r="J98" t="s">
        <v>73</v>
      </c>
      <c r="K98" t="s">
        <v>71</v>
      </c>
      <c r="L98">
        <v>1339</v>
      </c>
      <c r="N98">
        <v>1007</v>
      </c>
      <c r="O98" t="s">
        <v>72</v>
      </c>
      <c r="P98" t="s">
        <v>72</v>
      </c>
      <c r="Q98">
        <v>1</v>
      </c>
      <c r="W98">
        <v>0</v>
      </c>
      <c r="X98">
        <v>2069056849</v>
      </c>
      <c r="Y98">
        <v>0.21</v>
      </c>
      <c r="AA98">
        <v>552.25</v>
      </c>
      <c r="AB98">
        <v>0</v>
      </c>
      <c r="AC98">
        <v>0</v>
      </c>
      <c r="AD98">
        <v>0</v>
      </c>
      <c r="AE98">
        <v>104.99</v>
      </c>
      <c r="AF98">
        <v>0</v>
      </c>
      <c r="AG98">
        <v>0</v>
      </c>
      <c r="AH98">
        <v>0</v>
      </c>
      <c r="AI98">
        <v>5.26</v>
      </c>
      <c r="AJ98">
        <v>1</v>
      </c>
      <c r="AK98">
        <v>1</v>
      </c>
      <c r="AL98">
        <v>1</v>
      </c>
      <c r="AN98">
        <v>0</v>
      </c>
      <c r="AO98">
        <v>1</v>
      </c>
      <c r="AP98">
        <v>0</v>
      </c>
      <c r="AQ98">
        <v>0</v>
      </c>
      <c r="AR98">
        <v>0</v>
      </c>
      <c r="AS98" t="s">
        <v>0</v>
      </c>
      <c r="AT98">
        <v>0.21</v>
      </c>
      <c r="AU98" t="s">
        <v>0</v>
      </c>
      <c r="AV98">
        <v>0</v>
      </c>
      <c r="AW98">
        <v>2</v>
      </c>
      <c r="AX98">
        <v>46748545</v>
      </c>
      <c r="AY98">
        <v>1</v>
      </c>
      <c r="AZ98">
        <v>0</v>
      </c>
      <c r="BA98">
        <v>100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CX98">
        <f>Y98*Source!I95</f>
        <v>0.73499999999999999</v>
      </c>
      <c r="CY98">
        <f>AA98</f>
        <v>552.25</v>
      </c>
      <c r="CZ98">
        <f>AE98</f>
        <v>104.99</v>
      </c>
      <c r="DA98">
        <f>AI98</f>
        <v>5.26</v>
      </c>
      <c r="DB98">
        <f>ROUND(ROUND(AT98*CZ98,2),6)</f>
        <v>22.05</v>
      </c>
      <c r="DC98">
        <f>ROUND(ROUND(AT98*AG98,2),6)</f>
        <v>0</v>
      </c>
    </row>
    <row r="99" spans="1:107" x14ac:dyDescent="0.2">
      <c r="A99">
        <f>ROW(Source!A95)</f>
        <v>95</v>
      </c>
      <c r="B99">
        <v>46747901</v>
      </c>
      <c r="C99">
        <v>46748528</v>
      </c>
      <c r="D99">
        <v>30589810</v>
      </c>
      <c r="E99">
        <v>1</v>
      </c>
      <c r="F99">
        <v>1</v>
      </c>
      <c r="G99">
        <v>30515945</v>
      </c>
      <c r="H99">
        <v>3</v>
      </c>
      <c r="I99" t="s">
        <v>95</v>
      </c>
      <c r="J99" t="s">
        <v>97</v>
      </c>
      <c r="K99" t="s">
        <v>96</v>
      </c>
      <c r="L99">
        <v>1348</v>
      </c>
      <c r="N99">
        <v>1009</v>
      </c>
      <c r="O99" t="s">
        <v>38</v>
      </c>
      <c r="P99" t="s">
        <v>38</v>
      </c>
      <c r="Q99">
        <v>1000</v>
      </c>
      <c r="W99">
        <v>0</v>
      </c>
      <c r="X99">
        <v>597656424</v>
      </c>
      <c r="Y99">
        <v>5.0000000000000009</v>
      </c>
      <c r="AA99">
        <v>3427.02</v>
      </c>
      <c r="AB99">
        <v>0</v>
      </c>
      <c r="AC99">
        <v>0</v>
      </c>
      <c r="AD99">
        <v>0</v>
      </c>
      <c r="AE99">
        <v>575.97</v>
      </c>
      <c r="AF99">
        <v>0</v>
      </c>
      <c r="AG99">
        <v>0</v>
      </c>
      <c r="AH99">
        <v>0</v>
      </c>
      <c r="AI99">
        <v>5.95</v>
      </c>
      <c r="AJ99">
        <v>1</v>
      </c>
      <c r="AK99">
        <v>1</v>
      </c>
      <c r="AL99">
        <v>1</v>
      </c>
      <c r="AN99">
        <v>0</v>
      </c>
      <c r="AO99">
        <v>0</v>
      </c>
      <c r="AP99">
        <v>0</v>
      </c>
      <c r="AQ99">
        <v>0</v>
      </c>
      <c r="AR99">
        <v>0</v>
      </c>
      <c r="AS99" t="s">
        <v>0</v>
      </c>
      <c r="AT99">
        <v>5.0000000000000009</v>
      </c>
      <c r="AU99" t="s">
        <v>0</v>
      </c>
      <c r="AV99">
        <v>0</v>
      </c>
      <c r="AW99">
        <v>1</v>
      </c>
      <c r="AX99">
        <v>-1</v>
      </c>
      <c r="AY99">
        <v>0</v>
      </c>
      <c r="AZ99">
        <v>0</v>
      </c>
      <c r="BA99" t="s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CX99">
        <f>Y99*Source!I95</f>
        <v>17.500000000000004</v>
      </c>
      <c r="CY99">
        <f>AA99</f>
        <v>3427.02</v>
      </c>
      <c r="CZ99">
        <f>AE99</f>
        <v>575.97</v>
      </c>
      <c r="DA99">
        <f>AI99</f>
        <v>5.95</v>
      </c>
      <c r="DB99">
        <f>ROUND(ROUND(AT99*CZ99,2),6)</f>
        <v>2879.85</v>
      </c>
      <c r="DC99">
        <f>ROUND(ROUND(AT99*AG99,2),6)</f>
        <v>0</v>
      </c>
    </row>
    <row r="100" spans="1:107" x14ac:dyDescent="0.2">
      <c r="A100">
        <f>ROW(Source!A95)</f>
        <v>95</v>
      </c>
      <c r="B100">
        <v>46747901</v>
      </c>
      <c r="C100">
        <v>46748528</v>
      </c>
      <c r="D100">
        <v>30590911</v>
      </c>
      <c r="E100">
        <v>1</v>
      </c>
      <c r="F100">
        <v>1</v>
      </c>
      <c r="G100">
        <v>30515945</v>
      </c>
      <c r="H100">
        <v>3</v>
      </c>
      <c r="I100" t="s">
        <v>99</v>
      </c>
      <c r="J100" t="s">
        <v>101</v>
      </c>
      <c r="K100" t="s">
        <v>100</v>
      </c>
      <c r="L100">
        <v>1327</v>
      </c>
      <c r="N100">
        <v>1005</v>
      </c>
      <c r="O100" t="s">
        <v>60</v>
      </c>
      <c r="P100" t="s">
        <v>60</v>
      </c>
      <c r="Q100">
        <v>1</v>
      </c>
      <c r="W100">
        <v>0</v>
      </c>
      <c r="X100">
        <v>-1392361747</v>
      </c>
      <c r="Y100">
        <v>102</v>
      </c>
      <c r="AA100">
        <v>916.82</v>
      </c>
      <c r="AB100">
        <v>0</v>
      </c>
      <c r="AC100">
        <v>0</v>
      </c>
      <c r="AD100">
        <v>0</v>
      </c>
      <c r="AE100">
        <v>231.52</v>
      </c>
      <c r="AF100">
        <v>0</v>
      </c>
      <c r="AG100">
        <v>0</v>
      </c>
      <c r="AH100">
        <v>0</v>
      </c>
      <c r="AI100">
        <v>3.96</v>
      </c>
      <c r="AJ100">
        <v>1</v>
      </c>
      <c r="AK100">
        <v>1</v>
      </c>
      <c r="AL100">
        <v>1</v>
      </c>
      <c r="AN100">
        <v>0</v>
      </c>
      <c r="AO100">
        <v>0</v>
      </c>
      <c r="AP100">
        <v>0</v>
      </c>
      <c r="AQ100">
        <v>0</v>
      </c>
      <c r="AR100">
        <v>0</v>
      </c>
      <c r="AS100" t="s">
        <v>0</v>
      </c>
      <c r="AT100">
        <v>102</v>
      </c>
      <c r="AU100" t="s">
        <v>0</v>
      </c>
      <c r="AV100">
        <v>0</v>
      </c>
      <c r="AW100">
        <v>1</v>
      </c>
      <c r="AX100">
        <v>-1</v>
      </c>
      <c r="AY100">
        <v>0</v>
      </c>
      <c r="AZ100">
        <v>0</v>
      </c>
      <c r="BA100" t="s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CX100">
        <f>Y100*Source!I95</f>
        <v>357</v>
      </c>
      <c r="CY100">
        <f>AA100</f>
        <v>916.82</v>
      </c>
      <c r="CZ100">
        <f>AE100</f>
        <v>231.52</v>
      </c>
      <c r="DA100">
        <f>AI100</f>
        <v>3.96</v>
      </c>
      <c r="DB100">
        <f>ROUND(ROUND(AT100*CZ100,2),6)</f>
        <v>23615.040000000001</v>
      </c>
      <c r="DC100">
        <f>ROUND(ROUND(AT100*AG100,2),6)</f>
        <v>0</v>
      </c>
    </row>
    <row r="101" spans="1:107" x14ac:dyDescent="0.2">
      <c r="A101">
        <f>ROW(Source!A95)</f>
        <v>95</v>
      </c>
      <c r="B101">
        <v>46747901</v>
      </c>
      <c r="C101">
        <v>46748528</v>
      </c>
      <c r="D101">
        <v>30593346</v>
      </c>
      <c r="E101">
        <v>1</v>
      </c>
      <c r="F101">
        <v>1</v>
      </c>
      <c r="G101">
        <v>30515945</v>
      </c>
      <c r="H101">
        <v>3</v>
      </c>
      <c r="I101" t="s">
        <v>90</v>
      </c>
      <c r="J101" t="s">
        <v>93</v>
      </c>
      <c r="K101" t="s">
        <v>91</v>
      </c>
      <c r="L101">
        <v>1354</v>
      </c>
      <c r="N101">
        <v>1010</v>
      </c>
      <c r="O101" t="s">
        <v>92</v>
      </c>
      <c r="P101" t="s">
        <v>92</v>
      </c>
      <c r="Q101">
        <v>1</v>
      </c>
      <c r="W101">
        <v>0</v>
      </c>
      <c r="X101">
        <v>1978578417</v>
      </c>
      <c r="Y101">
        <v>1.5</v>
      </c>
      <c r="AA101">
        <v>5296.15</v>
      </c>
      <c r="AB101">
        <v>0</v>
      </c>
      <c r="AC101">
        <v>0</v>
      </c>
      <c r="AD101">
        <v>0</v>
      </c>
      <c r="AE101">
        <v>2634.9</v>
      </c>
      <c r="AF101">
        <v>0</v>
      </c>
      <c r="AG101">
        <v>0</v>
      </c>
      <c r="AH101">
        <v>0</v>
      </c>
      <c r="AI101">
        <v>2.0099999999999998</v>
      </c>
      <c r="AJ101">
        <v>1</v>
      </c>
      <c r="AK101">
        <v>1</v>
      </c>
      <c r="AL101">
        <v>1</v>
      </c>
      <c r="AN101">
        <v>0</v>
      </c>
      <c r="AO101">
        <v>0</v>
      </c>
      <c r="AP101">
        <v>0</v>
      </c>
      <c r="AQ101">
        <v>0</v>
      </c>
      <c r="AR101">
        <v>0</v>
      </c>
      <c r="AS101" t="s">
        <v>0</v>
      </c>
      <c r="AT101">
        <v>1.5</v>
      </c>
      <c r="AU101" t="s">
        <v>0</v>
      </c>
      <c r="AV101">
        <v>0</v>
      </c>
      <c r="AW101">
        <v>1</v>
      </c>
      <c r="AX101">
        <v>-1</v>
      </c>
      <c r="AY101">
        <v>0</v>
      </c>
      <c r="AZ101">
        <v>0</v>
      </c>
      <c r="BA101" t="s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CX101">
        <f>Y101*Source!I95</f>
        <v>5.25</v>
      </c>
      <c r="CY101">
        <f>AA101</f>
        <v>5296.15</v>
      </c>
      <c r="CZ101">
        <f>AE101</f>
        <v>2634.9</v>
      </c>
      <c r="DA101">
        <f>AI101</f>
        <v>2.0099999999999998</v>
      </c>
      <c r="DB101">
        <f>ROUND(ROUND(AT101*CZ101,2),6)</f>
        <v>3952.35</v>
      </c>
      <c r="DC101">
        <f>ROUND(ROUND(AT101*AG101,2),6)</f>
        <v>0</v>
      </c>
    </row>
    <row r="102" spans="1:107" x14ac:dyDescent="0.2">
      <c r="A102">
        <f>ROW(Source!A99)</f>
        <v>99</v>
      </c>
      <c r="B102">
        <v>46747901</v>
      </c>
      <c r="C102">
        <v>46748572</v>
      </c>
      <c r="D102">
        <v>30515951</v>
      </c>
      <c r="E102">
        <v>30515945</v>
      </c>
      <c r="F102">
        <v>1</v>
      </c>
      <c r="G102">
        <v>30515945</v>
      </c>
      <c r="H102">
        <v>1</v>
      </c>
      <c r="I102" t="s">
        <v>348</v>
      </c>
      <c r="J102" t="s">
        <v>0</v>
      </c>
      <c r="K102" t="s">
        <v>349</v>
      </c>
      <c r="L102">
        <v>1191</v>
      </c>
      <c r="N102">
        <v>1013</v>
      </c>
      <c r="O102" t="s">
        <v>350</v>
      </c>
      <c r="P102" t="s">
        <v>350</v>
      </c>
      <c r="Q102">
        <v>1</v>
      </c>
      <c r="W102">
        <v>0</v>
      </c>
      <c r="X102">
        <v>476480486</v>
      </c>
      <c r="Y102">
        <v>13.57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1</v>
      </c>
      <c r="AK102">
        <v>1</v>
      </c>
      <c r="AL102">
        <v>1</v>
      </c>
      <c r="AN102">
        <v>0</v>
      </c>
      <c r="AO102">
        <v>1</v>
      </c>
      <c r="AP102">
        <v>1</v>
      </c>
      <c r="AQ102">
        <v>0</v>
      </c>
      <c r="AR102">
        <v>0</v>
      </c>
      <c r="AS102" t="s">
        <v>0</v>
      </c>
      <c r="AT102">
        <v>11.8</v>
      </c>
      <c r="AU102" t="s">
        <v>18</v>
      </c>
      <c r="AV102">
        <v>1</v>
      </c>
      <c r="AW102">
        <v>2</v>
      </c>
      <c r="AX102">
        <v>46748579</v>
      </c>
      <c r="AY102">
        <v>1</v>
      </c>
      <c r="AZ102">
        <v>0</v>
      </c>
      <c r="BA102">
        <v>104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CX102">
        <f>Y102*Source!I99</f>
        <v>3.3925000000000001</v>
      </c>
      <c r="CY102">
        <f>AD102</f>
        <v>0</v>
      </c>
      <c r="CZ102">
        <f>AH102</f>
        <v>0</v>
      </c>
      <c r="DA102">
        <f>AL102</f>
        <v>1</v>
      </c>
      <c r="DB102">
        <f>ROUND((ROUND(AT102*CZ102,2)*1.15),6)</f>
        <v>0</v>
      </c>
      <c r="DC102">
        <f>ROUND((ROUND(AT102*AG102,2)*1.15),6)</f>
        <v>0</v>
      </c>
    </row>
    <row r="103" spans="1:107" x14ac:dyDescent="0.2">
      <c r="A103">
        <f>ROW(Source!A99)</f>
        <v>99</v>
      </c>
      <c r="B103">
        <v>46747901</v>
      </c>
      <c r="C103">
        <v>46748572</v>
      </c>
      <c r="D103">
        <v>30595487</v>
      </c>
      <c r="E103">
        <v>1</v>
      </c>
      <c r="F103">
        <v>1</v>
      </c>
      <c r="G103">
        <v>30515945</v>
      </c>
      <c r="H103">
        <v>2</v>
      </c>
      <c r="I103" t="s">
        <v>429</v>
      </c>
      <c r="J103" t="s">
        <v>430</v>
      </c>
      <c r="K103" t="s">
        <v>431</v>
      </c>
      <c r="L103">
        <v>1367</v>
      </c>
      <c r="N103">
        <v>1011</v>
      </c>
      <c r="O103" t="s">
        <v>354</v>
      </c>
      <c r="P103" t="s">
        <v>354</v>
      </c>
      <c r="Q103">
        <v>1</v>
      </c>
      <c r="W103">
        <v>0</v>
      </c>
      <c r="X103">
        <v>-1080015796</v>
      </c>
      <c r="Y103">
        <v>0.46250000000000002</v>
      </c>
      <c r="AA103">
        <v>0</v>
      </c>
      <c r="AB103">
        <v>848.31</v>
      </c>
      <c r="AC103">
        <v>575.08000000000004</v>
      </c>
      <c r="AD103">
        <v>0</v>
      </c>
      <c r="AE103">
        <v>0</v>
      </c>
      <c r="AF103">
        <v>78.62</v>
      </c>
      <c r="AG103">
        <v>23.17</v>
      </c>
      <c r="AH103">
        <v>0</v>
      </c>
      <c r="AI103">
        <v>1</v>
      </c>
      <c r="AJ103">
        <v>10.79</v>
      </c>
      <c r="AK103">
        <v>24.82</v>
      </c>
      <c r="AL103">
        <v>1</v>
      </c>
      <c r="AN103">
        <v>0</v>
      </c>
      <c r="AO103">
        <v>1</v>
      </c>
      <c r="AP103">
        <v>1</v>
      </c>
      <c r="AQ103">
        <v>0</v>
      </c>
      <c r="AR103">
        <v>0</v>
      </c>
      <c r="AS103" t="s">
        <v>0</v>
      </c>
      <c r="AT103">
        <v>0.37</v>
      </c>
      <c r="AU103" t="s">
        <v>17</v>
      </c>
      <c r="AV103">
        <v>0</v>
      </c>
      <c r="AW103">
        <v>2</v>
      </c>
      <c r="AX103">
        <v>46748580</v>
      </c>
      <c r="AY103">
        <v>1</v>
      </c>
      <c r="AZ103">
        <v>0</v>
      </c>
      <c r="BA103">
        <v>105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CX103">
        <f>Y103*Source!I99</f>
        <v>0.11562500000000001</v>
      </c>
      <c r="CY103">
        <f>AB103</f>
        <v>848.31</v>
      </c>
      <c r="CZ103">
        <f>AF103</f>
        <v>78.62</v>
      </c>
      <c r="DA103">
        <f>AJ103</f>
        <v>10.79</v>
      </c>
      <c r="DB103">
        <f>ROUND((ROUND(AT103*CZ103,2)*1.25),6)</f>
        <v>36.362499999999997</v>
      </c>
      <c r="DC103">
        <f>ROUND((ROUND(AT103*AG103,2)*1.25),6)</f>
        <v>10.7125</v>
      </c>
    </row>
    <row r="104" spans="1:107" x14ac:dyDescent="0.2">
      <c r="A104">
        <f>ROW(Source!A99)</f>
        <v>99</v>
      </c>
      <c r="B104">
        <v>46747901</v>
      </c>
      <c r="C104">
        <v>46748572</v>
      </c>
      <c r="D104">
        <v>30595488</v>
      </c>
      <c r="E104">
        <v>1</v>
      </c>
      <c r="F104">
        <v>1</v>
      </c>
      <c r="G104">
        <v>30515945</v>
      </c>
      <c r="H104">
        <v>2</v>
      </c>
      <c r="I104" t="s">
        <v>432</v>
      </c>
      <c r="J104" t="s">
        <v>433</v>
      </c>
      <c r="K104" t="s">
        <v>434</v>
      </c>
      <c r="L104">
        <v>1367</v>
      </c>
      <c r="N104">
        <v>1011</v>
      </c>
      <c r="O104" t="s">
        <v>354</v>
      </c>
      <c r="P104" t="s">
        <v>354</v>
      </c>
      <c r="Q104">
        <v>1</v>
      </c>
      <c r="W104">
        <v>0</v>
      </c>
      <c r="X104">
        <v>-1232682525</v>
      </c>
      <c r="Y104">
        <v>1.3875</v>
      </c>
      <c r="AA104">
        <v>0</v>
      </c>
      <c r="AB104">
        <v>912.46</v>
      </c>
      <c r="AC104">
        <v>575.08000000000004</v>
      </c>
      <c r="AD104">
        <v>0</v>
      </c>
      <c r="AE104">
        <v>0</v>
      </c>
      <c r="AF104">
        <v>79.97</v>
      </c>
      <c r="AG104">
        <v>23.17</v>
      </c>
      <c r="AH104">
        <v>0</v>
      </c>
      <c r="AI104">
        <v>1</v>
      </c>
      <c r="AJ104">
        <v>11.41</v>
      </c>
      <c r="AK104">
        <v>24.82</v>
      </c>
      <c r="AL104">
        <v>1</v>
      </c>
      <c r="AN104">
        <v>0</v>
      </c>
      <c r="AO104">
        <v>1</v>
      </c>
      <c r="AP104">
        <v>1</v>
      </c>
      <c r="AQ104">
        <v>0</v>
      </c>
      <c r="AR104">
        <v>0</v>
      </c>
      <c r="AS104" t="s">
        <v>0</v>
      </c>
      <c r="AT104">
        <v>1.1100000000000001</v>
      </c>
      <c r="AU104" t="s">
        <v>17</v>
      </c>
      <c r="AV104">
        <v>0</v>
      </c>
      <c r="AW104">
        <v>2</v>
      </c>
      <c r="AX104">
        <v>46748581</v>
      </c>
      <c r="AY104">
        <v>1</v>
      </c>
      <c r="AZ104">
        <v>2048</v>
      </c>
      <c r="BA104">
        <v>106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CX104">
        <f>Y104*Source!I99</f>
        <v>0.34687499999999999</v>
      </c>
      <c r="CY104">
        <f>AB104</f>
        <v>912.46</v>
      </c>
      <c r="CZ104">
        <f>AF104</f>
        <v>79.97</v>
      </c>
      <c r="DA104">
        <f>AJ104</f>
        <v>11.41</v>
      </c>
      <c r="DB104">
        <f>ROUND((ROUND(AT104*CZ104,2)*1.25),6)</f>
        <v>110.96250000000001</v>
      </c>
      <c r="DC104">
        <f>ROUND((ROUND(AT104*AG104,2)*1.25),6)</f>
        <v>32.15</v>
      </c>
    </row>
    <row r="105" spans="1:107" x14ac:dyDescent="0.2">
      <c r="A105">
        <f>ROW(Source!A99)</f>
        <v>99</v>
      </c>
      <c r="B105">
        <v>46747901</v>
      </c>
      <c r="C105">
        <v>46748572</v>
      </c>
      <c r="D105">
        <v>30516999</v>
      </c>
      <c r="E105">
        <v>30515945</v>
      </c>
      <c r="F105">
        <v>1</v>
      </c>
      <c r="G105">
        <v>30515945</v>
      </c>
      <c r="H105">
        <v>2</v>
      </c>
      <c r="I105" t="s">
        <v>361</v>
      </c>
      <c r="J105" t="s">
        <v>0</v>
      </c>
      <c r="K105" t="s">
        <v>362</v>
      </c>
      <c r="L105">
        <v>1344</v>
      </c>
      <c r="N105">
        <v>1008</v>
      </c>
      <c r="O105" t="s">
        <v>363</v>
      </c>
      <c r="P105" t="s">
        <v>363</v>
      </c>
      <c r="Q105">
        <v>1</v>
      </c>
      <c r="W105">
        <v>0</v>
      </c>
      <c r="X105">
        <v>-1180195794</v>
      </c>
      <c r="Y105">
        <v>6.7750000000000004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1</v>
      </c>
      <c r="AJ105">
        <v>1</v>
      </c>
      <c r="AK105">
        <v>1</v>
      </c>
      <c r="AL105">
        <v>1</v>
      </c>
      <c r="AN105">
        <v>0</v>
      </c>
      <c r="AO105">
        <v>1</v>
      </c>
      <c r="AP105">
        <v>1</v>
      </c>
      <c r="AQ105">
        <v>0</v>
      </c>
      <c r="AR105">
        <v>0</v>
      </c>
      <c r="AS105" t="s">
        <v>0</v>
      </c>
      <c r="AT105">
        <v>5.42</v>
      </c>
      <c r="AU105" t="s">
        <v>17</v>
      </c>
      <c r="AV105">
        <v>0</v>
      </c>
      <c r="AW105">
        <v>2</v>
      </c>
      <c r="AX105">
        <v>46748582</v>
      </c>
      <c r="AY105">
        <v>1</v>
      </c>
      <c r="AZ105">
        <v>0</v>
      </c>
      <c r="BA105">
        <v>107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CX105">
        <f>Y105*Source!I99</f>
        <v>1.6937500000000001</v>
      </c>
      <c r="CY105">
        <f>AB105</f>
        <v>1</v>
      </c>
      <c r="CZ105">
        <f>AF105</f>
        <v>1</v>
      </c>
      <c r="DA105">
        <f>AJ105</f>
        <v>1</v>
      </c>
      <c r="DB105">
        <f>ROUND((ROUND(AT105*CZ105,2)*1.25),6)</f>
        <v>6.7750000000000004</v>
      </c>
      <c r="DC105">
        <f>ROUND((ROUND(AT105*AG105,2)*1.25),6)</f>
        <v>0</v>
      </c>
    </row>
    <row r="106" spans="1:107" x14ac:dyDescent="0.2">
      <c r="A106">
        <f>ROW(Source!A99)</f>
        <v>99</v>
      </c>
      <c r="B106">
        <v>46747901</v>
      </c>
      <c r="C106">
        <v>46748572</v>
      </c>
      <c r="D106">
        <v>30589864</v>
      </c>
      <c r="E106">
        <v>1</v>
      </c>
      <c r="F106">
        <v>1</v>
      </c>
      <c r="G106">
        <v>30515945</v>
      </c>
      <c r="H106">
        <v>3</v>
      </c>
      <c r="I106" t="s">
        <v>207</v>
      </c>
      <c r="J106" t="s">
        <v>209</v>
      </c>
      <c r="K106" t="s">
        <v>208</v>
      </c>
      <c r="L106">
        <v>1348</v>
      </c>
      <c r="N106">
        <v>1009</v>
      </c>
      <c r="O106" t="s">
        <v>38</v>
      </c>
      <c r="P106" t="s">
        <v>38</v>
      </c>
      <c r="Q106">
        <v>1000</v>
      </c>
      <c r="W106">
        <v>0</v>
      </c>
      <c r="X106">
        <v>-2137020924</v>
      </c>
      <c r="Y106">
        <v>9.58</v>
      </c>
      <c r="AA106">
        <v>2653.91</v>
      </c>
      <c r="AB106">
        <v>0</v>
      </c>
      <c r="AC106">
        <v>0</v>
      </c>
      <c r="AD106">
        <v>0</v>
      </c>
      <c r="AE106">
        <v>305.75</v>
      </c>
      <c r="AF106">
        <v>0</v>
      </c>
      <c r="AG106">
        <v>0</v>
      </c>
      <c r="AH106">
        <v>0</v>
      </c>
      <c r="AI106">
        <v>8.68</v>
      </c>
      <c r="AJ106">
        <v>1</v>
      </c>
      <c r="AK106">
        <v>1</v>
      </c>
      <c r="AL106">
        <v>1</v>
      </c>
      <c r="AN106">
        <v>0</v>
      </c>
      <c r="AO106">
        <v>0</v>
      </c>
      <c r="AP106">
        <v>0</v>
      </c>
      <c r="AQ106">
        <v>0</v>
      </c>
      <c r="AR106">
        <v>0</v>
      </c>
      <c r="AS106" t="s">
        <v>0</v>
      </c>
      <c r="AT106">
        <v>9.58</v>
      </c>
      <c r="AU106" t="s">
        <v>0</v>
      </c>
      <c r="AV106">
        <v>0</v>
      </c>
      <c r="AW106">
        <v>1</v>
      </c>
      <c r="AX106">
        <v>-1</v>
      </c>
      <c r="AY106">
        <v>0</v>
      </c>
      <c r="AZ106">
        <v>0</v>
      </c>
      <c r="BA106" t="s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CX106">
        <f>Y106*Source!I99</f>
        <v>2.395</v>
      </c>
      <c r="CY106">
        <f>AA106</f>
        <v>2653.91</v>
      </c>
      <c r="CZ106">
        <f>AE106</f>
        <v>305.75</v>
      </c>
      <c r="DA106">
        <f>AI106</f>
        <v>8.68</v>
      </c>
      <c r="DB106">
        <f>ROUND(ROUND(AT106*CZ106,2),6)</f>
        <v>2929.09</v>
      </c>
      <c r="DC106">
        <f>ROUND(ROUND(AT106*AG106,2),6)</f>
        <v>0</v>
      </c>
    </row>
    <row r="107" spans="1:107" x14ac:dyDescent="0.2">
      <c r="A107">
        <f>ROW(Source!A99)</f>
        <v>99</v>
      </c>
      <c r="B107">
        <v>46747901</v>
      </c>
      <c r="C107">
        <v>46748572</v>
      </c>
      <c r="D107">
        <v>30541208</v>
      </c>
      <c r="E107">
        <v>30515945</v>
      </c>
      <c r="F107">
        <v>1</v>
      </c>
      <c r="G107">
        <v>30515945</v>
      </c>
      <c r="H107">
        <v>3</v>
      </c>
      <c r="I107" t="s">
        <v>370</v>
      </c>
      <c r="J107" t="s">
        <v>0</v>
      </c>
      <c r="K107" t="s">
        <v>371</v>
      </c>
      <c r="L107">
        <v>1344</v>
      </c>
      <c r="N107">
        <v>1008</v>
      </c>
      <c r="O107" t="s">
        <v>363</v>
      </c>
      <c r="P107" t="s">
        <v>363</v>
      </c>
      <c r="Q107">
        <v>1</v>
      </c>
      <c r="W107">
        <v>0</v>
      </c>
      <c r="X107">
        <v>-94250534</v>
      </c>
      <c r="Y107">
        <v>14.5</v>
      </c>
      <c r="AA107">
        <v>1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1</v>
      </c>
      <c r="AJ107">
        <v>1</v>
      </c>
      <c r="AK107">
        <v>1</v>
      </c>
      <c r="AL107">
        <v>1</v>
      </c>
      <c r="AN107">
        <v>0</v>
      </c>
      <c r="AO107">
        <v>1</v>
      </c>
      <c r="AP107">
        <v>0</v>
      </c>
      <c r="AQ107">
        <v>0</v>
      </c>
      <c r="AR107">
        <v>0</v>
      </c>
      <c r="AS107" t="s">
        <v>0</v>
      </c>
      <c r="AT107">
        <v>14.5</v>
      </c>
      <c r="AU107" t="s">
        <v>0</v>
      </c>
      <c r="AV107">
        <v>0</v>
      </c>
      <c r="AW107">
        <v>2</v>
      </c>
      <c r="AX107">
        <v>46748584</v>
      </c>
      <c r="AY107">
        <v>1</v>
      </c>
      <c r="AZ107">
        <v>0</v>
      </c>
      <c r="BA107">
        <v>109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CX107">
        <f>Y107*Source!I99</f>
        <v>3.625</v>
      </c>
      <c r="CY107">
        <f>AA107</f>
        <v>1</v>
      </c>
      <c r="CZ107">
        <f>AE107</f>
        <v>1</v>
      </c>
      <c r="DA107">
        <f>AI107</f>
        <v>1</v>
      </c>
      <c r="DB107">
        <f>ROUND(ROUND(AT107*CZ107,2),6)</f>
        <v>14.5</v>
      </c>
      <c r="DC107">
        <f>ROUND(ROUND(AT107*AG107,2),6)</f>
        <v>0</v>
      </c>
    </row>
    <row r="108" spans="1:107" x14ac:dyDescent="0.2">
      <c r="A108">
        <f>ROW(Source!A101)</f>
        <v>101</v>
      </c>
      <c r="B108">
        <v>46747901</v>
      </c>
      <c r="C108">
        <v>46748596</v>
      </c>
      <c r="D108">
        <v>30515951</v>
      </c>
      <c r="E108">
        <v>30515945</v>
      </c>
      <c r="F108">
        <v>1</v>
      </c>
      <c r="G108">
        <v>30515945</v>
      </c>
      <c r="H108">
        <v>1</v>
      </c>
      <c r="I108" t="s">
        <v>348</v>
      </c>
      <c r="J108" t="s">
        <v>0</v>
      </c>
      <c r="K108" t="s">
        <v>349</v>
      </c>
      <c r="L108">
        <v>1191</v>
      </c>
      <c r="N108">
        <v>1013</v>
      </c>
      <c r="O108" t="s">
        <v>350</v>
      </c>
      <c r="P108" t="s">
        <v>350</v>
      </c>
      <c r="Q108">
        <v>1</v>
      </c>
      <c r="W108">
        <v>0</v>
      </c>
      <c r="X108">
        <v>476480486</v>
      </c>
      <c r="Y108">
        <v>18.4345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1</v>
      </c>
      <c r="AK108">
        <v>1</v>
      </c>
      <c r="AL108">
        <v>1</v>
      </c>
      <c r="AN108">
        <v>0</v>
      </c>
      <c r="AO108">
        <v>1</v>
      </c>
      <c r="AP108">
        <v>1</v>
      </c>
      <c r="AQ108">
        <v>0</v>
      </c>
      <c r="AR108">
        <v>0</v>
      </c>
      <c r="AS108" t="s">
        <v>0</v>
      </c>
      <c r="AT108">
        <v>16.03</v>
      </c>
      <c r="AU108" t="s">
        <v>18</v>
      </c>
      <c r="AV108">
        <v>1</v>
      </c>
      <c r="AW108">
        <v>2</v>
      </c>
      <c r="AX108">
        <v>46748609</v>
      </c>
      <c r="AY108">
        <v>1</v>
      </c>
      <c r="AZ108">
        <v>0</v>
      </c>
      <c r="BA108">
        <v>110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CX108">
        <f>Y108*Source!I101</f>
        <v>4.608625</v>
      </c>
      <c r="CY108">
        <f>AD108</f>
        <v>0</v>
      </c>
      <c r="CZ108">
        <f>AH108</f>
        <v>0</v>
      </c>
      <c r="DA108">
        <f>AL108</f>
        <v>1</v>
      </c>
      <c r="DB108">
        <f>ROUND((ROUND(AT108*CZ108,2)*1.15),6)</f>
        <v>0</v>
      </c>
      <c r="DC108">
        <f>ROUND((ROUND(AT108*AG108,2)*1.15),6)</f>
        <v>0</v>
      </c>
    </row>
    <row r="109" spans="1:107" x14ac:dyDescent="0.2">
      <c r="A109">
        <f>ROW(Source!A101)</f>
        <v>101</v>
      </c>
      <c r="B109">
        <v>46747901</v>
      </c>
      <c r="C109">
        <v>46748596</v>
      </c>
      <c r="D109">
        <v>30596039</v>
      </c>
      <c r="E109">
        <v>1</v>
      </c>
      <c r="F109">
        <v>1</v>
      </c>
      <c r="G109">
        <v>30515945</v>
      </c>
      <c r="H109">
        <v>2</v>
      </c>
      <c r="I109" t="s">
        <v>435</v>
      </c>
      <c r="J109" t="s">
        <v>436</v>
      </c>
      <c r="K109" t="s">
        <v>437</v>
      </c>
      <c r="L109">
        <v>1367</v>
      </c>
      <c r="N109">
        <v>1011</v>
      </c>
      <c r="O109" t="s">
        <v>354</v>
      </c>
      <c r="P109" t="s">
        <v>354</v>
      </c>
      <c r="Q109">
        <v>1</v>
      </c>
      <c r="W109">
        <v>0</v>
      </c>
      <c r="X109">
        <v>506283845</v>
      </c>
      <c r="Y109">
        <v>2.6375000000000002</v>
      </c>
      <c r="AA109">
        <v>0</v>
      </c>
      <c r="AB109">
        <v>542.96</v>
      </c>
      <c r="AC109">
        <v>383.22</v>
      </c>
      <c r="AD109">
        <v>0</v>
      </c>
      <c r="AE109">
        <v>0</v>
      </c>
      <c r="AF109">
        <v>44</v>
      </c>
      <c r="AG109">
        <v>15.44</v>
      </c>
      <c r="AH109">
        <v>0</v>
      </c>
      <c r="AI109">
        <v>1</v>
      </c>
      <c r="AJ109">
        <v>12.34</v>
      </c>
      <c r="AK109">
        <v>24.82</v>
      </c>
      <c r="AL109">
        <v>1</v>
      </c>
      <c r="AN109">
        <v>0</v>
      </c>
      <c r="AO109">
        <v>1</v>
      </c>
      <c r="AP109">
        <v>1</v>
      </c>
      <c r="AQ109">
        <v>0</v>
      </c>
      <c r="AR109">
        <v>0</v>
      </c>
      <c r="AS109" t="s">
        <v>0</v>
      </c>
      <c r="AT109">
        <v>2.11</v>
      </c>
      <c r="AU109" t="s">
        <v>17</v>
      </c>
      <c r="AV109">
        <v>0</v>
      </c>
      <c r="AW109">
        <v>2</v>
      </c>
      <c r="AX109">
        <v>46748610</v>
      </c>
      <c r="AY109">
        <v>1</v>
      </c>
      <c r="AZ109">
        <v>2048</v>
      </c>
      <c r="BA109">
        <v>111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CX109">
        <f>Y109*Source!I101</f>
        <v>0.65937500000000004</v>
      </c>
      <c r="CY109">
        <f>AB109</f>
        <v>542.96</v>
      </c>
      <c r="CZ109">
        <f>AF109</f>
        <v>44</v>
      </c>
      <c r="DA109">
        <f>AJ109</f>
        <v>12.34</v>
      </c>
      <c r="DB109">
        <f>ROUND((ROUND(AT109*CZ109,2)*1.25),6)</f>
        <v>116.05</v>
      </c>
      <c r="DC109">
        <f>ROUND((ROUND(AT109*AG109,2)*1.25),6)</f>
        <v>40.725000000000001</v>
      </c>
    </row>
    <row r="110" spans="1:107" x14ac:dyDescent="0.2">
      <c r="A110">
        <f>ROW(Source!A101)</f>
        <v>101</v>
      </c>
      <c r="B110">
        <v>46747901</v>
      </c>
      <c r="C110">
        <v>46748596</v>
      </c>
      <c r="D110">
        <v>30596074</v>
      </c>
      <c r="E110">
        <v>1</v>
      </c>
      <c r="F110">
        <v>1</v>
      </c>
      <c r="G110">
        <v>30515945</v>
      </c>
      <c r="H110">
        <v>2</v>
      </c>
      <c r="I110" t="s">
        <v>399</v>
      </c>
      <c r="J110" t="s">
        <v>400</v>
      </c>
      <c r="K110" t="s">
        <v>401</v>
      </c>
      <c r="L110">
        <v>1367</v>
      </c>
      <c r="N110">
        <v>1011</v>
      </c>
      <c r="O110" t="s">
        <v>354</v>
      </c>
      <c r="P110" t="s">
        <v>354</v>
      </c>
      <c r="Q110">
        <v>1</v>
      </c>
      <c r="W110">
        <v>0</v>
      </c>
      <c r="X110">
        <v>-628430174</v>
      </c>
      <c r="Y110">
        <v>0.125</v>
      </c>
      <c r="AA110">
        <v>0</v>
      </c>
      <c r="AB110">
        <v>731.23</v>
      </c>
      <c r="AC110">
        <v>356.42</v>
      </c>
      <c r="AD110">
        <v>0</v>
      </c>
      <c r="AE110">
        <v>0</v>
      </c>
      <c r="AF110">
        <v>76.81</v>
      </c>
      <c r="AG110">
        <v>14.36</v>
      </c>
      <c r="AH110">
        <v>0</v>
      </c>
      <c r="AI110">
        <v>1</v>
      </c>
      <c r="AJ110">
        <v>9.52</v>
      </c>
      <c r="AK110">
        <v>24.82</v>
      </c>
      <c r="AL110">
        <v>1</v>
      </c>
      <c r="AN110">
        <v>0</v>
      </c>
      <c r="AO110">
        <v>1</v>
      </c>
      <c r="AP110">
        <v>1</v>
      </c>
      <c r="AQ110">
        <v>0</v>
      </c>
      <c r="AR110">
        <v>0</v>
      </c>
      <c r="AS110" t="s">
        <v>0</v>
      </c>
      <c r="AT110">
        <v>0.1</v>
      </c>
      <c r="AU110" t="s">
        <v>17</v>
      </c>
      <c r="AV110">
        <v>0</v>
      </c>
      <c r="AW110">
        <v>2</v>
      </c>
      <c r="AX110">
        <v>46748611</v>
      </c>
      <c r="AY110">
        <v>1</v>
      </c>
      <c r="AZ110">
        <v>0</v>
      </c>
      <c r="BA110">
        <v>112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CX110">
        <f>Y110*Source!I101</f>
        <v>3.125E-2</v>
      </c>
      <c r="CY110">
        <f>AB110</f>
        <v>731.23</v>
      </c>
      <c r="CZ110">
        <f>AF110</f>
        <v>76.81</v>
      </c>
      <c r="DA110">
        <f>AJ110</f>
        <v>9.52</v>
      </c>
      <c r="DB110">
        <f>ROUND((ROUND(AT110*CZ110,2)*1.25),6)</f>
        <v>9.6</v>
      </c>
      <c r="DC110">
        <f>ROUND((ROUND(AT110*AG110,2)*1.25),6)</f>
        <v>1.8</v>
      </c>
    </row>
    <row r="111" spans="1:107" x14ac:dyDescent="0.2">
      <c r="A111">
        <f>ROW(Source!A101)</f>
        <v>101</v>
      </c>
      <c r="B111">
        <v>46747901</v>
      </c>
      <c r="C111">
        <v>46748596</v>
      </c>
      <c r="D111">
        <v>30596108</v>
      </c>
      <c r="E111">
        <v>1</v>
      </c>
      <c r="F111">
        <v>1</v>
      </c>
      <c r="G111">
        <v>30515945</v>
      </c>
      <c r="H111">
        <v>2</v>
      </c>
      <c r="I111" t="s">
        <v>438</v>
      </c>
      <c r="J111" t="s">
        <v>439</v>
      </c>
      <c r="K111" t="s">
        <v>440</v>
      </c>
      <c r="L111">
        <v>1367</v>
      </c>
      <c r="N111">
        <v>1011</v>
      </c>
      <c r="O111" t="s">
        <v>354</v>
      </c>
      <c r="P111" t="s">
        <v>354</v>
      </c>
      <c r="Q111">
        <v>1</v>
      </c>
      <c r="W111">
        <v>0</v>
      </c>
      <c r="X111">
        <v>950854334</v>
      </c>
      <c r="Y111">
        <v>1.175</v>
      </c>
      <c r="AA111">
        <v>0</v>
      </c>
      <c r="AB111">
        <v>32.57</v>
      </c>
      <c r="AC111">
        <v>2.48</v>
      </c>
      <c r="AD111">
        <v>0</v>
      </c>
      <c r="AE111">
        <v>0</v>
      </c>
      <c r="AF111">
        <v>2.36</v>
      </c>
      <c r="AG111">
        <v>0.1</v>
      </c>
      <c r="AH111">
        <v>0</v>
      </c>
      <c r="AI111">
        <v>1</v>
      </c>
      <c r="AJ111">
        <v>13.8</v>
      </c>
      <c r="AK111">
        <v>24.82</v>
      </c>
      <c r="AL111">
        <v>1</v>
      </c>
      <c r="AN111">
        <v>0</v>
      </c>
      <c r="AO111">
        <v>1</v>
      </c>
      <c r="AP111">
        <v>1</v>
      </c>
      <c r="AQ111">
        <v>0</v>
      </c>
      <c r="AR111">
        <v>0</v>
      </c>
      <c r="AS111" t="s">
        <v>0</v>
      </c>
      <c r="AT111">
        <v>0.94</v>
      </c>
      <c r="AU111" t="s">
        <v>17</v>
      </c>
      <c r="AV111">
        <v>0</v>
      </c>
      <c r="AW111">
        <v>2</v>
      </c>
      <c r="AX111">
        <v>46748612</v>
      </c>
      <c r="AY111">
        <v>1</v>
      </c>
      <c r="AZ111">
        <v>2048</v>
      </c>
      <c r="BA111">
        <v>113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CX111">
        <f>Y111*Source!I101</f>
        <v>0.29375000000000001</v>
      </c>
      <c r="CY111">
        <f>AB111</f>
        <v>32.57</v>
      </c>
      <c r="CZ111">
        <f>AF111</f>
        <v>2.36</v>
      </c>
      <c r="DA111">
        <f>AJ111</f>
        <v>13.8</v>
      </c>
      <c r="DB111">
        <f>ROUND((ROUND(AT111*CZ111,2)*1.25),6)</f>
        <v>2.7749999999999999</v>
      </c>
      <c r="DC111">
        <f>ROUND((ROUND(AT111*AG111,2)*1.25),6)</f>
        <v>0.1125</v>
      </c>
    </row>
    <row r="112" spans="1:107" x14ac:dyDescent="0.2">
      <c r="A112">
        <f>ROW(Source!A101)</f>
        <v>101</v>
      </c>
      <c r="B112">
        <v>46747901</v>
      </c>
      <c r="C112">
        <v>46748596</v>
      </c>
      <c r="D112">
        <v>30595411</v>
      </c>
      <c r="E112">
        <v>1</v>
      </c>
      <c r="F112">
        <v>1</v>
      </c>
      <c r="G112">
        <v>30515945</v>
      </c>
      <c r="H112">
        <v>2</v>
      </c>
      <c r="I112" t="s">
        <v>441</v>
      </c>
      <c r="J112" t="s">
        <v>442</v>
      </c>
      <c r="K112" t="s">
        <v>443</v>
      </c>
      <c r="L112">
        <v>1367</v>
      </c>
      <c r="N112">
        <v>1011</v>
      </c>
      <c r="O112" t="s">
        <v>354</v>
      </c>
      <c r="P112" t="s">
        <v>354</v>
      </c>
      <c r="Q112">
        <v>1</v>
      </c>
      <c r="W112">
        <v>0</v>
      </c>
      <c r="X112">
        <v>-1264716692</v>
      </c>
      <c r="Y112">
        <v>1.2500000000000001E-2</v>
      </c>
      <c r="AA112">
        <v>0</v>
      </c>
      <c r="AB112">
        <v>628.09</v>
      </c>
      <c r="AC112">
        <v>455.2</v>
      </c>
      <c r="AD112">
        <v>0</v>
      </c>
      <c r="AE112">
        <v>0</v>
      </c>
      <c r="AF112">
        <v>68.87</v>
      </c>
      <c r="AG112">
        <v>18.34</v>
      </c>
      <c r="AH112">
        <v>0</v>
      </c>
      <c r="AI112">
        <v>1</v>
      </c>
      <c r="AJ112">
        <v>9.1199999999999992</v>
      </c>
      <c r="AK112">
        <v>24.82</v>
      </c>
      <c r="AL112">
        <v>1</v>
      </c>
      <c r="AN112">
        <v>0</v>
      </c>
      <c r="AO112">
        <v>1</v>
      </c>
      <c r="AP112">
        <v>1</v>
      </c>
      <c r="AQ112">
        <v>0</v>
      </c>
      <c r="AR112">
        <v>0</v>
      </c>
      <c r="AS112" t="s">
        <v>0</v>
      </c>
      <c r="AT112">
        <v>0.01</v>
      </c>
      <c r="AU112" t="s">
        <v>17</v>
      </c>
      <c r="AV112">
        <v>0</v>
      </c>
      <c r="AW112">
        <v>2</v>
      </c>
      <c r="AX112">
        <v>46748613</v>
      </c>
      <c r="AY112">
        <v>1</v>
      </c>
      <c r="AZ112">
        <v>0</v>
      </c>
      <c r="BA112">
        <v>114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CX112">
        <f>Y112*Source!I101</f>
        <v>3.1250000000000002E-3</v>
      </c>
      <c r="CY112">
        <f>AB112</f>
        <v>628.09</v>
      </c>
      <c r="CZ112">
        <f>AF112</f>
        <v>68.87</v>
      </c>
      <c r="DA112">
        <f>AJ112</f>
        <v>9.1199999999999992</v>
      </c>
      <c r="DB112">
        <f>ROUND((ROUND(AT112*CZ112,2)*1.25),6)</f>
        <v>0.86250000000000004</v>
      </c>
      <c r="DC112">
        <f>ROUND((ROUND(AT112*AG112,2)*1.25),6)</f>
        <v>0.22500000000000001</v>
      </c>
    </row>
    <row r="113" spans="1:107" x14ac:dyDescent="0.2">
      <c r="A113">
        <f>ROW(Source!A101)</f>
        <v>101</v>
      </c>
      <c r="B113">
        <v>46747901</v>
      </c>
      <c r="C113">
        <v>46748596</v>
      </c>
      <c r="D113">
        <v>30595619</v>
      </c>
      <c r="E113">
        <v>1</v>
      </c>
      <c r="F113">
        <v>1</v>
      </c>
      <c r="G113">
        <v>30515945</v>
      </c>
      <c r="H113">
        <v>2</v>
      </c>
      <c r="I113" t="s">
        <v>444</v>
      </c>
      <c r="J113" t="s">
        <v>445</v>
      </c>
      <c r="K113" t="s">
        <v>446</v>
      </c>
      <c r="L113">
        <v>1367</v>
      </c>
      <c r="N113">
        <v>1011</v>
      </c>
      <c r="O113" t="s">
        <v>354</v>
      </c>
      <c r="P113" t="s">
        <v>354</v>
      </c>
      <c r="Q113">
        <v>1</v>
      </c>
      <c r="W113">
        <v>0</v>
      </c>
      <c r="X113">
        <v>761448849</v>
      </c>
      <c r="Y113">
        <v>2.6375000000000002</v>
      </c>
      <c r="AA113">
        <v>0</v>
      </c>
      <c r="AB113">
        <v>470.29</v>
      </c>
      <c r="AC113">
        <v>416.23</v>
      </c>
      <c r="AD113">
        <v>0</v>
      </c>
      <c r="AE113">
        <v>0</v>
      </c>
      <c r="AF113">
        <v>36.57</v>
      </c>
      <c r="AG113">
        <v>16.77</v>
      </c>
      <c r="AH113">
        <v>0</v>
      </c>
      <c r="AI113">
        <v>1</v>
      </c>
      <c r="AJ113">
        <v>12.86</v>
      </c>
      <c r="AK113">
        <v>24.82</v>
      </c>
      <c r="AL113">
        <v>1</v>
      </c>
      <c r="AN113">
        <v>0</v>
      </c>
      <c r="AO113">
        <v>1</v>
      </c>
      <c r="AP113">
        <v>1</v>
      </c>
      <c r="AQ113">
        <v>0</v>
      </c>
      <c r="AR113">
        <v>0</v>
      </c>
      <c r="AS113" t="s">
        <v>0</v>
      </c>
      <c r="AT113">
        <v>2.11</v>
      </c>
      <c r="AU113" t="s">
        <v>17</v>
      </c>
      <c r="AV113">
        <v>0</v>
      </c>
      <c r="AW113">
        <v>2</v>
      </c>
      <c r="AX113">
        <v>46748614</v>
      </c>
      <c r="AY113">
        <v>1</v>
      </c>
      <c r="AZ113">
        <v>2048</v>
      </c>
      <c r="BA113">
        <v>115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CX113">
        <f>Y113*Source!I101</f>
        <v>0.65937500000000004</v>
      </c>
      <c r="CY113">
        <f>AB113</f>
        <v>470.29</v>
      </c>
      <c r="CZ113">
        <f>AF113</f>
        <v>36.57</v>
      </c>
      <c r="DA113">
        <f>AJ113</f>
        <v>12.86</v>
      </c>
      <c r="DB113">
        <f>ROUND((ROUND(AT113*CZ113,2)*1.25),6)</f>
        <v>96.45</v>
      </c>
      <c r="DC113">
        <f>ROUND((ROUND(AT113*AG113,2)*1.25),6)</f>
        <v>44.225000000000001</v>
      </c>
    </row>
    <row r="114" spans="1:107" x14ac:dyDescent="0.2">
      <c r="A114">
        <f>ROW(Source!A101)</f>
        <v>101</v>
      </c>
      <c r="B114">
        <v>46747901</v>
      </c>
      <c r="C114">
        <v>46748596</v>
      </c>
      <c r="D114">
        <v>30571982</v>
      </c>
      <c r="E114">
        <v>1</v>
      </c>
      <c r="F114">
        <v>1</v>
      </c>
      <c r="G114">
        <v>30515945</v>
      </c>
      <c r="H114">
        <v>3</v>
      </c>
      <c r="I114" t="s">
        <v>447</v>
      </c>
      <c r="J114" t="s">
        <v>448</v>
      </c>
      <c r="K114" t="s">
        <v>449</v>
      </c>
      <c r="L114">
        <v>1348</v>
      </c>
      <c r="N114">
        <v>1009</v>
      </c>
      <c r="O114" t="s">
        <v>38</v>
      </c>
      <c r="P114" t="s">
        <v>38</v>
      </c>
      <c r="Q114">
        <v>1000</v>
      </c>
      <c r="W114">
        <v>0</v>
      </c>
      <c r="X114">
        <v>1594740613</v>
      </c>
      <c r="Y114">
        <v>3.15E-3</v>
      </c>
      <c r="AA114">
        <v>298111.55</v>
      </c>
      <c r="AB114">
        <v>0</v>
      </c>
      <c r="AC114">
        <v>0</v>
      </c>
      <c r="AD114">
        <v>0</v>
      </c>
      <c r="AE114">
        <v>6240.56</v>
      </c>
      <c r="AF114">
        <v>0</v>
      </c>
      <c r="AG114">
        <v>0</v>
      </c>
      <c r="AH114">
        <v>0</v>
      </c>
      <c r="AI114">
        <v>47.77</v>
      </c>
      <c r="AJ114">
        <v>1</v>
      </c>
      <c r="AK114">
        <v>1</v>
      </c>
      <c r="AL114">
        <v>1</v>
      </c>
      <c r="AN114">
        <v>0</v>
      </c>
      <c r="AO114">
        <v>1</v>
      </c>
      <c r="AP114">
        <v>0</v>
      </c>
      <c r="AQ114">
        <v>0</v>
      </c>
      <c r="AR114">
        <v>0</v>
      </c>
      <c r="AS114" t="s">
        <v>0</v>
      </c>
      <c r="AT114">
        <v>3.15E-3</v>
      </c>
      <c r="AU114" t="s">
        <v>0</v>
      </c>
      <c r="AV114">
        <v>0</v>
      </c>
      <c r="AW114">
        <v>2</v>
      </c>
      <c r="AX114">
        <v>46748615</v>
      </c>
      <c r="AY114">
        <v>1</v>
      </c>
      <c r="AZ114">
        <v>0</v>
      </c>
      <c r="BA114">
        <v>116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CX114">
        <f>Y114*Source!I101</f>
        <v>7.8750000000000001E-4</v>
      </c>
      <c r="CY114">
        <f t="shared" ref="CY114:CY119" si="12">AA114</f>
        <v>298111.55</v>
      </c>
      <c r="CZ114">
        <f t="shared" ref="CZ114:CZ119" si="13">AE114</f>
        <v>6240.56</v>
      </c>
      <c r="DA114">
        <f t="shared" ref="DA114:DA119" si="14">AI114</f>
        <v>47.77</v>
      </c>
      <c r="DB114">
        <f t="shared" ref="DB114:DB119" si="15">ROUND(ROUND(AT114*CZ114,2),6)</f>
        <v>19.66</v>
      </c>
      <c r="DC114">
        <f t="shared" ref="DC114:DC119" si="16">ROUND(ROUND(AT114*AG114,2),6)</f>
        <v>0</v>
      </c>
    </row>
    <row r="115" spans="1:107" x14ac:dyDescent="0.2">
      <c r="A115">
        <f>ROW(Source!A101)</f>
        <v>101</v>
      </c>
      <c r="B115">
        <v>46747901</v>
      </c>
      <c r="C115">
        <v>46748596</v>
      </c>
      <c r="D115">
        <v>30574131</v>
      </c>
      <c r="E115">
        <v>1</v>
      </c>
      <c r="F115">
        <v>1</v>
      </c>
      <c r="G115">
        <v>30515945</v>
      </c>
      <c r="H115">
        <v>3</v>
      </c>
      <c r="I115" t="s">
        <v>450</v>
      </c>
      <c r="J115" t="s">
        <v>451</v>
      </c>
      <c r="K115" t="s">
        <v>452</v>
      </c>
      <c r="L115">
        <v>1346</v>
      </c>
      <c r="N115">
        <v>1009</v>
      </c>
      <c r="O115" t="s">
        <v>219</v>
      </c>
      <c r="P115" t="s">
        <v>219</v>
      </c>
      <c r="Q115">
        <v>1</v>
      </c>
      <c r="W115">
        <v>0</v>
      </c>
      <c r="X115">
        <v>1820829807</v>
      </c>
      <c r="Y115">
        <v>241.5</v>
      </c>
      <c r="AA115">
        <v>188.83</v>
      </c>
      <c r="AB115">
        <v>0</v>
      </c>
      <c r="AC115">
        <v>0</v>
      </c>
      <c r="AD115">
        <v>0</v>
      </c>
      <c r="AE115">
        <v>69.17</v>
      </c>
      <c r="AF115">
        <v>0</v>
      </c>
      <c r="AG115">
        <v>0</v>
      </c>
      <c r="AH115">
        <v>0</v>
      </c>
      <c r="AI115">
        <v>2.73</v>
      </c>
      <c r="AJ115">
        <v>1</v>
      </c>
      <c r="AK115">
        <v>1</v>
      </c>
      <c r="AL115">
        <v>1</v>
      </c>
      <c r="AN115">
        <v>0</v>
      </c>
      <c r="AO115">
        <v>1</v>
      </c>
      <c r="AP115">
        <v>0</v>
      </c>
      <c r="AQ115">
        <v>0</v>
      </c>
      <c r="AR115">
        <v>0</v>
      </c>
      <c r="AS115" t="s">
        <v>0</v>
      </c>
      <c r="AT115">
        <v>241.5</v>
      </c>
      <c r="AU115" t="s">
        <v>0</v>
      </c>
      <c r="AV115">
        <v>0</v>
      </c>
      <c r="AW115">
        <v>2</v>
      </c>
      <c r="AX115">
        <v>46748616</v>
      </c>
      <c r="AY115">
        <v>1</v>
      </c>
      <c r="AZ115">
        <v>0</v>
      </c>
      <c r="BA115">
        <v>117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CX115">
        <f>Y115*Source!I101</f>
        <v>60.375</v>
      </c>
      <c r="CY115">
        <f t="shared" si="12"/>
        <v>188.83</v>
      </c>
      <c r="CZ115">
        <f t="shared" si="13"/>
        <v>69.17</v>
      </c>
      <c r="DA115">
        <f t="shared" si="14"/>
        <v>2.73</v>
      </c>
      <c r="DB115">
        <f t="shared" si="15"/>
        <v>16704.560000000001</v>
      </c>
      <c r="DC115">
        <f t="shared" si="16"/>
        <v>0</v>
      </c>
    </row>
    <row r="116" spans="1:107" x14ac:dyDescent="0.2">
      <c r="A116">
        <f>ROW(Source!A101)</f>
        <v>101</v>
      </c>
      <c r="B116">
        <v>46747901</v>
      </c>
      <c r="C116">
        <v>46748596</v>
      </c>
      <c r="D116">
        <v>30574132</v>
      </c>
      <c r="E116">
        <v>1</v>
      </c>
      <c r="F116">
        <v>1</v>
      </c>
      <c r="G116">
        <v>30515945</v>
      </c>
      <c r="H116">
        <v>3</v>
      </c>
      <c r="I116" t="s">
        <v>222</v>
      </c>
      <c r="J116" t="s">
        <v>224</v>
      </c>
      <c r="K116" t="s">
        <v>223</v>
      </c>
      <c r="L116">
        <v>1346</v>
      </c>
      <c r="N116">
        <v>1009</v>
      </c>
      <c r="O116" t="s">
        <v>219</v>
      </c>
      <c r="P116" t="s">
        <v>219</v>
      </c>
      <c r="Q116">
        <v>1</v>
      </c>
      <c r="W116">
        <v>0</v>
      </c>
      <c r="X116">
        <v>2090190104</v>
      </c>
      <c r="Y116">
        <v>735</v>
      </c>
      <c r="AA116">
        <v>17.54</v>
      </c>
      <c r="AB116">
        <v>0</v>
      </c>
      <c r="AC116">
        <v>0</v>
      </c>
      <c r="AD116">
        <v>0</v>
      </c>
      <c r="AE116">
        <v>7.22</v>
      </c>
      <c r="AF116">
        <v>0</v>
      </c>
      <c r="AG116">
        <v>0</v>
      </c>
      <c r="AH116">
        <v>0</v>
      </c>
      <c r="AI116">
        <v>2.4300000000000002</v>
      </c>
      <c r="AJ116">
        <v>1</v>
      </c>
      <c r="AK116">
        <v>1</v>
      </c>
      <c r="AL116">
        <v>1</v>
      </c>
      <c r="AN116">
        <v>0</v>
      </c>
      <c r="AO116">
        <v>0</v>
      </c>
      <c r="AP116">
        <v>0</v>
      </c>
      <c r="AQ116">
        <v>0</v>
      </c>
      <c r="AR116">
        <v>0</v>
      </c>
      <c r="AS116" t="s">
        <v>0</v>
      </c>
      <c r="AT116">
        <v>735</v>
      </c>
      <c r="AU116" t="s">
        <v>0</v>
      </c>
      <c r="AV116">
        <v>0</v>
      </c>
      <c r="AW116">
        <v>1</v>
      </c>
      <c r="AX116">
        <v>-1</v>
      </c>
      <c r="AY116">
        <v>0</v>
      </c>
      <c r="AZ116">
        <v>0</v>
      </c>
      <c r="BA116" t="s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CX116">
        <f>Y116*Source!I101</f>
        <v>183.75</v>
      </c>
      <c r="CY116">
        <f t="shared" si="12"/>
        <v>17.54</v>
      </c>
      <c r="CZ116">
        <f t="shared" si="13"/>
        <v>7.22</v>
      </c>
      <c r="DA116">
        <f t="shared" si="14"/>
        <v>2.4300000000000002</v>
      </c>
      <c r="DB116">
        <f t="shared" si="15"/>
        <v>5306.7</v>
      </c>
      <c r="DC116">
        <f t="shared" si="16"/>
        <v>0</v>
      </c>
    </row>
    <row r="117" spans="1:107" x14ac:dyDescent="0.2">
      <c r="A117">
        <f>ROW(Source!A101)</f>
        <v>101</v>
      </c>
      <c r="B117">
        <v>46747901</v>
      </c>
      <c r="C117">
        <v>46748596</v>
      </c>
      <c r="D117">
        <v>30574134</v>
      </c>
      <c r="E117">
        <v>1</v>
      </c>
      <c r="F117">
        <v>1</v>
      </c>
      <c r="G117">
        <v>30515945</v>
      </c>
      <c r="H117">
        <v>3</v>
      </c>
      <c r="I117" t="s">
        <v>217</v>
      </c>
      <c r="J117" t="s">
        <v>220</v>
      </c>
      <c r="K117" t="s">
        <v>218</v>
      </c>
      <c r="L117">
        <v>1346</v>
      </c>
      <c r="N117">
        <v>1009</v>
      </c>
      <c r="O117" t="s">
        <v>219</v>
      </c>
      <c r="P117" t="s">
        <v>219</v>
      </c>
      <c r="Q117">
        <v>1</v>
      </c>
      <c r="W117">
        <v>0</v>
      </c>
      <c r="X117">
        <v>-1583974880</v>
      </c>
      <c r="Y117">
        <v>52.5</v>
      </c>
      <c r="AA117">
        <v>109.34</v>
      </c>
      <c r="AB117">
        <v>0</v>
      </c>
      <c r="AC117">
        <v>0</v>
      </c>
      <c r="AD117">
        <v>0</v>
      </c>
      <c r="AE117">
        <v>25.37</v>
      </c>
      <c r="AF117">
        <v>0</v>
      </c>
      <c r="AG117">
        <v>0</v>
      </c>
      <c r="AH117">
        <v>0</v>
      </c>
      <c r="AI117">
        <v>4.3099999999999996</v>
      </c>
      <c r="AJ117">
        <v>1</v>
      </c>
      <c r="AK117">
        <v>1</v>
      </c>
      <c r="AL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 t="s">
        <v>0</v>
      </c>
      <c r="AT117">
        <v>52.5</v>
      </c>
      <c r="AU117" t="s">
        <v>0</v>
      </c>
      <c r="AV117">
        <v>0</v>
      </c>
      <c r="AW117">
        <v>1</v>
      </c>
      <c r="AX117">
        <v>-1</v>
      </c>
      <c r="AY117">
        <v>0</v>
      </c>
      <c r="AZ117">
        <v>0</v>
      </c>
      <c r="BA117" t="s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CX117">
        <f>Y117*Source!I101</f>
        <v>13.125</v>
      </c>
      <c r="CY117">
        <f t="shared" si="12"/>
        <v>109.34</v>
      </c>
      <c r="CZ117">
        <f t="shared" si="13"/>
        <v>25.37</v>
      </c>
      <c r="DA117">
        <f t="shared" si="14"/>
        <v>4.3099999999999996</v>
      </c>
      <c r="DB117">
        <f t="shared" si="15"/>
        <v>1331.93</v>
      </c>
      <c r="DC117">
        <f t="shared" si="16"/>
        <v>0</v>
      </c>
    </row>
    <row r="118" spans="1:107" x14ac:dyDescent="0.2">
      <c r="A118">
        <f>ROW(Source!A101)</f>
        <v>101</v>
      </c>
      <c r="B118">
        <v>46747901</v>
      </c>
      <c r="C118">
        <v>46748596</v>
      </c>
      <c r="D118">
        <v>30571795</v>
      </c>
      <c r="E118">
        <v>1</v>
      </c>
      <c r="F118">
        <v>1</v>
      </c>
      <c r="G118">
        <v>30515945</v>
      </c>
      <c r="H118">
        <v>3</v>
      </c>
      <c r="I118" t="s">
        <v>453</v>
      </c>
      <c r="J118" t="s">
        <v>454</v>
      </c>
      <c r="K118" t="s">
        <v>455</v>
      </c>
      <c r="L118">
        <v>1327</v>
      </c>
      <c r="N118">
        <v>1005</v>
      </c>
      <c r="O118" t="s">
        <v>60</v>
      </c>
      <c r="P118" t="s">
        <v>60</v>
      </c>
      <c r="Q118">
        <v>1</v>
      </c>
      <c r="W118">
        <v>0</v>
      </c>
      <c r="X118">
        <v>-1298941158</v>
      </c>
      <c r="Y118">
        <v>5.6</v>
      </c>
      <c r="AA118">
        <v>9.59</v>
      </c>
      <c r="AB118">
        <v>0</v>
      </c>
      <c r="AC118">
        <v>0</v>
      </c>
      <c r="AD118">
        <v>0</v>
      </c>
      <c r="AE118">
        <v>3.66</v>
      </c>
      <c r="AF118">
        <v>0</v>
      </c>
      <c r="AG118">
        <v>0</v>
      </c>
      <c r="AH118">
        <v>0</v>
      </c>
      <c r="AI118">
        <v>2.62</v>
      </c>
      <c r="AJ118">
        <v>1</v>
      </c>
      <c r="AK118">
        <v>1</v>
      </c>
      <c r="AL118">
        <v>1</v>
      </c>
      <c r="AN118">
        <v>0</v>
      </c>
      <c r="AO118">
        <v>1</v>
      </c>
      <c r="AP118">
        <v>0</v>
      </c>
      <c r="AQ118">
        <v>0</v>
      </c>
      <c r="AR118">
        <v>0</v>
      </c>
      <c r="AS118" t="s">
        <v>0</v>
      </c>
      <c r="AT118">
        <v>5.6</v>
      </c>
      <c r="AU118" t="s">
        <v>0</v>
      </c>
      <c r="AV118">
        <v>0</v>
      </c>
      <c r="AW118">
        <v>2</v>
      </c>
      <c r="AX118">
        <v>46748617</v>
      </c>
      <c r="AY118">
        <v>1</v>
      </c>
      <c r="AZ118">
        <v>0</v>
      </c>
      <c r="BA118">
        <v>118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CX118">
        <f>Y118*Source!I101</f>
        <v>1.4</v>
      </c>
      <c r="CY118">
        <f t="shared" si="12"/>
        <v>9.59</v>
      </c>
      <c r="CZ118">
        <f t="shared" si="13"/>
        <v>3.66</v>
      </c>
      <c r="DA118">
        <f t="shared" si="14"/>
        <v>2.62</v>
      </c>
      <c r="DB118">
        <f t="shared" si="15"/>
        <v>20.5</v>
      </c>
      <c r="DC118">
        <f t="shared" si="16"/>
        <v>0</v>
      </c>
    </row>
    <row r="119" spans="1:107" x14ac:dyDescent="0.2">
      <c r="A119">
        <f>ROW(Source!A101)</f>
        <v>101</v>
      </c>
      <c r="B119">
        <v>46747901</v>
      </c>
      <c r="C119">
        <v>46748596</v>
      </c>
      <c r="D119">
        <v>30541208</v>
      </c>
      <c r="E119">
        <v>30515945</v>
      </c>
      <c r="F119">
        <v>1</v>
      </c>
      <c r="G119">
        <v>30515945</v>
      </c>
      <c r="H119">
        <v>3</v>
      </c>
      <c r="I119" t="s">
        <v>370</v>
      </c>
      <c r="J119" t="s">
        <v>0</v>
      </c>
      <c r="K119" t="s">
        <v>371</v>
      </c>
      <c r="L119">
        <v>1344</v>
      </c>
      <c r="N119">
        <v>1008</v>
      </c>
      <c r="O119" t="s">
        <v>363</v>
      </c>
      <c r="P119" t="s">
        <v>363</v>
      </c>
      <c r="Q119">
        <v>1</v>
      </c>
      <c r="W119">
        <v>0</v>
      </c>
      <c r="X119">
        <v>-94250534</v>
      </c>
      <c r="Y119">
        <v>0.01</v>
      </c>
      <c r="AA119">
        <v>1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1</v>
      </c>
      <c r="AJ119">
        <v>1</v>
      </c>
      <c r="AK119">
        <v>1</v>
      </c>
      <c r="AL119">
        <v>1</v>
      </c>
      <c r="AN119">
        <v>0</v>
      </c>
      <c r="AO119">
        <v>1</v>
      </c>
      <c r="AP119">
        <v>0</v>
      </c>
      <c r="AQ119">
        <v>0</v>
      </c>
      <c r="AR119">
        <v>0</v>
      </c>
      <c r="AS119" t="s">
        <v>0</v>
      </c>
      <c r="AT119">
        <v>0.01</v>
      </c>
      <c r="AU119" t="s">
        <v>0</v>
      </c>
      <c r="AV119">
        <v>0</v>
      </c>
      <c r="AW119">
        <v>2</v>
      </c>
      <c r="AX119">
        <v>46748620</v>
      </c>
      <c r="AY119">
        <v>1</v>
      </c>
      <c r="AZ119">
        <v>0</v>
      </c>
      <c r="BA119">
        <v>121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CX119">
        <f>Y119*Source!I101</f>
        <v>2.5000000000000001E-3</v>
      </c>
      <c r="CY119">
        <f t="shared" si="12"/>
        <v>1</v>
      </c>
      <c r="CZ119">
        <f t="shared" si="13"/>
        <v>1</v>
      </c>
      <c r="DA119">
        <f t="shared" si="14"/>
        <v>1</v>
      </c>
      <c r="DB119">
        <f t="shared" si="15"/>
        <v>0.01</v>
      </c>
      <c r="DC119">
        <f t="shared" si="16"/>
        <v>0</v>
      </c>
    </row>
    <row r="120" spans="1:107" x14ac:dyDescent="0.2">
      <c r="A120">
        <f>ROW(Source!A139)</f>
        <v>139</v>
      </c>
      <c r="B120">
        <v>46747901</v>
      </c>
      <c r="C120">
        <v>46748642</v>
      </c>
      <c r="D120">
        <v>30515951</v>
      </c>
      <c r="E120">
        <v>30515945</v>
      </c>
      <c r="F120">
        <v>1</v>
      </c>
      <c r="G120">
        <v>30515945</v>
      </c>
      <c r="H120">
        <v>1</v>
      </c>
      <c r="I120" t="s">
        <v>348</v>
      </c>
      <c r="J120" t="s">
        <v>0</v>
      </c>
      <c r="K120" t="s">
        <v>349</v>
      </c>
      <c r="L120">
        <v>1191</v>
      </c>
      <c r="N120">
        <v>1013</v>
      </c>
      <c r="O120" t="s">
        <v>350</v>
      </c>
      <c r="P120" t="s">
        <v>350</v>
      </c>
      <c r="Q120">
        <v>1</v>
      </c>
      <c r="W120">
        <v>0</v>
      </c>
      <c r="X120">
        <v>476480486</v>
      </c>
      <c r="Y120">
        <v>3.3925000000000001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1</v>
      </c>
      <c r="AK120">
        <v>1</v>
      </c>
      <c r="AL120">
        <v>1</v>
      </c>
      <c r="AN120">
        <v>0</v>
      </c>
      <c r="AO120">
        <v>1</v>
      </c>
      <c r="AP120">
        <v>1</v>
      </c>
      <c r="AQ120">
        <v>0</v>
      </c>
      <c r="AR120">
        <v>0</v>
      </c>
      <c r="AS120" t="s">
        <v>0</v>
      </c>
      <c r="AT120">
        <v>2.95</v>
      </c>
      <c r="AU120" t="s">
        <v>18</v>
      </c>
      <c r="AV120">
        <v>1</v>
      </c>
      <c r="AW120">
        <v>2</v>
      </c>
      <c r="AX120">
        <v>46748646</v>
      </c>
      <c r="AY120">
        <v>1</v>
      </c>
      <c r="AZ120">
        <v>0</v>
      </c>
      <c r="BA120">
        <v>122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CX120">
        <f>Y120*Source!I139</f>
        <v>11.500575000000001</v>
      </c>
      <c r="CY120">
        <f>AD120</f>
        <v>0</v>
      </c>
      <c r="CZ120">
        <f>AH120</f>
        <v>0</v>
      </c>
      <c r="DA120">
        <f>AL120</f>
        <v>1</v>
      </c>
      <c r="DB120">
        <f>ROUND((ROUND(AT120*CZ120,2)*1.15),6)</f>
        <v>0</v>
      </c>
      <c r="DC120">
        <f>ROUND((ROUND(AT120*AG120,2)*1.15),6)</f>
        <v>0</v>
      </c>
    </row>
    <row r="121" spans="1:107" x14ac:dyDescent="0.2">
      <c r="A121">
        <f>ROW(Source!A139)</f>
        <v>139</v>
      </c>
      <c r="B121">
        <v>46747901</v>
      </c>
      <c r="C121">
        <v>46748642</v>
      </c>
      <c r="D121">
        <v>30595241</v>
      </c>
      <c r="E121">
        <v>1</v>
      </c>
      <c r="F121">
        <v>1</v>
      </c>
      <c r="G121">
        <v>30515945</v>
      </c>
      <c r="H121">
        <v>2</v>
      </c>
      <c r="I121" t="s">
        <v>351</v>
      </c>
      <c r="J121" t="s">
        <v>352</v>
      </c>
      <c r="K121" t="s">
        <v>353</v>
      </c>
      <c r="L121">
        <v>1367</v>
      </c>
      <c r="N121">
        <v>1011</v>
      </c>
      <c r="O121" t="s">
        <v>354</v>
      </c>
      <c r="P121" t="s">
        <v>354</v>
      </c>
      <c r="Q121">
        <v>1</v>
      </c>
      <c r="W121">
        <v>0</v>
      </c>
      <c r="X121">
        <v>851387592</v>
      </c>
      <c r="Y121">
        <v>9.2675000000000001</v>
      </c>
      <c r="AA121">
        <v>0</v>
      </c>
      <c r="AB121">
        <v>723.73</v>
      </c>
      <c r="AC121">
        <v>497.39</v>
      </c>
      <c r="AD121">
        <v>0</v>
      </c>
      <c r="AE121">
        <v>0</v>
      </c>
      <c r="AF121">
        <v>65.260000000000005</v>
      </c>
      <c r="AG121">
        <v>20.04</v>
      </c>
      <c r="AH121">
        <v>0</v>
      </c>
      <c r="AI121">
        <v>1</v>
      </c>
      <c r="AJ121">
        <v>11.09</v>
      </c>
      <c r="AK121">
        <v>24.82</v>
      </c>
      <c r="AL121">
        <v>1</v>
      </c>
      <c r="AN121">
        <v>0</v>
      </c>
      <c r="AO121">
        <v>1</v>
      </c>
      <c r="AP121">
        <v>1</v>
      </c>
      <c r="AQ121">
        <v>0</v>
      </c>
      <c r="AR121">
        <v>0</v>
      </c>
      <c r="AS121" t="s">
        <v>0</v>
      </c>
      <c r="AT121">
        <v>7.4139999999999997</v>
      </c>
      <c r="AU121" t="s">
        <v>17</v>
      </c>
      <c r="AV121">
        <v>0</v>
      </c>
      <c r="AW121">
        <v>2</v>
      </c>
      <c r="AX121">
        <v>46748647</v>
      </c>
      <c r="AY121">
        <v>1</v>
      </c>
      <c r="AZ121">
        <v>0</v>
      </c>
      <c r="BA121">
        <v>123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CX121">
        <f>Y121*Source!I139</f>
        <v>31.416825000000003</v>
      </c>
      <c r="CY121">
        <f>AB121</f>
        <v>723.73</v>
      </c>
      <c r="CZ121">
        <f>AF121</f>
        <v>65.260000000000005</v>
      </c>
      <c r="DA121">
        <f>AJ121</f>
        <v>11.09</v>
      </c>
      <c r="DB121">
        <f>ROUND((ROUND(AT121*CZ121,2)*1.25),6)</f>
        <v>604.79999999999995</v>
      </c>
      <c r="DC121">
        <f>ROUND((ROUND(AT121*AG121,2)*1.25),6)</f>
        <v>185.72499999999999</v>
      </c>
    </row>
    <row r="122" spans="1:107" x14ac:dyDescent="0.2">
      <c r="A122">
        <f>ROW(Source!A139)</f>
        <v>139</v>
      </c>
      <c r="B122">
        <v>46747901</v>
      </c>
      <c r="C122">
        <v>46748642</v>
      </c>
      <c r="D122">
        <v>30595253</v>
      </c>
      <c r="E122">
        <v>1</v>
      </c>
      <c r="F122">
        <v>1</v>
      </c>
      <c r="G122">
        <v>30515945</v>
      </c>
      <c r="H122">
        <v>2</v>
      </c>
      <c r="I122" t="s">
        <v>355</v>
      </c>
      <c r="J122" t="s">
        <v>356</v>
      </c>
      <c r="K122" t="s">
        <v>357</v>
      </c>
      <c r="L122">
        <v>1367</v>
      </c>
      <c r="N122">
        <v>1011</v>
      </c>
      <c r="O122" t="s">
        <v>354</v>
      </c>
      <c r="P122" t="s">
        <v>354</v>
      </c>
      <c r="Q122">
        <v>1</v>
      </c>
      <c r="W122">
        <v>0</v>
      </c>
      <c r="X122">
        <v>1109083233</v>
      </c>
      <c r="Y122">
        <v>2.1218750000000002</v>
      </c>
      <c r="AA122">
        <v>0</v>
      </c>
      <c r="AB122">
        <v>795.65</v>
      </c>
      <c r="AC122">
        <v>551.5</v>
      </c>
      <c r="AD122">
        <v>0</v>
      </c>
      <c r="AE122">
        <v>0</v>
      </c>
      <c r="AF122">
        <v>95.06</v>
      </c>
      <c r="AG122">
        <v>22.22</v>
      </c>
      <c r="AH122">
        <v>0</v>
      </c>
      <c r="AI122">
        <v>1</v>
      </c>
      <c r="AJ122">
        <v>8.3699999999999992</v>
      </c>
      <c r="AK122">
        <v>24.82</v>
      </c>
      <c r="AL122">
        <v>1</v>
      </c>
      <c r="AN122">
        <v>0</v>
      </c>
      <c r="AO122">
        <v>1</v>
      </c>
      <c r="AP122">
        <v>1</v>
      </c>
      <c r="AQ122">
        <v>0</v>
      </c>
      <c r="AR122">
        <v>0</v>
      </c>
      <c r="AS122" t="s">
        <v>0</v>
      </c>
      <c r="AT122">
        <v>1.6975</v>
      </c>
      <c r="AU122" t="s">
        <v>17</v>
      </c>
      <c r="AV122">
        <v>0</v>
      </c>
      <c r="AW122">
        <v>2</v>
      </c>
      <c r="AX122">
        <v>46748648</v>
      </c>
      <c r="AY122">
        <v>1</v>
      </c>
      <c r="AZ122">
        <v>0</v>
      </c>
      <c r="BA122">
        <v>124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CX122">
        <f>Y122*Source!I139</f>
        <v>7.1931562500000013</v>
      </c>
      <c r="CY122">
        <f>AB122</f>
        <v>795.65</v>
      </c>
      <c r="CZ122">
        <f>AF122</f>
        <v>95.06</v>
      </c>
      <c r="DA122">
        <f>AJ122</f>
        <v>8.3699999999999992</v>
      </c>
      <c r="DB122">
        <f>ROUND((ROUND(AT122*CZ122,2)*1.25),6)</f>
        <v>201.7</v>
      </c>
      <c r="DC122">
        <f>ROUND((ROUND(AT122*AG122,2)*1.25),6)</f>
        <v>47.15</v>
      </c>
    </row>
    <row r="123" spans="1:107" x14ac:dyDescent="0.2">
      <c r="A123">
        <f>ROW(Source!A140)</f>
        <v>140</v>
      </c>
      <c r="B123">
        <v>46747901</v>
      </c>
      <c r="C123">
        <v>46748649</v>
      </c>
      <c r="D123">
        <v>30515951</v>
      </c>
      <c r="E123">
        <v>30515945</v>
      </c>
      <c r="F123">
        <v>1</v>
      </c>
      <c r="G123">
        <v>30515945</v>
      </c>
      <c r="H123">
        <v>1</v>
      </c>
      <c r="I123" t="s">
        <v>348</v>
      </c>
      <c r="J123" t="s">
        <v>0</v>
      </c>
      <c r="K123" t="s">
        <v>349</v>
      </c>
      <c r="L123">
        <v>1191</v>
      </c>
      <c r="N123">
        <v>1013</v>
      </c>
      <c r="O123" t="s">
        <v>350</v>
      </c>
      <c r="P123" t="s">
        <v>350</v>
      </c>
      <c r="Q123">
        <v>1</v>
      </c>
      <c r="W123">
        <v>0</v>
      </c>
      <c r="X123">
        <v>476480486</v>
      </c>
      <c r="Y123">
        <v>221.60499999999999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1</v>
      </c>
      <c r="AK123">
        <v>1</v>
      </c>
      <c r="AL123">
        <v>1</v>
      </c>
      <c r="AN123">
        <v>0</v>
      </c>
      <c r="AO123">
        <v>1</v>
      </c>
      <c r="AP123">
        <v>1</v>
      </c>
      <c r="AQ123">
        <v>0</v>
      </c>
      <c r="AR123">
        <v>0</v>
      </c>
      <c r="AS123" t="s">
        <v>0</v>
      </c>
      <c r="AT123">
        <v>192.7</v>
      </c>
      <c r="AU123" t="s">
        <v>18</v>
      </c>
      <c r="AV123">
        <v>1</v>
      </c>
      <c r="AW123">
        <v>2</v>
      </c>
      <c r="AX123">
        <v>46748651</v>
      </c>
      <c r="AY123">
        <v>1</v>
      </c>
      <c r="AZ123">
        <v>2048</v>
      </c>
      <c r="BA123">
        <v>125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CX123">
        <f>Y123*Source!I140</f>
        <v>31.024700000000003</v>
      </c>
      <c r="CY123">
        <f>AD123</f>
        <v>0</v>
      </c>
      <c r="CZ123">
        <f>AH123</f>
        <v>0</v>
      </c>
      <c r="DA123">
        <f>AL123</f>
        <v>1</v>
      </c>
      <c r="DB123">
        <f>ROUND((ROUND(AT123*CZ123,2)*1.15),6)</f>
        <v>0</v>
      </c>
      <c r="DC123">
        <f>ROUND((ROUND(AT123*AG123,2)*1.15),6)</f>
        <v>0</v>
      </c>
    </row>
    <row r="124" spans="1:107" x14ac:dyDescent="0.2">
      <c r="A124">
        <f>ROW(Source!A141)</f>
        <v>141</v>
      </c>
      <c r="B124">
        <v>46747901</v>
      </c>
      <c r="C124">
        <v>46748652</v>
      </c>
      <c r="D124">
        <v>30515951</v>
      </c>
      <c r="E124">
        <v>30515945</v>
      </c>
      <c r="F124">
        <v>1</v>
      </c>
      <c r="G124">
        <v>30515945</v>
      </c>
      <c r="H124">
        <v>1</v>
      </c>
      <c r="I124" t="s">
        <v>348</v>
      </c>
      <c r="J124" t="s">
        <v>0</v>
      </c>
      <c r="K124" t="s">
        <v>349</v>
      </c>
      <c r="L124">
        <v>1191</v>
      </c>
      <c r="N124">
        <v>1013</v>
      </c>
      <c r="O124" t="s">
        <v>350</v>
      </c>
      <c r="P124" t="s">
        <v>350</v>
      </c>
      <c r="Q124">
        <v>1</v>
      </c>
      <c r="W124">
        <v>0</v>
      </c>
      <c r="X124">
        <v>476480486</v>
      </c>
      <c r="Y124">
        <v>83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1</v>
      </c>
      <c r="AK124">
        <v>1</v>
      </c>
      <c r="AL124">
        <v>1</v>
      </c>
      <c r="AN124">
        <v>0</v>
      </c>
      <c r="AO124">
        <v>1</v>
      </c>
      <c r="AP124">
        <v>0</v>
      </c>
      <c r="AQ124">
        <v>0</v>
      </c>
      <c r="AR124">
        <v>0</v>
      </c>
      <c r="AS124" t="s">
        <v>0</v>
      </c>
      <c r="AT124">
        <v>83</v>
      </c>
      <c r="AU124" t="s">
        <v>0</v>
      </c>
      <c r="AV124">
        <v>1</v>
      </c>
      <c r="AW124">
        <v>2</v>
      </c>
      <c r="AX124">
        <v>46748654</v>
      </c>
      <c r="AY124">
        <v>1</v>
      </c>
      <c r="AZ124">
        <v>0</v>
      </c>
      <c r="BA124">
        <v>126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CX124">
        <f>Y124*Source!I141</f>
        <v>11.620000000000001</v>
      </c>
      <c r="CY124">
        <f>AD124</f>
        <v>0</v>
      </c>
      <c r="CZ124">
        <f>AH124</f>
        <v>0</v>
      </c>
      <c r="DA124">
        <f>AL124</f>
        <v>1</v>
      </c>
      <c r="DB124">
        <f>ROUND(ROUND(AT124*CZ124,2),6)</f>
        <v>0</v>
      </c>
      <c r="DC124">
        <f>ROUND(ROUND(AT124*AG124,2),6)</f>
        <v>0</v>
      </c>
    </row>
    <row r="125" spans="1:107" x14ac:dyDescent="0.2">
      <c r="A125">
        <f>ROW(Source!A142)</f>
        <v>142</v>
      </c>
      <c r="B125">
        <v>46747901</v>
      </c>
      <c r="C125">
        <v>46749579</v>
      </c>
      <c r="D125">
        <v>31070582</v>
      </c>
      <c r="E125">
        <v>1</v>
      </c>
      <c r="F125">
        <v>1</v>
      </c>
      <c r="G125">
        <v>30515945</v>
      </c>
      <c r="H125">
        <v>2</v>
      </c>
      <c r="I125" t="s">
        <v>358</v>
      </c>
      <c r="J125" t="s">
        <v>359</v>
      </c>
      <c r="K125" t="s">
        <v>360</v>
      </c>
      <c r="L125">
        <v>1367</v>
      </c>
      <c r="N125">
        <v>1011</v>
      </c>
      <c r="O125" t="s">
        <v>354</v>
      </c>
      <c r="P125" t="s">
        <v>354</v>
      </c>
      <c r="Q125">
        <v>1</v>
      </c>
      <c r="W125">
        <v>0</v>
      </c>
      <c r="X125">
        <v>1815391720</v>
      </c>
      <c r="Y125">
        <v>1</v>
      </c>
      <c r="AA125">
        <v>0</v>
      </c>
      <c r="AB125">
        <v>938.84</v>
      </c>
      <c r="AC125">
        <v>342.76</v>
      </c>
      <c r="AD125">
        <v>0</v>
      </c>
      <c r="AE125">
        <v>0</v>
      </c>
      <c r="AF125">
        <v>100.09</v>
      </c>
      <c r="AG125">
        <v>13.81</v>
      </c>
      <c r="AH125">
        <v>0</v>
      </c>
      <c r="AI125">
        <v>1</v>
      </c>
      <c r="AJ125">
        <v>9.3800000000000008</v>
      </c>
      <c r="AK125">
        <v>24.82</v>
      </c>
      <c r="AL125">
        <v>1</v>
      </c>
      <c r="AN125">
        <v>0</v>
      </c>
      <c r="AO125">
        <v>1</v>
      </c>
      <c r="AP125">
        <v>0</v>
      </c>
      <c r="AQ125">
        <v>0</v>
      </c>
      <c r="AR125">
        <v>0</v>
      </c>
      <c r="AS125" t="s">
        <v>0</v>
      </c>
      <c r="AT125">
        <v>1</v>
      </c>
      <c r="AU125" t="s">
        <v>0</v>
      </c>
      <c r="AV125">
        <v>0</v>
      </c>
      <c r="AW125">
        <v>2</v>
      </c>
      <c r="AX125">
        <v>46749581</v>
      </c>
      <c r="AY125">
        <v>1</v>
      </c>
      <c r="AZ125">
        <v>0</v>
      </c>
      <c r="BA125">
        <v>127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CX125">
        <f>Y125*Source!I142</f>
        <v>610</v>
      </c>
      <c r="CY125">
        <f>AB125</f>
        <v>938.84</v>
      </c>
      <c r="CZ125">
        <f>AF125</f>
        <v>100.09</v>
      </c>
      <c r="DA125">
        <f>AJ125</f>
        <v>9.3800000000000008</v>
      </c>
      <c r="DB125">
        <f>ROUND(ROUND(AT125*CZ125,2),6)</f>
        <v>100.09</v>
      </c>
      <c r="DC125">
        <f>ROUND(ROUND(AT125*AG125,2),6)</f>
        <v>13.81</v>
      </c>
    </row>
    <row r="126" spans="1:107" x14ac:dyDescent="0.2">
      <c r="A126">
        <f>ROW(Source!A143)</f>
        <v>143</v>
      </c>
      <c r="B126">
        <v>46747901</v>
      </c>
      <c r="C126">
        <v>46748658</v>
      </c>
      <c r="D126">
        <v>30516999</v>
      </c>
      <c r="E126">
        <v>30515945</v>
      </c>
      <c r="F126">
        <v>1</v>
      </c>
      <c r="G126">
        <v>30515945</v>
      </c>
      <c r="H126">
        <v>2</v>
      </c>
      <c r="I126" t="s">
        <v>361</v>
      </c>
      <c r="J126" t="s">
        <v>0</v>
      </c>
      <c r="K126" t="s">
        <v>362</v>
      </c>
      <c r="L126">
        <v>1344</v>
      </c>
      <c r="N126">
        <v>1008</v>
      </c>
      <c r="O126" t="s">
        <v>363</v>
      </c>
      <c r="P126" t="s">
        <v>363</v>
      </c>
      <c r="Q126">
        <v>1</v>
      </c>
      <c r="W126">
        <v>0</v>
      </c>
      <c r="X126">
        <v>-1180195794</v>
      </c>
      <c r="Y126">
        <v>12.61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1</v>
      </c>
      <c r="AJ126">
        <v>1</v>
      </c>
      <c r="AK126">
        <v>1</v>
      </c>
      <c r="AL126">
        <v>1</v>
      </c>
      <c r="AN126">
        <v>0</v>
      </c>
      <c r="AO126">
        <v>1</v>
      </c>
      <c r="AP126">
        <v>0</v>
      </c>
      <c r="AQ126">
        <v>0</v>
      </c>
      <c r="AR126">
        <v>0</v>
      </c>
      <c r="AS126" t="s">
        <v>0</v>
      </c>
      <c r="AT126">
        <v>12.61</v>
      </c>
      <c r="AU126" t="s">
        <v>0</v>
      </c>
      <c r="AV126">
        <v>0</v>
      </c>
      <c r="AW126">
        <v>2</v>
      </c>
      <c r="AX126">
        <v>46748660</v>
      </c>
      <c r="AY126">
        <v>1</v>
      </c>
      <c r="AZ126">
        <v>0</v>
      </c>
      <c r="BA126">
        <v>128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CX126">
        <f>Y126*Source!I143</f>
        <v>7692.0999999999995</v>
      </c>
      <c r="CY126">
        <f>AB126</f>
        <v>1</v>
      </c>
      <c r="CZ126">
        <f>AF126</f>
        <v>1</v>
      </c>
      <c r="DA126">
        <f>AJ126</f>
        <v>1</v>
      </c>
      <c r="DB126">
        <f>ROUND(ROUND(AT126*CZ126,2),6)</f>
        <v>12.61</v>
      </c>
      <c r="DC126">
        <f>ROUND(ROUND(AT126*AG126,2),6)</f>
        <v>0</v>
      </c>
    </row>
    <row r="127" spans="1:107" x14ac:dyDescent="0.2">
      <c r="A127">
        <f>ROW(Source!A144)</f>
        <v>144</v>
      </c>
      <c r="B127">
        <v>46747901</v>
      </c>
      <c r="C127">
        <v>46748661</v>
      </c>
      <c r="D127">
        <v>30515951</v>
      </c>
      <c r="E127">
        <v>30515945</v>
      </c>
      <c r="F127">
        <v>1</v>
      </c>
      <c r="G127">
        <v>30515945</v>
      </c>
      <c r="H127">
        <v>1</v>
      </c>
      <c r="I127" t="s">
        <v>348</v>
      </c>
      <c r="J127" t="s">
        <v>0</v>
      </c>
      <c r="K127" t="s">
        <v>349</v>
      </c>
      <c r="L127">
        <v>1191</v>
      </c>
      <c r="N127">
        <v>1013</v>
      </c>
      <c r="O127" t="s">
        <v>350</v>
      </c>
      <c r="P127" t="s">
        <v>350</v>
      </c>
      <c r="Q127">
        <v>1</v>
      </c>
      <c r="W127">
        <v>0</v>
      </c>
      <c r="X127">
        <v>476480486</v>
      </c>
      <c r="Y127">
        <v>31.855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1</v>
      </c>
      <c r="AK127">
        <v>1</v>
      </c>
      <c r="AL127">
        <v>1</v>
      </c>
      <c r="AN127">
        <v>0</v>
      </c>
      <c r="AO127">
        <v>1</v>
      </c>
      <c r="AP127">
        <v>1</v>
      </c>
      <c r="AQ127">
        <v>0</v>
      </c>
      <c r="AR127">
        <v>0</v>
      </c>
      <c r="AS127" t="s">
        <v>0</v>
      </c>
      <c r="AT127">
        <v>27.7</v>
      </c>
      <c r="AU127" t="s">
        <v>18</v>
      </c>
      <c r="AV127">
        <v>1</v>
      </c>
      <c r="AW127">
        <v>2</v>
      </c>
      <c r="AX127">
        <v>46748667</v>
      </c>
      <c r="AY127">
        <v>1</v>
      </c>
      <c r="AZ127">
        <v>2048</v>
      </c>
      <c r="BA127">
        <v>129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CX127">
        <f>Y127*Source!I144</f>
        <v>28.150263500000001</v>
      </c>
      <c r="CY127">
        <f>AD127</f>
        <v>0</v>
      </c>
      <c r="CZ127">
        <f>AH127</f>
        <v>0</v>
      </c>
      <c r="DA127">
        <f>AL127</f>
        <v>1</v>
      </c>
      <c r="DB127">
        <f>ROUND((ROUND(AT127*CZ127,2)*1.15),6)</f>
        <v>0</v>
      </c>
      <c r="DC127">
        <f>ROUND((ROUND(AT127*AG127,2)*1.15),6)</f>
        <v>0</v>
      </c>
    </row>
    <row r="128" spans="1:107" x14ac:dyDescent="0.2">
      <c r="A128">
        <f>ROW(Source!A144)</f>
        <v>144</v>
      </c>
      <c r="B128">
        <v>46747901</v>
      </c>
      <c r="C128">
        <v>46748661</v>
      </c>
      <c r="D128">
        <v>30595254</v>
      </c>
      <c r="E128">
        <v>1</v>
      </c>
      <c r="F128">
        <v>1</v>
      </c>
      <c r="G128">
        <v>30515945</v>
      </c>
      <c r="H128">
        <v>2</v>
      </c>
      <c r="I128" t="s">
        <v>364</v>
      </c>
      <c r="J128" t="s">
        <v>365</v>
      </c>
      <c r="K128" t="s">
        <v>366</v>
      </c>
      <c r="L128">
        <v>1367</v>
      </c>
      <c r="N128">
        <v>1011</v>
      </c>
      <c r="O128" t="s">
        <v>354</v>
      </c>
      <c r="P128" t="s">
        <v>354</v>
      </c>
      <c r="Q128">
        <v>1</v>
      </c>
      <c r="W128">
        <v>0</v>
      </c>
      <c r="X128">
        <v>695902881</v>
      </c>
      <c r="Y128">
        <v>3.15</v>
      </c>
      <c r="AA128">
        <v>0</v>
      </c>
      <c r="AB128">
        <v>975.14</v>
      </c>
      <c r="AC128">
        <v>658.23</v>
      </c>
      <c r="AD128">
        <v>0</v>
      </c>
      <c r="AE128">
        <v>0</v>
      </c>
      <c r="AF128">
        <v>110.31</v>
      </c>
      <c r="AG128">
        <v>26.52</v>
      </c>
      <c r="AH128">
        <v>0</v>
      </c>
      <c r="AI128">
        <v>1</v>
      </c>
      <c r="AJ128">
        <v>8.84</v>
      </c>
      <c r="AK128">
        <v>24.82</v>
      </c>
      <c r="AL128">
        <v>1</v>
      </c>
      <c r="AN128">
        <v>0</v>
      </c>
      <c r="AO128">
        <v>1</v>
      </c>
      <c r="AP128">
        <v>1</v>
      </c>
      <c r="AQ128">
        <v>0</v>
      </c>
      <c r="AR128">
        <v>0</v>
      </c>
      <c r="AS128" t="s">
        <v>0</v>
      </c>
      <c r="AT128">
        <v>2.52</v>
      </c>
      <c r="AU128" t="s">
        <v>17</v>
      </c>
      <c r="AV128">
        <v>0</v>
      </c>
      <c r="AW128">
        <v>2</v>
      </c>
      <c r="AX128">
        <v>46748668</v>
      </c>
      <c r="AY128">
        <v>1</v>
      </c>
      <c r="AZ128">
        <v>0</v>
      </c>
      <c r="BA128">
        <v>130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CX128">
        <f>Y128*Source!I144</f>
        <v>2.783655</v>
      </c>
      <c r="CY128">
        <f>AB128</f>
        <v>975.14</v>
      </c>
      <c r="CZ128">
        <f>AF128</f>
        <v>110.31</v>
      </c>
      <c r="DA128">
        <f>AJ128</f>
        <v>8.84</v>
      </c>
      <c r="DB128">
        <f>ROUND((ROUND(AT128*CZ128,2)*1.25),6)</f>
        <v>347.47500000000002</v>
      </c>
      <c r="DC128">
        <f>ROUND((ROUND(AT128*AG128,2)*1.25),6)</f>
        <v>83.537499999999994</v>
      </c>
    </row>
    <row r="129" spans="1:107" x14ac:dyDescent="0.2">
      <c r="A129">
        <f>ROW(Source!A144)</f>
        <v>144</v>
      </c>
      <c r="B129">
        <v>46747901</v>
      </c>
      <c r="C129">
        <v>46748661</v>
      </c>
      <c r="D129">
        <v>30595493</v>
      </c>
      <c r="E129">
        <v>1</v>
      </c>
      <c r="F129">
        <v>1</v>
      </c>
      <c r="G129">
        <v>30515945</v>
      </c>
      <c r="H129">
        <v>2</v>
      </c>
      <c r="I129" t="s">
        <v>367</v>
      </c>
      <c r="J129" t="s">
        <v>368</v>
      </c>
      <c r="K129" t="s">
        <v>369</v>
      </c>
      <c r="L129">
        <v>1367</v>
      </c>
      <c r="N129">
        <v>1011</v>
      </c>
      <c r="O129" t="s">
        <v>354</v>
      </c>
      <c r="P129" t="s">
        <v>354</v>
      </c>
      <c r="Q129">
        <v>1</v>
      </c>
      <c r="W129">
        <v>0</v>
      </c>
      <c r="X129">
        <v>-1293364201</v>
      </c>
      <c r="Y129">
        <v>1.2749999999999999</v>
      </c>
      <c r="AA129">
        <v>0</v>
      </c>
      <c r="AB129">
        <v>2094.33</v>
      </c>
      <c r="AC129">
        <v>430.38</v>
      </c>
      <c r="AD129">
        <v>0</v>
      </c>
      <c r="AE129">
        <v>0</v>
      </c>
      <c r="AF129">
        <v>258.24</v>
      </c>
      <c r="AG129">
        <v>17.34</v>
      </c>
      <c r="AH129">
        <v>0</v>
      </c>
      <c r="AI129">
        <v>1</v>
      </c>
      <c r="AJ129">
        <v>8.11</v>
      </c>
      <c r="AK129">
        <v>24.82</v>
      </c>
      <c r="AL129">
        <v>1</v>
      </c>
      <c r="AN129">
        <v>0</v>
      </c>
      <c r="AO129">
        <v>1</v>
      </c>
      <c r="AP129">
        <v>1</v>
      </c>
      <c r="AQ129">
        <v>0</v>
      </c>
      <c r="AR129">
        <v>0</v>
      </c>
      <c r="AS129" t="s">
        <v>0</v>
      </c>
      <c r="AT129">
        <v>1.02</v>
      </c>
      <c r="AU129" t="s">
        <v>17</v>
      </c>
      <c r="AV129">
        <v>0</v>
      </c>
      <c r="AW129">
        <v>2</v>
      </c>
      <c r="AX129">
        <v>46748669</v>
      </c>
      <c r="AY129">
        <v>1</v>
      </c>
      <c r="AZ129">
        <v>0</v>
      </c>
      <c r="BA129">
        <v>131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CX129">
        <f>Y129*Source!I144</f>
        <v>1.1267175</v>
      </c>
      <c r="CY129">
        <f>AB129</f>
        <v>2094.33</v>
      </c>
      <c r="CZ129">
        <f>AF129</f>
        <v>258.24</v>
      </c>
      <c r="DA129">
        <f>AJ129</f>
        <v>8.11</v>
      </c>
      <c r="DB129">
        <f>ROUND((ROUND(AT129*CZ129,2)*1.25),6)</f>
        <v>329.25</v>
      </c>
      <c r="DC129">
        <f>ROUND((ROUND(AT129*AG129,2)*1.25),6)</f>
        <v>22.112500000000001</v>
      </c>
    </row>
    <row r="130" spans="1:107" x14ac:dyDescent="0.2">
      <c r="A130">
        <f>ROW(Source!A144)</f>
        <v>144</v>
      </c>
      <c r="B130">
        <v>46747901</v>
      </c>
      <c r="C130">
        <v>46748661</v>
      </c>
      <c r="D130">
        <v>30572831</v>
      </c>
      <c r="E130">
        <v>1</v>
      </c>
      <c r="F130">
        <v>1</v>
      </c>
      <c r="G130">
        <v>30515945</v>
      </c>
      <c r="H130">
        <v>3</v>
      </c>
      <c r="I130" t="s">
        <v>58</v>
      </c>
      <c r="J130" t="s">
        <v>61</v>
      </c>
      <c r="K130" t="s">
        <v>59</v>
      </c>
      <c r="L130">
        <v>1327</v>
      </c>
      <c r="N130">
        <v>1005</v>
      </c>
      <c r="O130" t="s">
        <v>60</v>
      </c>
      <c r="P130" t="s">
        <v>60</v>
      </c>
      <c r="Q130">
        <v>1</v>
      </c>
      <c r="W130">
        <v>0</v>
      </c>
      <c r="X130">
        <v>-650690830</v>
      </c>
      <c r="Y130">
        <v>1020</v>
      </c>
      <c r="AA130">
        <v>51.34</v>
      </c>
      <c r="AB130">
        <v>0</v>
      </c>
      <c r="AC130">
        <v>0</v>
      </c>
      <c r="AD130">
        <v>0</v>
      </c>
      <c r="AE130">
        <v>16.559999999999999</v>
      </c>
      <c r="AF130">
        <v>0</v>
      </c>
      <c r="AG130">
        <v>0</v>
      </c>
      <c r="AH130">
        <v>0</v>
      </c>
      <c r="AI130">
        <v>3.1</v>
      </c>
      <c r="AJ130">
        <v>1</v>
      </c>
      <c r="AK130">
        <v>1</v>
      </c>
      <c r="AL130">
        <v>1</v>
      </c>
      <c r="AN130">
        <v>0</v>
      </c>
      <c r="AO130">
        <v>0</v>
      </c>
      <c r="AP130">
        <v>0</v>
      </c>
      <c r="AQ130">
        <v>0</v>
      </c>
      <c r="AR130">
        <v>0</v>
      </c>
      <c r="AS130" t="s">
        <v>0</v>
      </c>
      <c r="AT130">
        <v>1020</v>
      </c>
      <c r="AU130" t="s">
        <v>0</v>
      </c>
      <c r="AV130">
        <v>0</v>
      </c>
      <c r="AW130">
        <v>1</v>
      </c>
      <c r="AX130">
        <v>-1</v>
      </c>
      <c r="AY130">
        <v>0</v>
      </c>
      <c r="AZ130">
        <v>0</v>
      </c>
      <c r="BA130" t="s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CX130">
        <f>Y130*Source!I144</f>
        <v>901.37400000000002</v>
      </c>
      <c r="CY130">
        <f>AA130</f>
        <v>51.34</v>
      </c>
      <c r="CZ130">
        <f>AE130</f>
        <v>16.559999999999999</v>
      </c>
      <c r="DA130">
        <f>AI130</f>
        <v>3.1</v>
      </c>
      <c r="DB130">
        <f>ROUND(ROUND(AT130*CZ130,2),6)</f>
        <v>16891.2</v>
      </c>
      <c r="DC130">
        <f>ROUND(ROUND(AT130*AG130,2),6)</f>
        <v>0</v>
      </c>
    </row>
    <row r="131" spans="1:107" x14ac:dyDescent="0.2">
      <c r="A131">
        <f>ROW(Source!A144)</f>
        <v>144</v>
      </c>
      <c r="B131">
        <v>46747901</v>
      </c>
      <c r="C131">
        <v>46748661</v>
      </c>
      <c r="D131">
        <v>30541208</v>
      </c>
      <c r="E131">
        <v>30515945</v>
      </c>
      <c r="F131">
        <v>1</v>
      </c>
      <c r="G131">
        <v>30515945</v>
      </c>
      <c r="H131">
        <v>3</v>
      </c>
      <c r="I131" t="s">
        <v>370</v>
      </c>
      <c r="J131" t="s">
        <v>0</v>
      </c>
      <c r="K131" t="s">
        <v>371</v>
      </c>
      <c r="L131">
        <v>1344</v>
      </c>
      <c r="N131">
        <v>1008</v>
      </c>
      <c r="O131" t="s">
        <v>363</v>
      </c>
      <c r="P131" t="s">
        <v>363</v>
      </c>
      <c r="Q131">
        <v>1</v>
      </c>
      <c r="W131">
        <v>0</v>
      </c>
      <c r="X131">
        <v>-94250534</v>
      </c>
      <c r="Y131">
        <v>0.49</v>
      </c>
      <c r="AA131">
        <v>1</v>
      </c>
      <c r="AB131">
        <v>0</v>
      </c>
      <c r="AC131">
        <v>0</v>
      </c>
      <c r="AD131">
        <v>0</v>
      </c>
      <c r="AE131">
        <v>1</v>
      </c>
      <c r="AF131">
        <v>0</v>
      </c>
      <c r="AG131">
        <v>0</v>
      </c>
      <c r="AH131">
        <v>0</v>
      </c>
      <c r="AI131">
        <v>1</v>
      </c>
      <c r="AJ131">
        <v>1</v>
      </c>
      <c r="AK131">
        <v>1</v>
      </c>
      <c r="AL131">
        <v>1</v>
      </c>
      <c r="AN131">
        <v>0</v>
      </c>
      <c r="AO131">
        <v>1</v>
      </c>
      <c r="AP131">
        <v>0</v>
      </c>
      <c r="AQ131">
        <v>0</v>
      </c>
      <c r="AR131">
        <v>0</v>
      </c>
      <c r="AS131" t="s">
        <v>0</v>
      </c>
      <c r="AT131">
        <v>0.49</v>
      </c>
      <c r="AU131" t="s">
        <v>0</v>
      </c>
      <c r="AV131">
        <v>0</v>
      </c>
      <c r="AW131">
        <v>2</v>
      </c>
      <c r="AX131">
        <v>46748671</v>
      </c>
      <c r="AY131">
        <v>1</v>
      </c>
      <c r="AZ131">
        <v>0</v>
      </c>
      <c r="BA131">
        <v>133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CX131">
        <f>Y131*Source!I144</f>
        <v>0.43301300000000004</v>
      </c>
      <c r="CY131">
        <f>AA131</f>
        <v>1</v>
      </c>
      <c r="CZ131">
        <f>AE131</f>
        <v>1</v>
      </c>
      <c r="DA131">
        <f>AI131</f>
        <v>1</v>
      </c>
      <c r="DB131">
        <f>ROUND(ROUND(AT131*CZ131,2),6)</f>
        <v>0.49</v>
      </c>
      <c r="DC131">
        <f>ROUND(ROUND(AT131*AG131,2),6)</f>
        <v>0</v>
      </c>
    </row>
    <row r="132" spans="1:107" x14ac:dyDescent="0.2">
      <c r="A132">
        <f>ROW(Source!A146)</f>
        <v>146</v>
      </c>
      <c r="B132">
        <v>46747901</v>
      </c>
      <c r="C132">
        <v>46748673</v>
      </c>
      <c r="D132">
        <v>30515951</v>
      </c>
      <c r="E132">
        <v>30515945</v>
      </c>
      <c r="F132">
        <v>1</v>
      </c>
      <c r="G132">
        <v>30515945</v>
      </c>
      <c r="H132">
        <v>1</v>
      </c>
      <c r="I132" t="s">
        <v>348</v>
      </c>
      <c r="J132" t="s">
        <v>0</v>
      </c>
      <c r="K132" t="s">
        <v>349</v>
      </c>
      <c r="L132">
        <v>1191</v>
      </c>
      <c r="N132">
        <v>1013</v>
      </c>
      <c r="O132" t="s">
        <v>350</v>
      </c>
      <c r="P132" t="s">
        <v>350</v>
      </c>
      <c r="Q132">
        <v>1</v>
      </c>
      <c r="W132">
        <v>0</v>
      </c>
      <c r="X132">
        <v>476480486</v>
      </c>
      <c r="Y132">
        <v>16.559999999999999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1</v>
      </c>
      <c r="AK132">
        <v>1</v>
      </c>
      <c r="AL132">
        <v>1</v>
      </c>
      <c r="AN132">
        <v>0</v>
      </c>
      <c r="AO132">
        <v>1</v>
      </c>
      <c r="AP132">
        <v>1</v>
      </c>
      <c r="AQ132">
        <v>0</v>
      </c>
      <c r="AR132">
        <v>0</v>
      </c>
      <c r="AS132" t="s">
        <v>0</v>
      </c>
      <c r="AT132">
        <v>14.4</v>
      </c>
      <c r="AU132" t="s">
        <v>18</v>
      </c>
      <c r="AV132">
        <v>1</v>
      </c>
      <c r="AW132">
        <v>2</v>
      </c>
      <c r="AX132">
        <v>46748682</v>
      </c>
      <c r="AY132">
        <v>1</v>
      </c>
      <c r="AZ132">
        <v>0</v>
      </c>
      <c r="BA132">
        <v>134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CX132">
        <f>Y132*Source!I146</f>
        <v>35.123759999999997</v>
      </c>
      <c r="CY132">
        <f>AD132</f>
        <v>0</v>
      </c>
      <c r="CZ132">
        <f>AH132</f>
        <v>0</v>
      </c>
      <c r="DA132">
        <f>AL132</f>
        <v>1</v>
      </c>
      <c r="DB132">
        <f>ROUND((ROUND(AT132*CZ132,2)*1.15),6)</f>
        <v>0</v>
      </c>
      <c r="DC132">
        <f>ROUND((ROUND(AT132*AG132,2)*1.15),6)</f>
        <v>0</v>
      </c>
    </row>
    <row r="133" spans="1:107" x14ac:dyDescent="0.2">
      <c r="A133">
        <f>ROW(Source!A146)</f>
        <v>146</v>
      </c>
      <c r="B133">
        <v>46747901</v>
      </c>
      <c r="C133">
        <v>46748673</v>
      </c>
      <c r="D133">
        <v>30595274</v>
      </c>
      <c r="E133">
        <v>1</v>
      </c>
      <c r="F133">
        <v>1</v>
      </c>
      <c r="G133">
        <v>30515945</v>
      </c>
      <c r="H133">
        <v>2</v>
      </c>
      <c r="I133" t="s">
        <v>372</v>
      </c>
      <c r="J133" t="s">
        <v>373</v>
      </c>
      <c r="K133" t="s">
        <v>374</v>
      </c>
      <c r="L133">
        <v>1367</v>
      </c>
      <c r="N133">
        <v>1011</v>
      </c>
      <c r="O133" t="s">
        <v>354</v>
      </c>
      <c r="P133" t="s">
        <v>354</v>
      </c>
      <c r="Q133">
        <v>1</v>
      </c>
      <c r="W133">
        <v>0</v>
      </c>
      <c r="X133">
        <v>1928543733</v>
      </c>
      <c r="Y133">
        <v>2.0750000000000002</v>
      </c>
      <c r="AA133">
        <v>0</v>
      </c>
      <c r="AB133">
        <v>1220.33</v>
      </c>
      <c r="AC133">
        <v>581.04</v>
      </c>
      <c r="AD133">
        <v>0</v>
      </c>
      <c r="AE133">
        <v>0</v>
      </c>
      <c r="AF133">
        <v>116.89</v>
      </c>
      <c r="AG133">
        <v>23.41</v>
      </c>
      <c r="AH133">
        <v>0</v>
      </c>
      <c r="AI133">
        <v>1</v>
      </c>
      <c r="AJ133">
        <v>10.44</v>
      </c>
      <c r="AK133">
        <v>24.82</v>
      </c>
      <c r="AL133">
        <v>1</v>
      </c>
      <c r="AN133">
        <v>0</v>
      </c>
      <c r="AO133">
        <v>1</v>
      </c>
      <c r="AP133">
        <v>1</v>
      </c>
      <c r="AQ133">
        <v>0</v>
      </c>
      <c r="AR133">
        <v>0</v>
      </c>
      <c r="AS133" t="s">
        <v>0</v>
      </c>
      <c r="AT133">
        <v>1.66</v>
      </c>
      <c r="AU133" t="s">
        <v>17</v>
      </c>
      <c r="AV133">
        <v>0</v>
      </c>
      <c r="AW133">
        <v>2</v>
      </c>
      <c r="AX133">
        <v>46748683</v>
      </c>
      <c r="AY133">
        <v>1</v>
      </c>
      <c r="AZ133">
        <v>2048</v>
      </c>
      <c r="BA133">
        <v>135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CX133">
        <f>Y133*Source!I146</f>
        <v>4.4010750000000005</v>
      </c>
      <c r="CY133">
        <f>AB133</f>
        <v>1220.33</v>
      </c>
      <c r="CZ133">
        <f>AF133</f>
        <v>116.89</v>
      </c>
      <c r="DA133">
        <f>AJ133</f>
        <v>10.44</v>
      </c>
      <c r="DB133">
        <f>ROUND((ROUND(AT133*CZ133,2)*1.25),6)</f>
        <v>242.55</v>
      </c>
      <c r="DC133">
        <f>ROUND((ROUND(AT133*AG133,2)*1.25),6)</f>
        <v>48.575000000000003</v>
      </c>
    </row>
    <row r="134" spans="1:107" x14ac:dyDescent="0.2">
      <c r="A134">
        <f>ROW(Source!A146)</f>
        <v>146</v>
      </c>
      <c r="B134">
        <v>46747901</v>
      </c>
      <c r="C134">
        <v>46748673</v>
      </c>
      <c r="D134">
        <v>30595497</v>
      </c>
      <c r="E134">
        <v>1</v>
      </c>
      <c r="F134">
        <v>1</v>
      </c>
      <c r="G134">
        <v>30515945</v>
      </c>
      <c r="H134">
        <v>2</v>
      </c>
      <c r="I134" t="s">
        <v>375</v>
      </c>
      <c r="J134" t="s">
        <v>376</v>
      </c>
      <c r="K134" t="s">
        <v>377</v>
      </c>
      <c r="L134">
        <v>1367</v>
      </c>
      <c r="N134">
        <v>1011</v>
      </c>
      <c r="O134" t="s">
        <v>354</v>
      </c>
      <c r="P134" t="s">
        <v>354</v>
      </c>
      <c r="Q134">
        <v>1</v>
      </c>
      <c r="W134">
        <v>0</v>
      </c>
      <c r="X134">
        <v>142191915</v>
      </c>
      <c r="Y134">
        <v>2.0750000000000002</v>
      </c>
      <c r="AA134">
        <v>0</v>
      </c>
      <c r="AB134">
        <v>431.34</v>
      </c>
      <c r="AC134">
        <v>164.8</v>
      </c>
      <c r="AD134">
        <v>0</v>
      </c>
      <c r="AE134">
        <v>0</v>
      </c>
      <c r="AF134">
        <v>62.97</v>
      </c>
      <c r="AG134">
        <v>6.64</v>
      </c>
      <c r="AH134">
        <v>0</v>
      </c>
      <c r="AI134">
        <v>1</v>
      </c>
      <c r="AJ134">
        <v>6.85</v>
      </c>
      <c r="AK134">
        <v>24.82</v>
      </c>
      <c r="AL134">
        <v>1</v>
      </c>
      <c r="AN134">
        <v>0</v>
      </c>
      <c r="AO134">
        <v>1</v>
      </c>
      <c r="AP134">
        <v>1</v>
      </c>
      <c r="AQ134">
        <v>0</v>
      </c>
      <c r="AR134">
        <v>0</v>
      </c>
      <c r="AS134" t="s">
        <v>0</v>
      </c>
      <c r="AT134">
        <v>1.66</v>
      </c>
      <c r="AU134" t="s">
        <v>17</v>
      </c>
      <c r="AV134">
        <v>0</v>
      </c>
      <c r="AW134">
        <v>2</v>
      </c>
      <c r="AX134">
        <v>46748684</v>
      </c>
      <c r="AY134">
        <v>1</v>
      </c>
      <c r="AZ134">
        <v>2048</v>
      </c>
      <c r="BA134">
        <v>136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CX134">
        <f>Y134*Source!I146</f>
        <v>4.4010750000000005</v>
      </c>
      <c r="CY134">
        <f>AB134</f>
        <v>431.34</v>
      </c>
      <c r="CZ134">
        <f>AF134</f>
        <v>62.97</v>
      </c>
      <c r="DA134">
        <f>AJ134</f>
        <v>6.85</v>
      </c>
      <c r="DB134">
        <f>ROUND((ROUND(AT134*CZ134,2)*1.25),6)</f>
        <v>130.66249999999999</v>
      </c>
      <c r="DC134">
        <f>ROUND((ROUND(AT134*AG134,2)*1.25),6)</f>
        <v>13.775</v>
      </c>
    </row>
    <row r="135" spans="1:107" x14ac:dyDescent="0.2">
      <c r="A135">
        <f>ROW(Source!A146)</f>
        <v>146</v>
      </c>
      <c r="B135">
        <v>46747901</v>
      </c>
      <c r="C135">
        <v>46748673</v>
      </c>
      <c r="D135">
        <v>30595500</v>
      </c>
      <c r="E135">
        <v>1</v>
      </c>
      <c r="F135">
        <v>1</v>
      </c>
      <c r="G135">
        <v>30515945</v>
      </c>
      <c r="H135">
        <v>2</v>
      </c>
      <c r="I135" t="s">
        <v>378</v>
      </c>
      <c r="J135" t="s">
        <v>379</v>
      </c>
      <c r="K135" t="s">
        <v>380</v>
      </c>
      <c r="L135">
        <v>1367</v>
      </c>
      <c r="N135">
        <v>1011</v>
      </c>
      <c r="O135" t="s">
        <v>354</v>
      </c>
      <c r="P135" t="s">
        <v>354</v>
      </c>
      <c r="Q135">
        <v>1</v>
      </c>
      <c r="W135">
        <v>0</v>
      </c>
      <c r="X135">
        <v>366114799</v>
      </c>
      <c r="Y135">
        <v>0.8125</v>
      </c>
      <c r="AA135">
        <v>0</v>
      </c>
      <c r="AB135">
        <v>1970.97</v>
      </c>
      <c r="AC135">
        <v>331.84</v>
      </c>
      <c r="AD135">
        <v>0</v>
      </c>
      <c r="AE135">
        <v>0</v>
      </c>
      <c r="AF135">
        <v>246.68</v>
      </c>
      <c r="AG135">
        <v>13.37</v>
      </c>
      <c r="AH135">
        <v>0</v>
      </c>
      <c r="AI135">
        <v>1</v>
      </c>
      <c r="AJ135">
        <v>7.99</v>
      </c>
      <c r="AK135">
        <v>24.82</v>
      </c>
      <c r="AL135">
        <v>1</v>
      </c>
      <c r="AN135">
        <v>0</v>
      </c>
      <c r="AO135">
        <v>1</v>
      </c>
      <c r="AP135">
        <v>1</v>
      </c>
      <c r="AQ135">
        <v>0</v>
      </c>
      <c r="AR135">
        <v>0</v>
      </c>
      <c r="AS135" t="s">
        <v>0</v>
      </c>
      <c r="AT135">
        <v>0.65</v>
      </c>
      <c r="AU135" t="s">
        <v>17</v>
      </c>
      <c r="AV135">
        <v>0</v>
      </c>
      <c r="AW135">
        <v>2</v>
      </c>
      <c r="AX135">
        <v>46748685</v>
      </c>
      <c r="AY135">
        <v>1</v>
      </c>
      <c r="AZ135">
        <v>0</v>
      </c>
      <c r="BA135">
        <v>137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CX135">
        <f>Y135*Source!I146</f>
        <v>1.7233125</v>
      </c>
      <c r="CY135">
        <f>AB135</f>
        <v>1970.97</v>
      </c>
      <c r="CZ135">
        <f>AF135</f>
        <v>246.68</v>
      </c>
      <c r="DA135">
        <f>AJ135</f>
        <v>7.99</v>
      </c>
      <c r="DB135">
        <f>ROUND((ROUND(AT135*CZ135,2)*1.25),6)</f>
        <v>200.42500000000001</v>
      </c>
      <c r="DC135">
        <f>ROUND((ROUND(AT135*AG135,2)*1.25),6)</f>
        <v>10.862500000000001</v>
      </c>
    </row>
    <row r="136" spans="1:107" x14ac:dyDescent="0.2">
      <c r="A136">
        <f>ROW(Source!A146)</f>
        <v>146</v>
      </c>
      <c r="B136">
        <v>46747901</v>
      </c>
      <c r="C136">
        <v>46748673</v>
      </c>
      <c r="D136">
        <v>30595528</v>
      </c>
      <c r="E136">
        <v>1</v>
      </c>
      <c r="F136">
        <v>1</v>
      </c>
      <c r="G136">
        <v>30515945</v>
      </c>
      <c r="H136">
        <v>2</v>
      </c>
      <c r="I136" t="s">
        <v>381</v>
      </c>
      <c r="J136" t="s">
        <v>382</v>
      </c>
      <c r="K136" t="s">
        <v>383</v>
      </c>
      <c r="L136">
        <v>1367</v>
      </c>
      <c r="N136">
        <v>1011</v>
      </c>
      <c r="O136" t="s">
        <v>354</v>
      </c>
      <c r="P136" t="s">
        <v>354</v>
      </c>
      <c r="Q136">
        <v>1</v>
      </c>
      <c r="W136">
        <v>0</v>
      </c>
      <c r="X136">
        <v>856318566</v>
      </c>
      <c r="Y136">
        <v>1.9375</v>
      </c>
      <c r="AA136">
        <v>0</v>
      </c>
      <c r="AB136">
        <v>1487.8</v>
      </c>
      <c r="AC136">
        <v>614.04999999999995</v>
      </c>
      <c r="AD136">
        <v>0</v>
      </c>
      <c r="AE136">
        <v>0</v>
      </c>
      <c r="AF136">
        <v>125.13</v>
      </c>
      <c r="AG136">
        <v>24.74</v>
      </c>
      <c r="AH136">
        <v>0</v>
      </c>
      <c r="AI136">
        <v>1</v>
      </c>
      <c r="AJ136">
        <v>11.89</v>
      </c>
      <c r="AK136">
        <v>24.82</v>
      </c>
      <c r="AL136">
        <v>1</v>
      </c>
      <c r="AN136">
        <v>0</v>
      </c>
      <c r="AO136">
        <v>1</v>
      </c>
      <c r="AP136">
        <v>1</v>
      </c>
      <c r="AQ136">
        <v>0</v>
      </c>
      <c r="AR136">
        <v>0</v>
      </c>
      <c r="AS136" t="s">
        <v>0</v>
      </c>
      <c r="AT136">
        <v>1.55</v>
      </c>
      <c r="AU136" t="s">
        <v>17</v>
      </c>
      <c r="AV136">
        <v>0</v>
      </c>
      <c r="AW136">
        <v>2</v>
      </c>
      <c r="AX136">
        <v>46748686</v>
      </c>
      <c r="AY136">
        <v>1</v>
      </c>
      <c r="AZ136">
        <v>0</v>
      </c>
      <c r="BA136">
        <v>138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CX136">
        <f>Y136*Source!I146</f>
        <v>4.1094375000000003</v>
      </c>
      <c r="CY136">
        <f>AB136</f>
        <v>1487.8</v>
      </c>
      <c r="CZ136">
        <f>AF136</f>
        <v>125.13</v>
      </c>
      <c r="DA136">
        <f>AJ136</f>
        <v>11.89</v>
      </c>
      <c r="DB136">
        <f>ROUND((ROUND(AT136*CZ136,2)*1.25),6)</f>
        <v>242.4375</v>
      </c>
      <c r="DC136">
        <f>ROUND((ROUND(AT136*AG136,2)*1.25),6)</f>
        <v>47.9375</v>
      </c>
    </row>
    <row r="137" spans="1:107" x14ac:dyDescent="0.2">
      <c r="A137">
        <f>ROW(Source!A146)</f>
        <v>146</v>
      </c>
      <c r="B137">
        <v>46747901</v>
      </c>
      <c r="C137">
        <v>46748673</v>
      </c>
      <c r="D137">
        <v>30595490</v>
      </c>
      <c r="E137">
        <v>1</v>
      </c>
      <c r="F137">
        <v>1</v>
      </c>
      <c r="G137">
        <v>30515945</v>
      </c>
      <c r="H137">
        <v>2</v>
      </c>
      <c r="I137" t="s">
        <v>384</v>
      </c>
      <c r="J137" t="s">
        <v>385</v>
      </c>
      <c r="K137" t="s">
        <v>386</v>
      </c>
      <c r="L137">
        <v>1367</v>
      </c>
      <c r="N137">
        <v>1011</v>
      </c>
      <c r="O137" t="s">
        <v>354</v>
      </c>
      <c r="P137" t="s">
        <v>354</v>
      </c>
      <c r="Q137">
        <v>1</v>
      </c>
      <c r="W137">
        <v>0</v>
      </c>
      <c r="X137">
        <v>-646811103</v>
      </c>
      <c r="Y137">
        <v>0.65</v>
      </c>
      <c r="AA137">
        <v>0</v>
      </c>
      <c r="AB137">
        <v>1535.72</v>
      </c>
      <c r="AC137">
        <v>432.36</v>
      </c>
      <c r="AD137">
        <v>0</v>
      </c>
      <c r="AE137">
        <v>0</v>
      </c>
      <c r="AF137">
        <v>177.54</v>
      </c>
      <c r="AG137">
        <v>17.420000000000002</v>
      </c>
      <c r="AH137">
        <v>0</v>
      </c>
      <c r="AI137">
        <v>1</v>
      </c>
      <c r="AJ137">
        <v>8.65</v>
      </c>
      <c r="AK137">
        <v>24.82</v>
      </c>
      <c r="AL137">
        <v>1</v>
      </c>
      <c r="AN137">
        <v>0</v>
      </c>
      <c r="AO137">
        <v>1</v>
      </c>
      <c r="AP137">
        <v>1</v>
      </c>
      <c r="AQ137">
        <v>0</v>
      </c>
      <c r="AR137">
        <v>0</v>
      </c>
      <c r="AS137" t="s">
        <v>0</v>
      </c>
      <c r="AT137">
        <v>0.52</v>
      </c>
      <c r="AU137" t="s">
        <v>17</v>
      </c>
      <c r="AV137">
        <v>0</v>
      </c>
      <c r="AW137">
        <v>2</v>
      </c>
      <c r="AX137">
        <v>46748687</v>
      </c>
      <c r="AY137">
        <v>1</v>
      </c>
      <c r="AZ137">
        <v>0</v>
      </c>
      <c r="BA137">
        <v>139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CX137">
        <f>Y137*Source!I146</f>
        <v>1.3786500000000002</v>
      </c>
      <c r="CY137">
        <f>AB137</f>
        <v>1535.72</v>
      </c>
      <c r="CZ137">
        <f>AF137</f>
        <v>177.54</v>
      </c>
      <c r="DA137">
        <f>AJ137</f>
        <v>8.65</v>
      </c>
      <c r="DB137">
        <f>ROUND((ROUND(AT137*CZ137,2)*1.25),6)</f>
        <v>115.4</v>
      </c>
      <c r="DC137">
        <f>ROUND((ROUND(AT137*AG137,2)*1.25),6)</f>
        <v>11.324999999999999</v>
      </c>
    </row>
    <row r="138" spans="1:107" x14ac:dyDescent="0.2">
      <c r="A138">
        <f>ROW(Source!A146)</f>
        <v>146</v>
      </c>
      <c r="B138">
        <v>46747901</v>
      </c>
      <c r="C138">
        <v>46748673</v>
      </c>
      <c r="D138">
        <v>30571181</v>
      </c>
      <c r="E138">
        <v>1</v>
      </c>
      <c r="F138">
        <v>1</v>
      </c>
      <c r="G138">
        <v>30515945</v>
      </c>
      <c r="H138">
        <v>3</v>
      </c>
      <c r="I138" t="s">
        <v>387</v>
      </c>
      <c r="J138" t="s">
        <v>388</v>
      </c>
      <c r="K138" t="s">
        <v>389</v>
      </c>
      <c r="L138">
        <v>1339</v>
      </c>
      <c r="N138">
        <v>1007</v>
      </c>
      <c r="O138" t="s">
        <v>72</v>
      </c>
      <c r="P138" t="s">
        <v>72</v>
      </c>
      <c r="Q138">
        <v>1</v>
      </c>
      <c r="W138">
        <v>0</v>
      </c>
      <c r="X138">
        <v>-862991314</v>
      </c>
      <c r="Y138">
        <v>5</v>
      </c>
      <c r="AA138">
        <v>35.28</v>
      </c>
      <c r="AB138">
        <v>0</v>
      </c>
      <c r="AC138">
        <v>0</v>
      </c>
      <c r="AD138">
        <v>0</v>
      </c>
      <c r="AE138">
        <v>7.07</v>
      </c>
      <c r="AF138">
        <v>0</v>
      </c>
      <c r="AG138">
        <v>0</v>
      </c>
      <c r="AH138">
        <v>0</v>
      </c>
      <c r="AI138">
        <v>4.99</v>
      </c>
      <c r="AJ138">
        <v>1</v>
      </c>
      <c r="AK138">
        <v>1</v>
      </c>
      <c r="AL138">
        <v>1</v>
      </c>
      <c r="AN138">
        <v>0</v>
      </c>
      <c r="AO138">
        <v>1</v>
      </c>
      <c r="AP138">
        <v>0</v>
      </c>
      <c r="AQ138">
        <v>0</v>
      </c>
      <c r="AR138">
        <v>0</v>
      </c>
      <c r="AS138" t="s">
        <v>0</v>
      </c>
      <c r="AT138">
        <v>5</v>
      </c>
      <c r="AU138" t="s">
        <v>0</v>
      </c>
      <c r="AV138">
        <v>0</v>
      </c>
      <c r="AW138">
        <v>2</v>
      </c>
      <c r="AX138">
        <v>46748688</v>
      </c>
      <c r="AY138">
        <v>1</v>
      </c>
      <c r="AZ138">
        <v>0</v>
      </c>
      <c r="BA138">
        <v>140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CX138">
        <f>Y138*Source!I146</f>
        <v>10.605</v>
      </c>
      <c r="CY138">
        <f>AA138</f>
        <v>35.28</v>
      </c>
      <c r="CZ138">
        <f>AE138</f>
        <v>7.07</v>
      </c>
      <c r="DA138">
        <f>AI138</f>
        <v>4.99</v>
      </c>
      <c r="DB138">
        <f>ROUND(ROUND(AT138*CZ138,2),6)</f>
        <v>35.35</v>
      </c>
      <c r="DC138">
        <f>ROUND(ROUND(AT138*AG138,2),6)</f>
        <v>0</v>
      </c>
    </row>
    <row r="139" spans="1:107" x14ac:dyDescent="0.2">
      <c r="A139">
        <f>ROW(Source!A146)</f>
        <v>146</v>
      </c>
      <c r="B139">
        <v>46747901</v>
      </c>
      <c r="C139">
        <v>46748673</v>
      </c>
      <c r="D139">
        <v>30571740</v>
      </c>
      <c r="E139">
        <v>1</v>
      </c>
      <c r="F139">
        <v>1</v>
      </c>
      <c r="G139">
        <v>30515945</v>
      </c>
      <c r="H139">
        <v>3</v>
      </c>
      <c r="I139" t="s">
        <v>70</v>
      </c>
      <c r="J139" t="s">
        <v>73</v>
      </c>
      <c r="K139" t="s">
        <v>71</v>
      </c>
      <c r="L139">
        <v>1339</v>
      </c>
      <c r="N139">
        <v>1007</v>
      </c>
      <c r="O139" t="s">
        <v>72</v>
      </c>
      <c r="P139" t="s">
        <v>72</v>
      </c>
      <c r="Q139">
        <v>1</v>
      </c>
      <c r="W139">
        <v>0</v>
      </c>
      <c r="X139">
        <v>2069056849</v>
      </c>
      <c r="Y139">
        <v>110</v>
      </c>
      <c r="AA139">
        <v>552.25</v>
      </c>
      <c r="AB139">
        <v>0</v>
      </c>
      <c r="AC139">
        <v>0</v>
      </c>
      <c r="AD139">
        <v>0</v>
      </c>
      <c r="AE139">
        <v>104.99</v>
      </c>
      <c r="AF139">
        <v>0</v>
      </c>
      <c r="AG139">
        <v>0</v>
      </c>
      <c r="AH139">
        <v>0</v>
      </c>
      <c r="AI139">
        <v>5.26</v>
      </c>
      <c r="AJ139">
        <v>1</v>
      </c>
      <c r="AK139">
        <v>1</v>
      </c>
      <c r="AL139">
        <v>1</v>
      </c>
      <c r="AN139">
        <v>0</v>
      </c>
      <c r="AO139">
        <v>0</v>
      </c>
      <c r="AP139">
        <v>0</v>
      </c>
      <c r="AQ139">
        <v>0</v>
      </c>
      <c r="AR139">
        <v>0</v>
      </c>
      <c r="AS139" t="s">
        <v>0</v>
      </c>
      <c r="AT139">
        <v>110</v>
      </c>
      <c r="AU139" t="s">
        <v>0</v>
      </c>
      <c r="AV139">
        <v>0</v>
      </c>
      <c r="AW139">
        <v>1</v>
      </c>
      <c r="AX139">
        <v>-1</v>
      </c>
      <c r="AY139">
        <v>0</v>
      </c>
      <c r="AZ139">
        <v>0</v>
      </c>
      <c r="BA139" t="s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CX139">
        <f>Y139*Source!I146</f>
        <v>233.31</v>
      </c>
      <c r="CY139">
        <f>AA139</f>
        <v>552.25</v>
      </c>
      <c r="CZ139">
        <f>AE139</f>
        <v>104.99</v>
      </c>
      <c r="DA139">
        <f>AI139</f>
        <v>5.26</v>
      </c>
      <c r="DB139">
        <f>ROUND(ROUND(AT139*CZ139,2),6)</f>
        <v>11548.9</v>
      </c>
      <c r="DC139">
        <f>ROUND(ROUND(AT139*AG139,2),6)</f>
        <v>0</v>
      </c>
    </row>
    <row r="140" spans="1:107" x14ac:dyDescent="0.2">
      <c r="A140">
        <f>ROW(Source!A148)</f>
        <v>148</v>
      </c>
      <c r="B140">
        <v>46747901</v>
      </c>
      <c r="C140">
        <v>46748691</v>
      </c>
      <c r="D140">
        <v>30515951</v>
      </c>
      <c r="E140">
        <v>30515945</v>
      </c>
      <c r="F140">
        <v>1</v>
      </c>
      <c r="G140">
        <v>30515945</v>
      </c>
      <c r="H140">
        <v>1</v>
      </c>
      <c r="I140" t="s">
        <v>348</v>
      </c>
      <c r="J140" t="s">
        <v>0</v>
      </c>
      <c r="K140" t="s">
        <v>349</v>
      </c>
      <c r="L140">
        <v>1191</v>
      </c>
      <c r="N140">
        <v>1013</v>
      </c>
      <c r="O140" t="s">
        <v>350</v>
      </c>
      <c r="P140" t="s">
        <v>350</v>
      </c>
      <c r="Q140">
        <v>1</v>
      </c>
      <c r="W140">
        <v>0</v>
      </c>
      <c r="X140">
        <v>476480486</v>
      </c>
      <c r="Y140">
        <v>24.84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1</v>
      </c>
      <c r="AK140">
        <v>1</v>
      </c>
      <c r="AL140">
        <v>1</v>
      </c>
      <c r="AN140">
        <v>0</v>
      </c>
      <c r="AO140">
        <v>1</v>
      </c>
      <c r="AP140">
        <v>1</v>
      </c>
      <c r="AQ140">
        <v>0</v>
      </c>
      <c r="AR140">
        <v>0</v>
      </c>
      <c r="AS140" t="s">
        <v>0</v>
      </c>
      <c r="AT140">
        <v>21.6</v>
      </c>
      <c r="AU140" t="s">
        <v>18</v>
      </c>
      <c r="AV140">
        <v>1</v>
      </c>
      <c r="AW140">
        <v>2</v>
      </c>
      <c r="AX140">
        <v>46748701</v>
      </c>
      <c r="AY140">
        <v>1</v>
      </c>
      <c r="AZ140">
        <v>0</v>
      </c>
      <c r="BA140">
        <v>142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CX140">
        <f>Y140*Source!I148</f>
        <v>35.123759999999997</v>
      </c>
      <c r="CY140">
        <f>AD140</f>
        <v>0</v>
      </c>
      <c r="CZ140">
        <f>AH140</f>
        <v>0</v>
      </c>
      <c r="DA140">
        <f>AL140</f>
        <v>1</v>
      </c>
      <c r="DB140">
        <f>ROUND((ROUND(AT140*CZ140,2)*1.15),6)</f>
        <v>0</v>
      </c>
      <c r="DC140">
        <f>ROUND((ROUND(AT140*AG140,2)*1.15),6)</f>
        <v>0</v>
      </c>
    </row>
    <row r="141" spans="1:107" x14ac:dyDescent="0.2">
      <c r="A141">
        <f>ROW(Source!A148)</f>
        <v>148</v>
      </c>
      <c r="B141">
        <v>46747901</v>
      </c>
      <c r="C141">
        <v>46748691</v>
      </c>
      <c r="D141">
        <v>30595253</v>
      </c>
      <c r="E141">
        <v>1</v>
      </c>
      <c r="F141">
        <v>1</v>
      </c>
      <c r="G141">
        <v>30515945</v>
      </c>
      <c r="H141">
        <v>2</v>
      </c>
      <c r="I141" t="s">
        <v>355</v>
      </c>
      <c r="J141" t="s">
        <v>356</v>
      </c>
      <c r="K141" t="s">
        <v>357</v>
      </c>
      <c r="L141">
        <v>1367</v>
      </c>
      <c r="N141">
        <v>1011</v>
      </c>
      <c r="O141" t="s">
        <v>354</v>
      </c>
      <c r="P141" t="s">
        <v>354</v>
      </c>
      <c r="Q141">
        <v>1</v>
      </c>
      <c r="W141">
        <v>0</v>
      </c>
      <c r="X141">
        <v>1109083233</v>
      </c>
      <c r="Y141">
        <v>2.9375</v>
      </c>
      <c r="AA141">
        <v>0</v>
      </c>
      <c r="AB141">
        <v>795.65</v>
      </c>
      <c r="AC141">
        <v>551.5</v>
      </c>
      <c r="AD141">
        <v>0</v>
      </c>
      <c r="AE141">
        <v>0</v>
      </c>
      <c r="AF141">
        <v>95.06</v>
      </c>
      <c r="AG141">
        <v>22.22</v>
      </c>
      <c r="AH141">
        <v>0</v>
      </c>
      <c r="AI141">
        <v>1</v>
      </c>
      <c r="AJ141">
        <v>8.3699999999999992</v>
      </c>
      <c r="AK141">
        <v>24.82</v>
      </c>
      <c r="AL141">
        <v>1</v>
      </c>
      <c r="AN141">
        <v>0</v>
      </c>
      <c r="AO141">
        <v>1</v>
      </c>
      <c r="AP141">
        <v>1</v>
      </c>
      <c r="AQ141">
        <v>0</v>
      </c>
      <c r="AR141">
        <v>0</v>
      </c>
      <c r="AS141" t="s">
        <v>0</v>
      </c>
      <c r="AT141">
        <v>2.35</v>
      </c>
      <c r="AU141" t="s">
        <v>17</v>
      </c>
      <c r="AV141">
        <v>0</v>
      </c>
      <c r="AW141">
        <v>2</v>
      </c>
      <c r="AX141">
        <v>46748702</v>
      </c>
      <c r="AY141">
        <v>1</v>
      </c>
      <c r="AZ141">
        <v>0</v>
      </c>
      <c r="BA141">
        <v>143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CX141">
        <f>Y141*Source!I148</f>
        <v>4.1536249999999999</v>
      </c>
      <c r="CY141">
        <f t="shared" ref="CY141:CY146" si="17">AB141</f>
        <v>795.65</v>
      </c>
      <c r="CZ141">
        <f t="shared" ref="CZ141:CZ146" si="18">AF141</f>
        <v>95.06</v>
      </c>
      <c r="DA141">
        <f t="shared" ref="DA141:DA146" si="19">AJ141</f>
        <v>8.3699999999999992</v>
      </c>
      <c r="DB141">
        <f t="shared" ref="DB141:DB146" si="20">ROUND((ROUND(AT141*CZ141,2)*1.25),6)</f>
        <v>279.23750000000001</v>
      </c>
      <c r="DC141">
        <f t="shared" ref="DC141:DC146" si="21">ROUND((ROUND(AT141*AG141,2)*1.25),6)</f>
        <v>65.275000000000006</v>
      </c>
    </row>
    <row r="142" spans="1:107" x14ac:dyDescent="0.2">
      <c r="A142">
        <f>ROW(Source!A148)</f>
        <v>148</v>
      </c>
      <c r="B142">
        <v>46747901</v>
      </c>
      <c r="C142">
        <v>46748691</v>
      </c>
      <c r="D142">
        <v>30595500</v>
      </c>
      <c r="E142">
        <v>1</v>
      </c>
      <c r="F142">
        <v>1</v>
      </c>
      <c r="G142">
        <v>30515945</v>
      </c>
      <c r="H142">
        <v>2</v>
      </c>
      <c r="I142" t="s">
        <v>378</v>
      </c>
      <c r="J142" t="s">
        <v>379</v>
      </c>
      <c r="K142" t="s">
        <v>380</v>
      </c>
      <c r="L142">
        <v>1367</v>
      </c>
      <c r="N142">
        <v>1011</v>
      </c>
      <c r="O142" t="s">
        <v>354</v>
      </c>
      <c r="P142" t="s">
        <v>354</v>
      </c>
      <c r="Q142">
        <v>1</v>
      </c>
      <c r="W142">
        <v>0</v>
      </c>
      <c r="X142">
        <v>366114799</v>
      </c>
      <c r="Y142">
        <v>1.1375</v>
      </c>
      <c r="AA142">
        <v>0</v>
      </c>
      <c r="AB142">
        <v>1970.97</v>
      </c>
      <c r="AC142">
        <v>331.84</v>
      </c>
      <c r="AD142">
        <v>0</v>
      </c>
      <c r="AE142">
        <v>0</v>
      </c>
      <c r="AF142">
        <v>246.68</v>
      </c>
      <c r="AG142">
        <v>13.37</v>
      </c>
      <c r="AH142">
        <v>0</v>
      </c>
      <c r="AI142">
        <v>1</v>
      </c>
      <c r="AJ142">
        <v>7.99</v>
      </c>
      <c r="AK142">
        <v>24.82</v>
      </c>
      <c r="AL142">
        <v>1</v>
      </c>
      <c r="AN142">
        <v>0</v>
      </c>
      <c r="AO142">
        <v>1</v>
      </c>
      <c r="AP142">
        <v>1</v>
      </c>
      <c r="AQ142">
        <v>0</v>
      </c>
      <c r="AR142">
        <v>0</v>
      </c>
      <c r="AS142" t="s">
        <v>0</v>
      </c>
      <c r="AT142">
        <v>0.91</v>
      </c>
      <c r="AU142" t="s">
        <v>17</v>
      </c>
      <c r="AV142">
        <v>0</v>
      </c>
      <c r="AW142">
        <v>2</v>
      </c>
      <c r="AX142">
        <v>46748703</v>
      </c>
      <c r="AY142">
        <v>1</v>
      </c>
      <c r="AZ142">
        <v>0</v>
      </c>
      <c r="BA142">
        <v>144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CX142">
        <f>Y142*Source!I148</f>
        <v>1.6084249999999998</v>
      </c>
      <c r="CY142">
        <f t="shared" si="17"/>
        <v>1970.97</v>
      </c>
      <c r="CZ142">
        <f t="shared" si="18"/>
        <v>246.68</v>
      </c>
      <c r="DA142">
        <f t="shared" si="19"/>
        <v>7.99</v>
      </c>
      <c r="DB142">
        <f t="shared" si="20"/>
        <v>280.60000000000002</v>
      </c>
      <c r="DC142">
        <f t="shared" si="21"/>
        <v>15.2125</v>
      </c>
    </row>
    <row r="143" spans="1:107" x14ac:dyDescent="0.2">
      <c r="A143">
        <f>ROW(Source!A148)</f>
        <v>148</v>
      </c>
      <c r="B143">
        <v>46747901</v>
      </c>
      <c r="C143">
        <v>46748691</v>
      </c>
      <c r="D143">
        <v>30595485</v>
      </c>
      <c r="E143">
        <v>1</v>
      </c>
      <c r="F143">
        <v>1</v>
      </c>
      <c r="G143">
        <v>30515945</v>
      </c>
      <c r="H143">
        <v>2</v>
      </c>
      <c r="I143" t="s">
        <v>390</v>
      </c>
      <c r="J143" t="s">
        <v>391</v>
      </c>
      <c r="K143" t="s">
        <v>392</v>
      </c>
      <c r="L143">
        <v>1367</v>
      </c>
      <c r="N143">
        <v>1011</v>
      </c>
      <c r="O143" t="s">
        <v>354</v>
      </c>
      <c r="P143" t="s">
        <v>354</v>
      </c>
      <c r="Q143">
        <v>1</v>
      </c>
      <c r="W143">
        <v>0</v>
      </c>
      <c r="X143">
        <v>-1882480599</v>
      </c>
      <c r="Y143">
        <v>8.9625000000000004</v>
      </c>
      <c r="AA143">
        <v>0</v>
      </c>
      <c r="AB143">
        <v>1409.74</v>
      </c>
      <c r="AC143">
        <v>372.8</v>
      </c>
      <c r="AD143">
        <v>0</v>
      </c>
      <c r="AE143">
        <v>0</v>
      </c>
      <c r="AF143">
        <v>169.44</v>
      </c>
      <c r="AG143">
        <v>15.02</v>
      </c>
      <c r="AH143">
        <v>0</v>
      </c>
      <c r="AI143">
        <v>1</v>
      </c>
      <c r="AJ143">
        <v>8.32</v>
      </c>
      <c r="AK143">
        <v>24.82</v>
      </c>
      <c r="AL143">
        <v>1</v>
      </c>
      <c r="AN143">
        <v>0</v>
      </c>
      <c r="AO143">
        <v>1</v>
      </c>
      <c r="AP143">
        <v>1</v>
      </c>
      <c r="AQ143">
        <v>0</v>
      </c>
      <c r="AR143">
        <v>0</v>
      </c>
      <c r="AS143" t="s">
        <v>0</v>
      </c>
      <c r="AT143">
        <v>7.17</v>
      </c>
      <c r="AU143" t="s">
        <v>17</v>
      </c>
      <c r="AV143">
        <v>0</v>
      </c>
      <c r="AW143">
        <v>2</v>
      </c>
      <c r="AX143">
        <v>46748704</v>
      </c>
      <c r="AY143">
        <v>1</v>
      </c>
      <c r="AZ143">
        <v>0</v>
      </c>
      <c r="BA143">
        <v>145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CX143">
        <f>Y143*Source!I148</f>
        <v>12.672974999999999</v>
      </c>
      <c r="CY143">
        <f t="shared" si="17"/>
        <v>1409.74</v>
      </c>
      <c r="CZ143">
        <f t="shared" si="18"/>
        <v>169.44</v>
      </c>
      <c r="DA143">
        <f t="shared" si="19"/>
        <v>8.32</v>
      </c>
      <c r="DB143">
        <f t="shared" si="20"/>
        <v>1518.6</v>
      </c>
      <c r="DC143">
        <f t="shared" si="21"/>
        <v>134.61250000000001</v>
      </c>
    </row>
    <row r="144" spans="1:107" x14ac:dyDescent="0.2">
      <c r="A144">
        <f>ROW(Source!A148)</f>
        <v>148</v>
      </c>
      <c r="B144">
        <v>46747901</v>
      </c>
      <c r="C144">
        <v>46748691</v>
      </c>
      <c r="D144">
        <v>30595486</v>
      </c>
      <c r="E144">
        <v>1</v>
      </c>
      <c r="F144">
        <v>1</v>
      </c>
      <c r="G144">
        <v>30515945</v>
      </c>
      <c r="H144">
        <v>2</v>
      </c>
      <c r="I144" t="s">
        <v>393</v>
      </c>
      <c r="J144" t="s">
        <v>394</v>
      </c>
      <c r="K144" t="s">
        <v>395</v>
      </c>
      <c r="L144">
        <v>1367</v>
      </c>
      <c r="N144">
        <v>1011</v>
      </c>
      <c r="O144" t="s">
        <v>354</v>
      </c>
      <c r="P144" t="s">
        <v>354</v>
      </c>
      <c r="Q144">
        <v>1</v>
      </c>
      <c r="W144">
        <v>0</v>
      </c>
      <c r="X144">
        <v>-1920329426</v>
      </c>
      <c r="Y144">
        <v>18.25</v>
      </c>
      <c r="AA144">
        <v>0</v>
      </c>
      <c r="AB144">
        <v>1837.22</v>
      </c>
      <c r="AC144">
        <v>434.6</v>
      </c>
      <c r="AD144">
        <v>0</v>
      </c>
      <c r="AE144">
        <v>0</v>
      </c>
      <c r="AF144">
        <v>219.5</v>
      </c>
      <c r="AG144">
        <v>17.510000000000002</v>
      </c>
      <c r="AH144">
        <v>0</v>
      </c>
      <c r="AI144">
        <v>1</v>
      </c>
      <c r="AJ144">
        <v>8.3699999999999992</v>
      </c>
      <c r="AK144">
        <v>24.82</v>
      </c>
      <c r="AL144">
        <v>1</v>
      </c>
      <c r="AN144">
        <v>0</v>
      </c>
      <c r="AO144">
        <v>1</v>
      </c>
      <c r="AP144">
        <v>1</v>
      </c>
      <c r="AQ144">
        <v>0</v>
      </c>
      <c r="AR144">
        <v>0</v>
      </c>
      <c r="AS144" t="s">
        <v>0</v>
      </c>
      <c r="AT144">
        <v>14.6</v>
      </c>
      <c r="AU144" t="s">
        <v>17</v>
      </c>
      <c r="AV144">
        <v>0</v>
      </c>
      <c r="AW144">
        <v>2</v>
      </c>
      <c r="AX144">
        <v>46748705</v>
      </c>
      <c r="AY144">
        <v>1</v>
      </c>
      <c r="AZ144">
        <v>0</v>
      </c>
      <c r="BA144">
        <v>146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CX144">
        <f>Y144*Source!I148</f>
        <v>25.805499999999999</v>
      </c>
      <c r="CY144">
        <f t="shared" si="17"/>
        <v>1837.22</v>
      </c>
      <c r="CZ144">
        <f t="shared" si="18"/>
        <v>219.5</v>
      </c>
      <c r="DA144">
        <f t="shared" si="19"/>
        <v>8.3699999999999992</v>
      </c>
      <c r="DB144">
        <f t="shared" si="20"/>
        <v>4005.875</v>
      </c>
      <c r="DC144">
        <f t="shared" si="21"/>
        <v>319.5625</v>
      </c>
    </row>
    <row r="145" spans="1:107" x14ac:dyDescent="0.2">
      <c r="A145">
        <f>ROW(Source!A148)</f>
        <v>148</v>
      </c>
      <c r="B145">
        <v>46747901</v>
      </c>
      <c r="C145">
        <v>46748691</v>
      </c>
      <c r="D145">
        <v>30595528</v>
      </c>
      <c r="E145">
        <v>1</v>
      </c>
      <c r="F145">
        <v>1</v>
      </c>
      <c r="G145">
        <v>30515945</v>
      </c>
      <c r="H145">
        <v>2</v>
      </c>
      <c r="I145" t="s">
        <v>381</v>
      </c>
      <c r="J145" t="s">
        <v>382</v>
      </c>
      <c r="K145" t="s">
        <v>383</v>
      </c>
      <c r="L145">
        <v>1367</v>
      </c>
      <c r="N145">
        <v>1011</v>
      </c>
      <c r="O145" t="s">
        <v>354</v>
      </c>
      <c r="P145" t="s">
        <v>354</v>
      </c>
      <c r="Q145">
        <v>1</v>
      </c>
      <c r="W145">
        <v>0</v>
      </c>
      <c r="X145">
        <v>856318566</v>
      </c>
      <c r="Y145">
        <v>2.2374999999999998</v>
      </c>
      <c r="AA145">
        <v>0</v>
      </c>
      <c r="AB145">
        <v>1487.8</v>
      </c>
      <c r="AC145">
        <v>614.04999999999995</v>
      </c>
      <c r="AD145">
        <v>0</v>
      </c>
      <c r="AE145">
        <v>0</v>
      </c>
      <c r="AF145">
        <v>125.13</v>
      </c>
      <c r="AG145">
        <v>24.74</v>
      </c>
      <c r="AH145">
        <v>0</v>
      </c>
      <c r="AI145">
        <v>1</v>
      </c>
      <c r="AJ145">
        <v>11.89</v>
      </c>
      <c r="AK145">
        <v>24.82</v>
      </c>
      <c r="AL145">
        <v>1</v>
      </c>
      <c r="AN145">
        <v>0</v>
      </c>
      <c r="AO145">
        <v>1</v>
      </c>
      <c r="AP145">
        <v>1</v>
      </c>
      <c r="AQ145">
        <v>0</v>
      </c>
      <c r="AR145">
        <v>0</v>
      </c>
      <c r="AS145" t="s">
        <v>0</v>
      </c>
      <c r="AT145">
        <v>1.79</v>
      </c>
      <c r="AU145" t="s">
        <v>17</v>
      </c>
      <c r="AV145">
        <v>0</v>
      </c>
      <c r="AW145">
        <v>2</v>
      </c>
      <c r="AX145">
        <v>46748706</v>
      </c>
      <c r="AY145">
        <v>1</v>
      </c>
      <c r="AZ145">
        <v>0</v>
      </c>
      <c r="BA145">
        <v>147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CX145">
        <f>Y145*Source!I148</f>
        <v>3.1638249999999997</v>
      </c>
      <c r="CY145">
        <f t="shared" si="17"/>
        <v>1487.8</v>
      </c>
      <c r="CZ145">
        <f t="shared" si="18"/>
        <v>125.13</v>
      </c>
      <c r="DA145">
        <f t="shared" si="19"/>
        <v>11.89</v>
      </c>
      <c r="DB145">
        <f t="shared" si="20"/>
        <v>279.97500000000002</v>
      </c>
      <c r="DC145">
        <f t="shared" si="21"/>
        <v>55.35</v>
      </c>
    </row>
    <row r="146" spans="1:107" x14ac:dyDescent="0.2">
      <c r="A146">
        <f>ROW(Source!A148)</f>
        <v>148</v>
      </c>
      <c r="B146">
        <v>46747901</v>
      </c>
      <c r="C146">
        <v>46748691</v>
      </c>
      <c r="D146">
        <v>30595490</v>
      </c>
      <c r="E146">
        <v>1</v>
      </c>
      <c r="F146">
        <v>1</v>
      </c>
      <c r="G146">
        <v>30515945</v>
      </c>
      <c r="H146">
        <v>2</v>
      </c>
      <c r="I146" t="s">
        <v>384</v>
      </c>
      <c r="J146" t="s">
        <v>385</v>
      </c>
      <c r="K146" t="s">
        <v>386</v>
      </c>
      <c r="L146">
        <v>1367</v>
      </c>
      <c r="N146">
        <v>1011</v>
      </c>
      <c r="O146" t="s">
        <v>354</v>
      </c>
      <c r="P146" t="s">
        <v>354</v>
      </c>
      <c r="Q146">
        <v>1</v>
      </c>
      <c r="W146">
        <v>0</v>
      </c>
      <c r="X146">
        <v>-646811103</v>
      </c>
      <c r="Y146">
        <v>0.65</v>
      </c>
      <c r="AA146">
        <v>0</v>
      </c>
      <c r="AB146">
        <v>1535.72</v>
      </c>
      <c r="AC146">
        <v>432.36</v>
      </c>
      <c r="AD146">
        <v>0</v>
      </c>
      <c r="AE146">
        <v>0</v>
      </c>
      <c r="AF146">
        <v>177.54</v>
      </c>
      <c r="AG146">
        <v>17.420000000000002</v>
      </c>
      <c r="AH146">
        <v>0</v>
      </c>
      <c r="AI146">
        <v>1</v>
      </c>
      <c r="AJ146">
        <v>8.65</v>
      </c>
      <c r="AK146">
        <v>24.82</v>
      </c>
      <c r="AL146">
        <v>1</v>
      </c>
      <c r="AN146">
        <v>0</v>
      </c>
      <c r="AO146">
        <v>1</v>
      </c>
      <c r="AP146">
        <v>1</v>
      </c>
      <c r="AQ146">
        <v>0</v>
      </c>
      <c r="AR146">
        <v>0</v>
      </c>
      <c r="AS146" t="s">
        <v>0</v>
      </c>
      <c r="AT146">
        <v>0.52</v>
      </c>
      <c r="AU146" t="s">
        <v>17</v>
      </c>
      <c r="AV146">
        <v>0</v>
      </c>
      <c r="AW146">
        <v>2</v>
      </c>
      <c r="AX146">
        <v>46748707</v>
      </c>
      <c r="AY146">
        <v>1</v>
      </c>
      <c r="AZ146">
        <v>0</v>
      </c>
      <c r="BA146">
        <v>148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CX146">
        <f>Y146*Source!I148</f>
        <v>0.91910000000000003</v>
      </c>
      <c r="CY146">
        <f t="shared" si="17"/>
        <v>1535.72</v>
      </c>
      <c r="CZ146">
        <f t="shared" si="18"/>
        <v>177.54</v>
      </c>
      <c r="DA146">
        <f t="shared" si="19"/>
        <v>8.65</v>
      </c>
      <c r="DB146">
        <f t="shared" si="20"/>
        <v>115.4</v>
      </c>
      <c r="DC146">
        <f t="shared" si="21"/>
        <v>11.324999999999999</v>
      </c>
    </row>
    <row r="147" spans="1:107" x14ac:dyDescent="0.2">
      <c r="A147">
        <f>ROW(Source!A148)</f>
        <v>148</v>
      </c>
      <c r="B147">
        <v>46747901</v>
      </c>
      <c r="C147">
        <v>46748691</v>
      </c>
      <c r="D147">
        <v>30571181</v>
      </c>
      <c r="E147">
        <v>1</v>
      </c>
      <c r="F147">
        <v>1</v>
      </c>
      <c r="G147">
        <v>30515945</v>
      </c>
      <c r="H147">
        <v>3</v>
      </c>
      <c r="I147" t="s">
        <v>387</v>
      </c>
      <c r="J147" t="s">
        <v>388</v>
      </c>
      <c r="K147" t="s">
        <v>389</v>
      </c>
      <c r="L147">
        <v>1339</v>
      </c>
      <c r="N147">
        <v>1007</v>
      </c>
      <c r="O147" t="s">
        <v>72</v>
      </c>
      <c r="P147" t="s">
        <v>72</v>
      </c>
      <c r="Q147">
        <v>1</v>
      </c>
      <c r="W147">
        <v>0</v>
      </c>
      <c r="X147">
        <v>-862991314</v>
      </c>
      <c r="Y147">
        <v>7</v>
      </c>
      <c r="AA147">
        <v>35.28</v>
      </c>
      <c r="AB147">
        <v>0</v>
      </c>
      <c r="AC147">
        <v>0</v>
      </c>
      <c r="AD147">
        <v>0</v>
      </c>
      <c r="AE147">
        <v>7.07</v>
      </c>
      <c r="AF147">
        <v>0</v>
      </c>
      <c r="AG147">
        <v>0</v>
      </c>
      <c r="AH147">
        <v>0</v>
      </c>
      <c r="AI147">
        <v>4.99</v>
      </c>
      <c r="AJ147">
        <v>1</v>
      </c>
      <c r="AK147">
        <v>1</v>
      </c>
      <c r="AL147">
        <v>1</v>
      </c>
      <c r="AN147">
        <v>0</v>
      </c>
      <c r="AO147">
        <v>1</v>
      </c>
      <c r="AP147">
        <v>0</v>
      </c>
      <c r="AQ147">
        <v>0</v>
      </c>
      <c r="AR147">
        <v>0</v>
      </c>
      <c r="AS147" t="s">
        <v>0</v>
      </c>
      <c r="AT147">
        <v>7</v>
      </c>
      <c r="AU147" t="s">
        <v>0</v>
      </c>
      <c r="AV147">
        <v>0</v>
      </c>
      <c r="AW147">
        <v>2</v>
      </c>
      <c r="AX147">
        <v>46748708</v>
      </c>
      <c r="AY147">
        <v>1</v>
      </c>
      <c r="AZ147">
        <v>0</v>
      </c>
      <c r="BA147">
        <v>149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CX147">
        <f>Y147*Source!I148</f>
        <v>9.8979999999999997</v>
      </c>
      <c r="CY147">
        <f>AA147</f>
        <v>35.28</v>
      </c>
      <c r="CZ147">
        <f>AE147</f>
        <v>7.07</v>
      </c>
      <c r="DA147">
        <f>AI147</f>
        <v>4.99</v>
      </c>
      <c r="DB147">
        <f>ROUND(ROUND(AT147*CZ147,2),6)</f>
        <v>49.49</v>
      </c>
      <c r="DC147">
        <f>ROUND(ROUND(AT147*AG147,2),6)</f>
        <v>0</v>
      </c>
    </row>
    <row r="148" spans="1:107" x14ac:dyDescent="0.2">
      <c r="A148">
        <f>ROW(Source!A148)</f>
        <v>148</v>
      </c>
      <c r="B148">
        <v>46747901</v>
      </c>
      <c r="C148">
        <v>46748691</v>
      </c>
      <c r="D148">
        <v>30572472</v>
      </c>
      <c r="E148">
        <v>1</v>
      </c>
      <c r="F148">
        <v>1</v>
      </c>
      <c r="G148">
        <v>30515945</v>
      </c>
      <c r="H148">
        <v>3</v>
      </c>
      <c r="I148" t="s">
        <v>79</v>
      </c>
      <c r="J148" t="s">
        <v>81</v>
      </c>
      <c r="K148" t="s">
        <v>80</v>
      </c>
      <c r="L148">
        <v>1339</v>
      </c>
      <c r="N148">
        <v>1007</v>
      </c>
      <c r="O148" t="s">
        <v>72</v>
      </c>
      <c r="P148" t="s">
        <v>72</v>
      </c>
      <c r="Q148">
        <v>1</v>
      </c>
      <c r="W148">
        <v>0</v>
      </c>
      <c r="X148">
        <v>2075779493</v>
      </c>
      <c r="Y148">
        <v>126</v>
      </c>
      <c r="AA148">
        <v>1508.55</v>
      </c>
      <c r="AB148">
        <v>0</v>
      </c>
      <c r="AC148">
        <v>0</v>
      </c>
      <c r="AD148">
        <v>0</v>
      </c>
      <c r="AE148">
        <v>159.13</v>
      </c>
      <c r="AF148">
        <v>0</v>
      </c>
      <c r="AG148">
        <v>0</v>
      </c>
      <c r="AH148">
        <v>0</v>
      </c>
      <c r="AI148">
        <v>9.48</v>
      </c>
      <c r="AJ148">
        <v>1</v>
      </c>
      <c r="AK148">
        <v>1</v>
      </c>
      <c r="AL148">
        <v>1</v>
      </c>
      <c r="AN148">
        <v>0</v>
      </c>
      <c r="AO148">
        <v>0</v>
      </c>
      <c r="AP148">
        <v>0</v>
      </c>
      <c r="AQ148">
        <v>0</v>
      </c>
      <c r="AR148">
        <v>0</v>
      </c>
      <c r="AS148" t="s">
        <v>0</v>
      </c>
      <c r="AT148">
        <v>126</v>
      </c>
      <c r="AU148" t="s">
        <v>0</v>
      </c>
      <c r="AV148">
        <v>0</v>
      </c>
      <c r="AW148">
        <v>1</v>
      </c>
      <c r="AX148">
        <v>-1</v>
      </c>
      <c r="AY148">
        <v>0</v>
      </c>
      <c r="AZ148">
        <v>0</v>
      </c>
      <c r="BA148" t="s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CX148">
        <f>Y148*Source!I148</f>
        <v>178.16399999999999</v>
      </c>
      <c r="CY148">
        <f>AA148</f>
        <v>1508.55</v>
      </c>
      <c r="CZ148">
        <f>AE148</f>
        <v>159.13</v>
      </c>
      <c r="DA148">
        <f>AI148</f>
        <v>9.48</v>
      </c>
      <c r="DB148">
        <f>ROUND(ROUND(AT148*CZ148,2),6)</f>
        <v>20050.38</v>
      </c>
      <c r="DC148">
        <f>ROUND(ROUND(AT148*AG148,2),6)</f>
        <v>0</v>
      </c>
    </row>
    <row r="149" spans="1:107" x14ac:dyDescent="0.2">
      <c r="A149">
        <f>ROW(Source!A150)</f>
        <v>150</v>
      </c>
      <c r="B149">
        <v>46747901</v>
      </c>
      <c r="C149">
        <v>46748711</v>
      </c>
      <c r="D149">
        <v>30515951</v>
      </c>
      <c r="E149">
        <v>30515945</v>
      </c>
      <c r="F149">
        <v>1</v>
      </c>
      <c r="G149">
        <v>30515945</v>
      </c>
      <c r="H149">
        <v>1</v>
      </c>
      <c r="I149" t="s">
        <v>348</v>
      </c>
      <c r="J149" t="s">
        <v>0</v>
      </c>
      <c r="K149" t="s">
        <v>349</v>
      </c>
      <c r="L149">
        <v>1191</v>
      </c>
      <c r="N149">
        <v>1013</v>
      </c>
      <c r="O149" t="s">
        <v>350</v>
      </c>
      <c r="P149" t="s">
        <v>350</v>
      </c>
      <c r="Q149">
        <v>1</v>
      </c>
      <c r="W149">
        <v>0</v>
      </c>
      <c r="X149">
        <v>476480486</v>
      </c>
      <c r="Y149">
        <v>134.07849999999999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1</v>
      </c>
      <c r="AK149">
        <v>1</v>
      </c>
      <c r="AL149">
        <v>1</v>
      </c>
      <c r="AN149">
        <v>0</v>
      </c>
      <c r="AO149">
        <v>1</v>
      </c>
      <c r="AP149">
        <v>1</v>
      </c>
      <c r="AQ149">
        <v>0</v>
      </c>
      <c r="AR149">
        <v>0</v>
      </c>
      <c r="AS149" t="s">
        <v>0</v>
      </c>
      <c r="AT149">
        <v>116.59</v>
      </c>
      <c r="AU149" t="s">
        <v>18</v>
      </c>
      <c r="AV149">
        <v>1</v>
      </c>
      <c r="AW149">
        <v>2</v>
      </c>
      <c r="AX149">
        <v>46748722</v>
      </c>
      <c r="AY149">
        <v>1</v>
      </c>
      <c r="AZ149">
        <v>0</v>
      </c>
      <c r="BA149">
        <v>151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CX149">
        <f>Y149*Source!I150</f>
        <v>947.93499499999996</v>
      </c>
      <c r="CY149">
        <f>AD149</f>
        <v>0</v>
      </c>
      <c r="CZ149">
        <f>AH149</f>
        <v>0</v>
      </c>
      <c r="DA149">
        <f>AL149</f>
        <v>1</v>
      </c>
      <c r="DB149">
        <f>ROUND((ROUND(AT149*CZ149,2)*1.15),6)</f>
        <v>0</v>
      </c>
      <c r="DC149">
        <f>ROUND((ROUND(AT149*AG149,2)*1.15),6)</f>
        <v>0</v>
      </c>
    </row>
    <row r="150" spans="1:107" x14ac:dyDescent="0.2">
      <c r="A150">
        <f>ROW(Source!A150)</f>
        <v>150</v>
      </c>
      <c r="B150">
        <v>46747901</v>
      </c>
      <c r="C150">
        <v>46748711</v>
      </c>
      <c r="D150">
        <v>30595968</v>
      </c>
      <c r="E150">
        <v>1</v>
      </c>
      <c r="F150">
        <v>1</v>
      </c>
      <c r="G150">
        <v>30515945</v>
      </c>
      <c r="H150">
        <v>2</v>
      </c>
      <c r="I150" t="s">
        <v>396</v>
      </c>
      <c r="J150" t="s">
        <v>397</v>
      </c>
      <c r="K150" t="s">
        <v>398</v>
      </c>
      <c r="L150">
        <v>1367</v>
      </c>
      <c r="N150">
        <v>1011</v>
      </c>
      <c r="O150" t="s">
        <v>354</v>
      </c>
      <c r="P150" t="s">
        <v>354</v>
      </c>
      <c r="Q150">
        <v>1</v>
      </c>
      <c r="W150">
        <v>0</v>
      </c>
      <c r="X150">
        <v>-1049359691</v>
      </c>
      <c r="Y150">
        <v>4.0999999999999996</v>
      </c>
      <c r="AA150">
        <v>0</v>
      </c>
      <c r="AB150">
        <v>95.98</v>
      </c>
      <c r="AC150">
        <v>3.72</v>
      </c>
      <c r="AD150">
        <v>0</v>
      </c>
      <c r="AE150">
        <v>0</v>
      </c>
      <c r="AF150">
        <v>17.420000000000002</v>
      </c>
      <c r="AG150">
        <v>0.15</v>
      </c>
      <c r="AH150">
        <v>0</v>
      </c>
      <c r="AI150">
        <v>1</v>
      </c>
      <c r="AJ150">
        <v>5.51</v>
      </c>
      <c r="AK150">
        <v>24.82</v>
      </c>
      <c r="AL150">
        <v>1</v>
      </c>
      <c r="AN150">
        <v>0</v>
      </c>
      <c r="AO150">
        <v>1</v>
      </c>
      <c r="AP150">
        <v>1</v>
      </c>
      <c r="AQ150">
        <v>0</v>
      </c>
      <c r="AR150">
        <v>0</v>
      </c>
      <c r="AS150" t="s">
        <v>0</v>
      </c>
      <c r="AT150">
        <v>3.28</v>
      </c>
      <c r="AU150" t="s">
        <v>17</v>
      </c>
      <c r="AV150">
        <v>0</v>
      </c>
      <c r="AW150">
        <v>2</v>
      </c>
      <c r="AX150">
        <v>46748723</v>
      </c>
      <c r="AY150">
        <v>1</v>
      </c>
      <c r="AZ150">
        <v>0</v>
      </c>
      <c r="BA150">
        <v>152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CX150">
        <f>Y150*Source!I150</f>
        <v>28.986999999999998</v>
      </c>
      <c r="CY150">
        <f>AB150</f>
        <v>95.98</v>
      </c>
      <c r="CZ150">
        <f>AF150</f>
        <v>17.420000000000002</v>
      </c>
      <c r="DA150">
        <f>AJ150</f>
        <v>5.51</v>
      </c>
      <c r="DB150">
        <f>ROUND((ROUND(AT150*CZ150,2)*1.25),6)</f>
        <v>71.424999999999997</v>
      </c>
      <c r="DC150">
        <f>ROUND((ROUND(AT150*AG150,2)*1.25),6)</f>
        <v>0.61250000000000004</v>
      </c>
    </row>
    <row r="151" spans="1:107" x14ac:dyDescent="0.2">
      <c r="A151">
        <f>ROW(Source!A150)</f>
        <v>150</v>
      </c>
      <c r="B151">
        <v>46747901</v>
      </c>
      <c r="C151">
        <v>46748711</v>
      </c>
      <c r="D151">
        <v>30596074</v>
      </c>
      <c r="E151">
        <v>1</v>
      </c>
      <c r="F151">
        <v>1</v>
      </c>
      <c r="G151">
        <v>30515945</v>
      </c>
      <c r="H151">
        <v>2</v>
      </c>
      <c r="I151" t="s">
        <v>399</v>
      </c>
      <c r="J151" t="s">
        <v>400</v>
      </c>
      <c r="K151" t="s">
        <v>401</v>
      </c>
      <c r="L151">
        <v>1367</v>
      </c>
      <c r="N151">
        <v>1011</v>
      </c>
      <c r="O151" t="s">
        <v>354</v>
      </c>
      <c r="P151" t="s">
        <v>354</v>
      </c>
      <c r="Q151">
        <v>1</v>
      </c>
      <c r="W151">
        <v>0</v>
      </c>
      <c r="X151">
        <v>-628430174</v>
      </c>
      <c r="Y151">
        <v>1.0125</v>
      </c>
      <c r="AA151">
        <v>0</v>
      </c>
      <c r="AB151">
        <v>731.23</v>
      </c>
      <c r="AC151">
        <v>356.42</v>
      </c>
      <c r="AD151">
        <v>0</v>
      </c>
      <c r="AE151">
        <v>0</v>
      </c>
      <c r="AF151">
        <v>76.81</v>
      </c>
      <c r="AG151">
        <v>14.36</v>
      </c>
      <c r="AH151">
        <v>0</v>
      </c>
      <c r="AI151">
        <v>1</v>
      </c>
      <c r="AJ151">
        <v>9.52</v>
      </c>
      <c r="AK151">
        <v>24.82</v>
      </c>
      <c r="AL151">
        <v>1</v>
      </c>
      <c r="AN151">
        <v>0</v>
      </c>
      <c r="AO151">
        <v>1</v>
      </c>
      <c r="AP151">
        <v>1</v>
      </c>
      <c r="AQ151">
        <v>0</v>
      </c>
      <c r="AR151">
        <v>0</v>
      </c>
      <c r="AS151" t="s">
        <v>0</v>
      </c>
      <c r="AT151">
        <v>0.81</v>
      </c>
      <c r="AU151" t="s">
        <v>17</v>
      </c>
      <c r="AV151">
        <v>0</v>
      </c>
      <c r="AW151">
        <v>2</v>
      </c>
      <c r="AX151">
        <v>46748724</v>
      </c>
      <c r="AY151">
        <v>1</v>
      </c>
      <c r="AZ151">
        <v>2048</v>
      </c>
      <c r="BA151">
        <v>153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CX151">
        <f>Y151*Source!I150</f>
        <v>7.1583750000000004</v>
      </c>
      <c r="CY151">
        <f>AB151</f>
        <v>731.23</v>
      </c>
      <c r="CZ151">
        <f>AF151</f>
        <v>76.81</v>
      </c>
      <c r="DA151">
        <f>AJ151</f>
        <v>9.52</v>
      </c>
      <c r="DB151">
        <f>ROUND((ROUND(AT151*CZ151,2)*1.25),6)</f>
        <v>77.775000000000006</v>
      </c>
      <c r="DC151">
        <f>ROUND((ROUND(AT151*AG151,2)*1.25),6)</f>
        <v>14.5375</v>
      </c>
    </row>
    <row r="152" spans="1:107" x14ac:dyDescent="0.2">
      <c r="A152">
        <f>ROW(Source!A150)</f>
        <v>150</v>
      </c>
      <c r="B152">
        <v>46747901</v>
      </c>
      <c r="C152">
        <v>46748711</v>
      </c>
      <c r="D152">
        <v>30596128</v>
      </c>
      <c r="E152">
        <v>1</v>
      </c>
      <c r="F152">
        <v>1</v>
      </c>
      <c r="G152">
        <v>30515945</v>
      </c>
      <c r="H152">
        <v>2</v>
      </c>
      <c r="I152" t="s">
        <v>402</v>
      </c>
      <c r="J152" t="s">
        <v>403</v>
      </c>
      <c r="K152" t="s">
        <v>404</v>
      </c>
      <c r="L152">
        <v>1367</v>
      </c>
      <c r="N152">
        <v>1011</v>
      </c>
      <c r="O152" t="s">
        <v>354</v>
      </c>
      <c r="P152" t="s">
        <v>354</v>
      </c>
      <c r="Q152">
        <v>1</v>
      </c>
      <c r="W152">
        <v>0</v>
      </c>
      <c r="X152">
        <v>2073069139</v>
      </c>
      <c r="Y152">
        <v>2.1749999999999998</v>
      </c>
      <c r="AA152">
        <v>0</v>
      </c>
      <c r="AB152">
        <v>4.26</v>
      </c>
      <c r="AC152">
        <v>0.74</v>
      </c>
      <c r="AD152">
        <v>0</v>
      </c>
      <c r="AE152">
        <v>0</v>
      </c>
      <c r="AF152">
        <v>0.81</v>
      </c>
      <c r="AG152">
        <v>0.03</v>
      </c>
      <c r="AH152">
        <v>0</v>
      </c>
      <c r="AI152">
        <v>1</v>
      </c>
      <c r="AJ152">
        <v>5.26</v>
      </c>
      <c r="AK152">
        <v>24.82</v>
      </c>
      <c r="AL152">
        <v>1</v>
      </c>
      <c r="AN152">
        <v>0</v>
      </c>
      <c r="AO152">
        <v>1</v>
      </c>
      <c r="AP152">
        <v>1</v>
      </c>
      <c r="AQ152">
        <v>0</v>
      </c>
      <c r="AR152">
        <v>0</v>
      </c>
      <c r="AS152" t="s">
        <v>0</v>
      </c>
      <c r="AT152">
        <v>1.74</v>
      </c>
      <c r="AU152" t="s">
        <v>17</v>
      </c>
      <c r="AV152">
        <v>0</v>
      </c>
      <c r="AW152">
        <v>2</v>
      </c>
      <c r="AX152">
        <v>46748726</v>
      </c>
      <c r="AY152">
        <v>1</v>
      </c>
      <c r="AZ152">
        <v>0</v>
      </c>
      <c r="BA152">
        <v>154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CX152">
        <f>Y152*Source!I150</f>
        <v>15.37725</v>
      </c>
      <c r="CY152">
        <f>AB152</f>
        <v>4.26</v>
      </c>
      <c r="CZ152">
        <f>AF152</f>
        <v>0.81</v>
      </c>
      <c r="DA152">
        <f>AJ152</f>
        <v>5.26</v>
      </c>
      <c r="DB152">
        <f>ROUND((ROUND(AT152*CZ152,2)*1.25),6)</f>
        <v>1.7625</v>
      </c>
      <c r="DC152">
        <f>ROUND((ROUND(AT152*AG152,2)*1.25),6)</f>
        <v>6.25E-2</v>
      </c>
    </row>
    <row r="153" spans="1:107" x14ac:dyDescent="0.2">
      <c r="A153">
        <f>ROW(Source!A150)</f>
        <v>150</v>
      </c>
      <c r="B153">
        <v>46747901</v>
      </c>
      <c r="C153">
        <v>46748711</v>
      </c>
      <c r="D153">
        <v>30595321</v>
      </c>
      <c r="E153">
        <v>1</v>
      </c>
      <c r="F153">
        <v>1</v>
      </c>
      <c r="G153">
        <v>30515945</v>
      </c>
      <c r="H153">
        <v>2</v>
      </c>
      <c r="I153" t="s">
        <v>405</v>
      </c>
      <c r="J153" t="s">
        <v>406</v>
      </c>
      <c r="K153" t="s">
        <v>407</v>
      </c>
      <c r="L153">
        <v>1367</v>
      </c>
      <c r="N153">
        <v>1011</v>
      </c>
      <c r="O153" t="s">
        <v>354</v>
      </c>
      <c r="P153" t="s">
        <v>354</v>
      </c>
      <c r="Q153">
        <v>1</v>
      </c>
      <c r="W153">
        <v>0</v>
      </c>
      <c r="X153">
        <v>-266174272</v>
      </c>
      <c r="Y153">
        <v>1.0125</v>
      </c>
      <c r="AA153">
        <v>0</v>
      </c>
      <c r="AB153">
        <v>1601.9</v>
      </c>
      <c r="AC153">
        <v>450.48</v>
      </c>
      <c r="AD153">
        <v>0</v>
      </c>
      <c r="AE153">
        <v>0</v>
      </c>
      <c r="AF153">
        <v>190.93</v>
      </c>
      <c r="AG153">
        <v>18.149999999999999</v>
      </c>
      <c r="AH153">
        <v>0</v>
      </c>
      <c r="AI153">
        <v>1</v>
      </c>
      <c r="AJ153">
        <v>8.39</v>
      </c>
      <c r="AK153">
        <v>24.82</v>
      </c>
      <c r="AL153">
        <v>1</v>
      </c>
      <c r="AN153">
        <v>0</v>
      </c>
      <c r="AO153">
        <v>1</v>
      </c>
      <c r="AP153">
        <v>1</v>
      </c>
      <c r="AQ153">
        <v>0</v>
      </c>
      <c r="AR153">
        <v>0</v>
      </c>
      <c r="AS153" t="s">
        <v>0</v>
      </c>
      <c r="AT153">
        <v>0.81</v>
      </c>
      <c r="AU153" t="s">
        <v>17</v>
      </c>
      <c r="AV153">
        <v>0</v>
      </c>
      <c r="AW153">
        <v>2</v>
      </c>
      <c r="AX153">
        <v>46748725</v>
      </c>
      <c r="AY153">
        <v>1</v>
      </c>
      <c r="AZ153">
        <v>2048</v>
      </c>
      <c r="BA153">
        <v>155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CX153">
        <f>Y153*Source!I150</f>
        <v>7.1583750000000004</v>
      </c>
      <c r="CY153">
        <f>AB153</f>
        <v>1601.9</v>
      </c>
      <c r="CZ153">
        <f>AF153</f>
        <v>190.93</v>
      </c>
      <c r="DA153">
        <f>AJ153</f>
        <v>8.39</v>
      </c>
      <c r="DB153">
        <f>ROUND((ROUND(AT153*CZ153,2)*1.25),6)</f>
        <v>193.3125</v>
      </c>
      <c r="DC153">
        <f>ROUND((ROUND(AT153*AG153,2)*1.25),6)</f>
        <v>18.375</v>
      </c>
    </row>
    <row r="154" spans="1:107" x14ac:dyDescent="0.2">
      <c r="A154">
        <f>ROW(Source!A150)</f>
        <v>150</v>
      </c>
      <c r="B154">
        <v>46747901</v>
      </c>
      <c r="C154">
        <v>46748711</v>
      </c>
      <c r="D154">
        <v>30516999</v>
      </c>
      <c r="E154">
        <v>30515945</v>
      </c>
      <c r="F154">
        <v>1</v>
      </c>
      <c r="G154">
        <v>30515945</v>
      </c>
      <c r="H154">
        <v>2</v>
      </c>
      <c r="I154" t="s">
        <v>361</v>
      </c>
      <c r="J154" t="s">
        <v>0</v>
      </c>
      <c r="K154" t="s">
        <v>362</v>
      </c>
      <c r="L154">
        <v>1344</v>
      </c>
      <c r="N154">
        <v>1008</v>
      </c>
      <c r="O154" t="s">
        <v>363</v>
      </c>
      <c r="P154" t="s">
        <v>363</v>
      </c>
      <c r="Q154">
        <v>1</v>
      </c>
      <c r="W154">
        <v>0</v>
      </c>
      <c r="X154">
        <v>-1180195794</v>
      </c>
      <c r="Y154">
        <v>1.2500000000000001E-2</v>
      </c>
      <c r="AA154">
        <v>0</v>
      </c>
      <c r="AB154">
        <v>1</v>
      </c>
      <c r="AC154">
        <v>0</v>
      </c>
      <c r="AD154">
        <v>0</v>
      </c>
      <c r="AE154">
        <v>0</v>
      </c>
      <c r="AF154">
        <v>1</v>
      </c>
      <c r="AG154">
        <v>0</v>
      </c>
      <c r="AH154">
        <v>0</v>
      </c>
      <c r="AI154">
        <v>1</v>
      </c>
      <c r="AJ154">
        <v>1</v>
      </c>
      <c r="AK154">
        <v>1</v>
      </c>
      <c r="AL154">
        <v>1</v>
      </c>
      <c r="AN154">
        <v>0</v>
      </c>
      <c r="AO154">
        <v>1</v>
      </c>
      <c r="AP154">
        <v>1</v>
      </c>
      <c r="AQ154">
        <v>0</v>
      </c>
      <c r="AR154">
        <v>0</v>
      </c>
      <c r="AS154" t="s">
        <v>0</v>
      </c>
      <c r="AT154">
        <v>0.01</v>
      </c>
      <c r="AU154" t="s">
        <v>17</v>
      </c>
      <c r="AV154">
        <v>0</v>
      </c>
      <c r="AW154">
        <v>2</v>
      </c>
      <c r="AX154">
        <v>46748727</v>
      </c>
      <c r="AY154">
        <v>1</v>
      </c>
      <c r="AZ154">
        <v>0</v>
      </c>
      <c r="BA154">
        <v>156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CX154">
        <f>Y154*Source!I150</f>
        <v>8.8375000000000009E-2</v>
      </c>
      <c r="CY154">
        <f>AB154</f>
        <v>1</v>
      </c>
      <c r="CZ154">
        <f>AF154</f>
        <v>1</v>
      </c>
      <c r="DA154">
        <f>AJ154</f>
        <v>1</v>
      </c>
      <c r="DB154">
        <f>ROUND((ROUND(AT154*CZ154,2)*1.25),6)</f>
        <v>1.2500000000000001E-2</v>
      </c>
      <c r="DC154">
        <f>ROUND((ROUND(AT154*AG154,2)*1.25),6)</f>
        <v>0</v>
      </c>
    </row>
    <row r="155" spans="1:107" x14ac:dyDescent="0.2">
      <c r="A155">
        <f>ROW(Source!A150)</f>
        <v>150</v>
      </c>
      <c r="B155">
        <v>46747901</v>
      </c>
      <c r="C155">
        <v>46748711</v>
      </c>
      <c r="D155">
        <v>30571740</v>
      </c>
      <c r="E155">
        <v>1</v>
      </c>
      <c r="F155">
        <v>1</v>
      </c>
      <c r="G155">
        <v>30515945</v>
      </c>
      <c r="H155">
        <v>3</v>
      </c>
      <c r="I155" t="s">
        <v>70</v>
      </c>
      <c r="J155" t="s">
        <v>73</v>
      </c>
      <c r="K155" t="s">
        <v>71</v>
      </c>
      <c r="L155">
        <v>1339</v>
      </c>
      <c r="N155">
        <v>1007</v>
      </c>
      <c r="O155" t="s">
        <v>72</v>
      </c>
      <c r="P155" t="s">
        <v>72</v>
      </c>
      <c r="Q155">
        <v>1</v>
      </c>
      <c r="W155">
        <v>0</v>
      </c>
      <c r="X155">
        <v>2069056849</v>
      </c>
      <c r="Y155">
        <v>0.21</v>
      </c>
      <c r="AA155">
        <v>552.25</v>
      </c>
      <c r="AB155">
        <v>0</v>
      </c>
      <c r="AC155">
        <v>0</v>
      </c>
      <c r="AD155">
        <v>0</v>
      </c>
      <c r="AE155">
        <v>104.99</v>
      </c>
      <c r="AF155">
        <v>0</v>
      </c>
      <c r="AG155">
        <v>0</v>
      </c>
      <c r="AH155">
        <v>0</v>
      </c>
      <c r="AI155">
        <v>5.26</v>
      </c>
      <c r="AJ155">
        <v>1</v>
      </c>
      <c r="AK155">
        <v>1</v>
      </c>
      <c r="AL155">
        <v>1</v>
      </c>
      <c r="AN155">
        <v>0</v>
      </c>
      <c r="AO155">
        <v>1</v>
      </c>
      <c r="AP155">
        <v>0</v>
      </c>
      <c r="AQ155">
        <v>0</v>
      </c>
      <c r="AR155">
        <v>0</v>
      </c>
      <c r="AS155" t="s">
        <v>0</v>
      </c>
      <c r="AT155">
        <v>0.21</v>
      </c>
      <c r="AU155" t="s">
        <v>0</v>
      </c>
      <c r="AV155">
        <v>0</v>
      </c>
      <c r="AW155">
        <v>2</v>
      </c>
      <c r="AX155">
        <v>46748728</v>
      </c>
      <c r="AY155">
        <v>1</v>
      </c>
      <c r="AZ155">
        <v>0</v>
      </c>
      <c r="BA155">
        <v>157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CX155">
        <f>Y155*Source!I150</f>
        <v>1.4846999999999999</v>
      </c>
      <c r="CY155">
        <f>AA155</f>
        <v>552.25</v>
      </c>
      <c r="CZ155">
        <f>AE155</f>
        <v>104.99</v>
      </c>
      <c r="DA155">
        <f>AI155</f>
        <v>5.26</v>
      </c>
      <c r="DB155">
        <f>ROUND(ROUND(AT155*CZ155,2),6)</f>
        <v>22.05</v>
      </c>
      <c r="DC155">
        <f>ROUND(ROUND(AT155*AG155,2),6)</f>
        <v>0</v>
      </c>
    </row>
    <row r="156" spans="1:107" x14ac:dyDescent="0.2">
      <c r="A156">
        <f>ROW(Source!A150)</f>
        <v>150</v>
      </c>
      <c r="B156">
        <v>46747901</v>
      </c>
      <c r="C156">
        <v>46748711</v>
      </c>
      <c r="D156">
        <v>30589810</v>
      </c>
      <c r="E156">
        <v>1</v>
      </c>
      <c r="F156">
        <v>1</v>
      </c>
      <c r="G156">
        <v>30515945</v>
      </c>
      <c r="H156">
        <v>3</v>
      </c>
      <c r="I156" t="s">
        <v>95</v>
      </c>
      <c r="J156" t="s">
        <v>97</v>
      </c>
      <c r="K156" t="s">
        <v>96</v>
      </c>
      <c r="L156">
        <v>1348</v>
      </c>
      <c r="N156">
        <v>1009</v>
      </c>
      <c r="O156" t="s">
        <v>38</v>
      </c>
      <c r="P156" t="s">
        <v>38</v>
      </c>
      <c r="Q156">
        <v>1000</v>
      </c>
      <c r="W156">
        <v>0</v>
      </c>
      <c r="X156">
        <v>597656424</v>
      </c>
      <c r="Y156">
        <v>5</v>
      </c>
      <c r="AA156">
        <v>3427.02</v>
      </c>
      <c r="AB156">
        <v>0</v>
      </c>
      <c r="AC156">
        <v>0</v>
      </c>
      <c r="AD156">
        <v>0</v>
      </c>
      <c r="AE156">
        <v>575.97</v>
      </c>
      <c r="AF156">
        <v>0</v>
      </c>
      <c r="AG156">
        <v>0</v>
      </c>
      <c r="AH156">
        <v>0</v>
      </c>
      <c r="AI156">
        <v>5.95</v>
      </c>
      <c r="AJ156">
        <v>1</v>
      </c>
      <c r="AK156">
        <v>1</v>
      </c>
      <c r="AL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 t="s">
        <v>0</v>
      </c>
      <c r="AT156">
        <v>5</v>
      </c>
      <c r="AU156" t="s">
        <v>0</v>
      </c>
      <c r="AV156">
        <v>0</v>
      </c>
      <c r="AW156">
        <v>1</v>
      </c>
      <c r="AX156">
        <v>-1</v>
      </c>
      <c r="AY156">
        <v>0</v>
      </c>
      <c r="AZ156">
        <v>0</v>
      </c>
      <c r="BA156" t="s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CX156">
        <f>Y156*Source!I150</f>
        <v>35.35</v>
      </c>
      <c r="CY156">
        <f>AA156</f>
        <v>3427.02</v>
      </c>
      <c r="CZ156">
        <f>AE156</f>
        <v>575.97</v>
      </c>
      <c r="DA156">
        <f>AI156</f>
        <v>5.95</v>
      </c>
      <c r="DB156">
        <f>ROUND(ROUND(AT156*CZ156,2),6)</f>
        <v>2879.85</v>
      </c>
      <c r="DC156">
        <f>ROUND(ROUND(AT156*AG156,2),6)</f>
        <v>0</v>
      </c>
    </row>
    <row r="157" spans="1:107" x14ac:dyDescent="0.2">
      <c r="A157">
        <f>ROW(Source!A150)</f>
        <v>150</v>
      </c>
      <c r="B157">
        <v>46747901</v>
      </c>
      <c r="C157">
        <v>46748711</v>
      </c>
      <c r="D157">
        <v>30590911</v>
      </c>
      <c r="E157">
        <v>1</v>
      </c>
      <c r="F157">
        <v>1</v>
      </c>
      <c r="G157">
        <v>30515945</v>
      </c>
      <c r="H157">
        <v>3</v>
      </c>
      <c r="I157" t="s">
        <v>99</v>
      </c>
      <c r="J157" t="s">
        <v>101</v>
      </c>
      <c r="K157" t="s">
        <v>100</v>
      </c>
      <c r="L157">
        <v>1327</v>
      </c>
      <c r="N157">
        <v>1005</v>
      </c>
      <c r="O157" t="s">
        <v>60</v>
      </c>
      <c r="P157" t="s">
        <v>60</v>
      </c>
      <c r="Q157">
        <v>1</v>
      </c>
      <c r="W157">
        <v>0</v>
      </c>
      <c r="X157">
        <v>-1392361747</v>
      </c>
      <c r="Y157">
        <v>102</v>
      </c>
      <c r="AA157">
        <v>916.82</v>
      </c>
      <c r="AB157">
        <v>0</v>
      </c>
      <c r="AC157">
        <v>0</v>
      </c>
      <c r="AD157">
        <v>0</v>
      </c>
      <c r="AE157">
        <v>231.52</v>
      </c>
      <c r="AF157">
        <v>0</v>
      </c>
      <c r="AG157">
        <v>0</v>
      </c>
      <c r="AH157">
        <v>0</v>
      </c>
      <c r="AI157">
        <v>3.96</v>
      </c>
      <c r="AJ157">
        <v>1</v>
      </c>
      <c r="AK157">
        <v>1</v>
      </c>
      <c r="AL157">
        <v>1</v>
      </c>
      <c r="AN157">
        <v>0</v>
      </c>
      <c r="AO157">
        <v>0</v>
      </c>
      <c r="AP157">
        <v>0</v>
      </c>
      <c r="AQ157">
        <v>0</v>
      </c>
      <c r="AR157">
        <v>0</v>
      </c>
      <c r="AS157" t="s">
        <v>0</v>
      </c>
      <c r="AT157">
        <v>102</v>
      </c>
      <c r="AU157" t="s">
        <v>0</v>
      </c>
      <c r="AV157">
        <v>0</v>
      </c>
      <c r="AW157">
        <v>1</v>
      </c>
      <c r="AX157">
        <v>-1</v>
      </c>
      <c r="AY157">
        <v>0</v>
      </c>
      <c r="AZ157">
        <v>0</v>
      </c>
      <c r="BA157" t="s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CX157">
        <f>Y157*Source!I150</f>
        <v>721.14</v>
      </c>
      <c r="CY157">
        <f>AA157</f>
        <v>916.82</v>
      </c>
      <c r="CZ157">
        <f>AE157</f>
        <v>231.52</v>
      </c>
      <c r="DA157">
        <f>AI157</f>
        <v>3.96</v>
      </c>
      <c r="DB157">
        <f>ROUND(ROUND(AT157*CZ157,2),6)</f>
        <v>23615.040000000001</v>
      </c>
      <c r="DC157">
        <f>ROUND(ROUND(AT157*AG157,2),6)</f>
        <v>0</v>
      </c>
    </row>
    <row r="158" spans="1:107" x14ac:dyDescent="0.2">
      <c r="A158">
        <f>ROW(Source!A150)</f>
        <v>150</v>
      </c>
      <c r="B158">
        <v>46747901</v>
      </c>
      <c r="C158">
        <v>46748711</v>
      </c>
      <c r="D158">
        <v>30593346</v>
      </c>
      <c r="E158">
        <v>1</v>
      </c>
      <c r="F158">
        <v>1</v>
      </c>
      <c r="G158">
        <v>30515945</v>
      </c>
      <c r="H158">
        <v>3</v>
      </c>
      <c r="I158" t="s">
        <v>90</v>
      </c>
      <c r="J158" t="s">
        <v>93</v>
      </c>
      <c r="K158" t="s">
        <v>91</v>
      </c>
      <c r="L158">
        <v>1354</v>
      </c>
      <c r="N158">
        <v>1010</v>
      </c>
      <c r="O158" t="s">
        <v>92</v>
      </c>
      <c r="P158" t="s">
        <v>92</v>
      </c>
      <c r="Q158">
        <v>1</v>
      </c>
      <c r="W158">
        <v>0</v>
      </c>
      <c r="X158">
        <v>1978578417</v>
      </c>
      <c r="Y158">
        <v>1.5</v>
      </c>
      <c r="AA158">
        <v>5296.15</v>
      </c>
      <c r="AB158">
        <v>0</v>
      </c>
      <c r="AC158">
        <v>0</v>
      </c>
      <c r="AD158">
        <v>0</v>
      </c>
      <c r="AE158">
        <v>2634.9</v>
      </c>
      <c r="AF158">
        <v>0</v>
      </c>
      <c r="AG158">
        <v>0</v>
      </c>
      <c r="AH158">
        <v>0</v>
      </c>
      <c r="AI158">
        <v>2.0099999999999998</v>
      </c>
      <c r="AJ158">
        <v>1</v>
      </c>
      <c r="AK158">
        <v>1</v>
      </c>
      <c r="AL158">
        <v>1</v>
      </c>
      <c r="AN158">
        <v>0</v>
      </c>
      <c r="AO158">
        <v>0</v>
      </c>
      <c r="AP158">
        <v>0</v>
      </c>
      <c r="AQ158">
        <v>0</v>
      </c>
      <c r="AR158">
        <v>0</v>
      </c>
      <c r="AS158" t="s">
        <v>0</v>
      </c>
      <c r="AT158">
        <v>1.5</v>
      </c>
      <c r="AU158" t="s">
        <v>0</v>
      </c>
      <c r="AV158">
        <v>0</v>
      </c>
      <c r="AW158">
        <v>1</v>
      </c>
      <c r="AX158">
        <v>-1</v>
      </c>
      <c r="AY158">
        <v>0</v>
      </c>
      <c r="AZ158">
        <v>0</v>
      </c>
      <c r="BA158" t="s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CX158">
        <f>Y158*Source!I150</f>
        <v>10.605</v>
      </c>
      <c r="CY158">
        <f>AA158</f>
        <v>5296.15</v>
      </c>
      <c r="CZ158">
        <f>AE158</f>
        <v>2634.9</v>
      </c>
      <c r="DA158">
        <f>AI158</f>
        <v>2.0099999999999998</v>
      </c>
      <c r="DB158">
        <f>ROUND(ROUND(AT158*CZ158,2),6)</f>
        <v>3952.35</v>
      </c>
      <c r="DC158">
        <f>ROUND(ROUND(AT158*AG158,2),6)</f>
        <v>0</v>
      </c>
    </row>
    <row r="159" spans="1:107" x14ac:dyDescent="0.2">
      <c r="A159">
        <f>ROW(Source!A154)</f>
        <v>154</v>
      </c>
      <c r="B159">
        <v>46747901</v>
      </c>
      <c r="C159">
        <v>46748735</v>
      </c>
      <c r="D159">
        <v>30515951</v>
      </c>
      <c r="E159">
        <v>30515945</v>
      </c>
      <c r="F159">
        <v>1</v>
      </c>
      <c r="G159">
        <v>30515945</v>
      </c>
      <c r="H159">
        <v>1</v>
      </c>
      <c r="I159" t="s">
        <v>348</v>
      </c>
      <c r="J159" t="s">
        <v>0</v>
      </c>
      <c r="K159" t="s">
        <v>349</v>
      </c>
      <c r="L159">
        <v>1191</v>
      </c>
      <c r="N159">
        <v>1013</v>
      </c>
      <c r="O159" t="s">
        <v>350</v>
      </c>
      <c r="P159" t="s">
        <v>350</v>
      </c>
      <c r="Q159">
        <v>1</v>
      </c>
      <c r="W159">
        <v>0</v>
      </c>
      <c r="X159">
        <v>476480486</v>
      </c>
      <c r="Y159">
        <v>72.956000000000003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1</v>
      </c>
      <c r="AJ159">
        <v>1</v>
      </c>
      <c r="AK159">
        <v>1</v>
      </c>
      <c r="AL159">
        <v>1</v>
      </c>
      <c r="AN159">
        <v>0</v>
      </c>
      <c r="AO159">
        <v>1</v>
      </c>
      <c r="AP159">
        <v>1</v>
      </c>
      <c r="AQ159">
        <v>0</v>
      </c>
      <c r="AR159">
        <v>0</v>
      </c>
      <c r="AS159" t="s">
        <v>0</v>
      </c>
      <c r="AT159">
        <v>63.44</v>
      </c>
      <c r="AU159" t="s">
        <v>18</v>
      </c>
      <c r="AV159">
        <v>1</v>
      </c>
      <c r="AW159">
        <v>2</v>
      </c>
      <c r="AX159">
        <v>46748746</v>
      </c>
      <c r="AY159">
        <v>1</v>
      </c>
      <c r="AZ159">
        <v>2048</v>
      </c>
      <c r="BA159">
        <v>161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CX159">
        <f>Y159*Source!I154</f>
        <v>499.74860000000001</v>
      </c>
      <c r="CY159">
        <f>AD159</f>
        <v>0</v>
      </c>
      <c r="CZ159">
        <f>AH159</f>
        <v>0</v>
      </c>
      <c r="DA159">
        <f>AL159</f>
        <v>1</v>
      </c>
      <c r="DB159">
        <f>ROUND((ROUND(AT159*CZ159,2)*1.15),6)</f>
        <v>0</v>
      </c>
      <c r="DC159">
        <f>ROUND((ROUND(AT159*AG159,2)*1.15),6)</f>
        <v>0</v>
      </c>
    </row>
    <row r="160" spans="1:107" x14ac:dyDescent="0.2">
      <c r="A160">
        <f>ROW(Source!A154)</f>
        <v>154</v>
      </c>
      <c r="B160">
        <v>46747901</v>
      </c>
      <c r="C160">
        <v>46748735</v>
      </c>
      <c r="D160">
        <v>30596074</v>
      </c>
      <c r="E160">
        <v>1</v>
      </c>
      <c r="F160">
        <v>1</v>
      </c>
      <c r="G160">
        <v>30515945</v>
      </c>
      <c r="H160">
        <v>2</v>
      </c>
      <c r="I160" t="s">
        <v>399</v>
      </c>
      <c r="J160" t="s">
        <v>400</v>
      </c>
      <c r="K160" t="s">
        <v>401</v>
      </c>
      <c r="L160">
        <v>1367</v>
      </c>
      <c r="N160">
        <v>1011</v>
      </c>
      <c r="O160" t="s">
        <v>354</v>
      </c>
      <c r="P160" t="s">
        <v>354</v>
      </c>
      <c r="Q160">
        <v>1</v>
      </c>
      <c r="W160">
        <v>0</v>
      </c>
      <c r="X160">
        <v>-628430174</v>
      </c>
      <c r="Y160">
        <v>0.17499999999999999</v>
      </c>
      <c r="AA160">
        <v>0</v>
      </c>
      <c r="AB160">
        <v>731.23</v>
      </c>
      <c r="AC160">
        <v>356.42</v>
      </c>
      <c r="AD160">
        <v>0</v>
      </c>
      <c r="AE160">
        <v>0</v>
      </c>
      <c r="AF160">
        <v>76.81</v>
      </c>
      <c r="AG160">
        <v>14.36</v>
      </c>
      <c r="AH160">
        <v>0</v>
      </c>
      <c r="AI160">
        <v>1</v>
      </c>
      <c r="AJ160">
        <v>9.52</v>
      </c>
      <c r="AK160">
        <v>24.82</v>
      </c>
      <c r="AL160">
        <v>1</v>
      </c>
      <c r="AN160">
        <v>0</v>
      </c>
      <c r="AO160">
        <v>1</v>
      </c>
      <c r="AP160">
        <v>1</v>
      </c>
      <c r="AQ160">
        <v>0</v>
      </c>
      <c r="AR160">
        <v>0</v>
      </c>
      <c r="AS160" t="s">
        <v>0</v>
      </c>
      <c r="AT160">
        <v>0.14000000000000001</v>
      </c>
      <c r="AU160" t="s">
        <v>17</v>
      </c>
      <c r="AV160">
        <v>0</v>
      </c>
      <c r="AW160">
        <v>2</v>
      </c>
      <c r="AX160">
        <v>46748747</v>
      </c>
      <c r="AY160">
        <v>1</v>
      </c>
      <c r="AZ160">
        <v>2048</v>
      </c>
      <c r="BA160">
        <v>162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CX160">
        <f>Y160*Source!I154</f>
        <v>1.1987499999999998</v>
      </c>
      <c r="CY160">
        <f>AB160</f>
        <v>731.23</v>
      </c>
      <c r="CZ160">
        <f>AF160</f>
        <v>76.81</v>
      </c>
      <c r="DA160">
        <f>AJ160</f>
        <v>9.52</v>
      </c>
      <c r="DB160">
        <f>ROUND((ROUND(AT160*CZ160,2)*1.25),6)</f>
        <v>13.4375</v>
      </c>
      <c r="DC160">
        <f>ROUND((ROUND(AT160*AG160,2)*1.25),6)</f>
        <v>2.5125000000000002</v>
      </c>
    </row>
    <row r="161" spans="1:107" x14ac:dyDescent="0.2">
      <c r="A161">
        <f>ROW(Source!A154)</f>
        <v>154</v>
      </c>
      <c r="B161">
        <v>46747901</v>
      </c>
      <c r="C161">
        <v>46748735</v>
      </c>
      <c r="D161">
        <v>30595321</v>
      </c>
      <c r="E161">
        <v>1</v>
      </c>
      <c r="F161">
        <v>1</v>
      </c>
      <c r="G161">
        <v>30515945</v>
      </c>
      <c r="H161">
        <v>2</v>
      </c>
      <c r="I161" t="s">
        <v>405</v>
      </c>
      <c r="J161" t="s">
        <v>406</v>
      </c>
      <c r="K161" t="s">
        <v>407</v>
      </c>
      <c r="L161">
        <v>1367</v>
      </c>
      <c r="N161">
        <v>1011</v>
      </c>
      <c r="O161" t="s">
        <v>354</v>
      </c>
      <c r="P161" t="s">
        <v>354</v>
      </c>
      <c r="Q161">
        <v>1</v>
      </c>
      <c r="W161">
        <v>0</v>
      </c>
      <c r="X161">
        <v>-266174272</v>
      </c>
      <c r="Y161">
        <v>0.17499999999999999</v>
      </c>
      <c r="AA161">
        <v>0</v>
      </c>
      <c r="AB161">
        <v>1601.9</v>
      </c>
      <c r="AC161">
        <v>450.48</v>
      </c>
      <c r="AD161">
        <v>0</v>
      </c>
      <c r="AE161">
        <v>0</v>
      </c>
      <c r="AF161">
        <v>190.93</v>
      </c>
      <c r="AG161">
        <v>18.149999999999999</v>
      </c>
      <c r="AH161">
        <v>0</v>
      </c>
      <c r="AI161">
        <v>1</v>
      </c>
      <c r="AJ161">
        <v>8.39</v>
      </c>
      <c r="AK161">
        <v>24.82</v>
      </c>
      <c r="AL161">
        <v>1</v>
      </c>
      <c r="AN161">
        <v>0</v>
      </c>
      <c r="AO161">
        <v>1</v>
      </c>
      <c r="AP161">
        <v>1</v>
      </c>
      <c r="AQ161">
        <v>0</v>
      </c>
      <c r="AR161">
        <v>0</v>
      </c>
      <c r="AS161" t="s">
        <v>0</v>
      </c>
      <c r="AT161">
        <v>0.14000000000000001</v>
      </c>
      <c r="AU161" t="s">
        <v>17</v>
      </c>
      <c r="AV161">
        <v>0</v>
      </c>
      <c r="AW161">
        <v>2</v>
      </c>
      <c r="AX161">
        <v>46748748</v>
      </c>
      <c r="AY161">
        <v>1</v>
      </c>
      <c r="AZ161">
        <v>2048</v>
      </c>
      <c r="BA161">
        <v>163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CX161">
        <f>Y161*Source!I154</f>
        <v>1.1987499999999998</v>
      </c>
      <c r="CY161">
        <f>AB161</f>
        <v>1601.9</v>
      </c>
      <c r="CZ161">
        <f>AF161</f>
        <v>190.93</v>
      </c>
      <c r="DA161">
        <f>AJ161</f>
        <v>8.39</v>
      </c>
      <c r="DB161">
        <f>ROUND((ROUND(AT161*CZ161,2)*1.25),6)</f>
        <v>33.412500000000001</v>
      </c>
      <c r="DC161">
        <f>ROUND((ROUND(AT161*AG161,2)*1.25),6)</f>
        <v>3.1749999999999998</v>
      </c>
    </row>
    <row r="162" spans="1:107" x14ac:dyDescent="0.2">
      <c r="A162">
        <f>ROW(Source!A154)</f>
        <v>154</v>
      </c>
      <c r="B162">
        <v>46747901</v>
      </c>
      <c r="C162">
        <v>46748735</v>
      </c>
      <c r="D162">
        <v>30595414</v>
      </c>
      <c r="E162">
        <v>1</v>
      </c>
      <c r="F162">
        <v>1</v>
      </c>
      <c r="G162">
        <v>30515945</v>
      </c>
      <c r="H162">
        <v>2</v>
      </c>
      <c r="I162" t="s">
        <v>408</v>
      </c>
      <c r="J162" t="s">
        <v>409</v>
      </c>
      <c r="K162" t="s">
        <v>410</v>
      </c>
      <c r="L162">
        <v>1367</v>
      </c>
      <c r="N162">
        <v>1011</v>
      </c>
      <c r="O162" t="s">
        <v>354</v>
      </c>
      <c r="P162" t="s">
        <v>354</v>
      </c>
      <c r="Q162">
        <v>1</v>
      </c>
      <c r="W162">
        <v>0</v>
      </c>
      <c r="X162">
        <v>482200787</v>
      </c>
      <c r="Y162">
        <v>0.27500000000000002</v>
      </c>
      <c r="AA162">
        <v>0</v>
      </c>
      <c r="AB162">
        <v>719.78</v>
      </c>
      <c r="AC162">
        <v>419.46</v>
      </c>
      <c r="AD162">
        <v>0</v>
      </c>
      <c r="AE162">
        <v>0</v>
      </c>
      <c r="AF162">
        <v>73</v>
      </c>
      <c r="AG162">
        <v>16.899999999999999</v>
      </c>
      <c r="AH162">
        <v>0</v>
      </c>
      <c r="AI162">
        <v>1</v>
      </c>
      <c r="AJ162">
        <v>9.86</v>
      </c>
      <c r="AK162">
        <v>24.82</v>
      </c>
      <c r="AL162">
        <v>1</v>
      </c>
      <c r="AN162">
        <v>0</v>
      </c>
      <c r="AO162">
        <v>1</v>
      </c>
      <c r="AP162">
        <v>1</v>
      </c>
      <c r="AQ162">
        <v>0</v>
      </c>
      <c r="AR162">
        <v>0</v>
      </c>
      <c r="AS162" t="s">
        <v>0</v>
      </c>
      <c r="AT162">
        <v>0.22</v>
      </c>
      <c r="AU162" t="s">
        <v>17</v>
      </c>
      <c r="AV162">
        <v>0</v>
      </c>
      <c r="AW162">
        <v>2</v>
      </c>
      <c r="AX162">
        <v>46748749</v>
      </c>
      <c r="AY162">
        <v>1</v>
      </c>
      <c r="AZ162">
        <v>0</v>
      </c>
      <c r="BA162">
        <v>164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CX162">
        <f>Y162*Source!I154</f>
        <v>1.88375</v>
      </c>
      <c r="CY162">
        <f>AB162</f>
        <v>719.78</v>
      </c>
      <c r="CZ162">
        <f>AF162</f>
        <v>73</v>
      </c>
      <c r="DA162">
        <f>AJ162</f>
        <v>9.86</v>
      </c>
      <c r="DB162">
        <f>ROUND((ROUND(AT162*CZ162,2)*1.25),6)</f>
        <v>20.074999999999999</v>
      </c>
      <c r="DC162">
        <f>ROUND((ROUND(AT162*AG162,2)*1.25),6)</f>
        <v>4.6500000000000004</v>
      </c>
    </row>
    <row r="163" spans="1:107" x14ac:dyDescent="0.2">
      <c r="A163">
        <f>ROW(Source!A154)</f>
        <v>154</v>
      </c>
      <c r="B163">
        <v>46747901</v>
      </c>
      <c r="C163">
        <v>46748735</v>
      </c>
      <c r="D163">
        <v>30571194</v>
      </c>
      <c r="E163">
        <v>1</v>
      </c>
      <c r="F163">
        <v>1</v>
      </c>
      <c r="G163">
        <v>30515945</v>
      </c>
      <c r="H163">
        <v>3</v>
      </c>
      <c r="I163" t="s">
        <v>411</v>
      </c>
      <c r="J163" t="s">
        <v>412</v>
      </c>
      <c r="K163" t="s">
        <v>413</v>
      </c>
      <c r="L163">
        <v>1348</v>
      </c>
      <c r="N163">
        <v>1009</v>
      </c>
      <c r="O163" t="s">
        <v>38</v>
      </c>
      <c r="P163" t="s">
        <v>38</v>
      </c>
      <c r="Q163">
        <v>1000</v>
      </c>
      <c r="W163">
        <v>0</v>
      </c>
      <c r="X163">
        <v>563176784</v>
      </c>
      <c r="Y163">
        <v>1E-3</v>
      </c>
      <c r="AA163">
        <v>56410.28</v>
      </c>
      <c r="AB163">
        <v>0</v>
      </c>
      <c r="AC163">
        <v>0</v>
      </c>
      <c r="AD163">
        <v>0</v>
      </c>
      <c r="AE163">
        <v>6521.42</v>
      </c>
      <c r="AF163">
        <v>0</v>
      </c>
      <c r="AG163">
        <v>0</v>
      </c>
      <c r="AH163">
        <v>0</v>
      </c>
      <c r="AI163">
        <v>8.65</v>
      </c>
      <c r="AJ163">
        <v>1</v>
      </c>
      <c r="AK163">
        <v>1</v>
      </c>
      <c r="AL163">
        <v>1</v>
      </c>
      <c r="AN163">
        <v>0</v>
      </c>
      <c r="AO163">
        <v>1</v>
      </c>
      <c r="AP163">
        <v>0</v>
      </c>
      <c r="AQ163">
        <v>0</v>
      </c>
      <c r="AR163">
        <v>0</v>
      </c>
      <c r="AS163" t="s">
        <v>0</v>
      </c>
      <c r="AT163">
        <v>1E-3</v>
      </c>
      <c r="AU163" t="s">
        <v>0</v>
      </c>
      <c r="AV163">
        <v>0</v>
      </c>
      <c r="AW163">
        <v>2</v>
      </c>
      <c r="AX163">
        <v>46748750</v>
      </c>
      <c r="AY163">
        <v>1</v>
      </c>
      <c r="AZ163">
        <v>0</v>
      </c>
      <c r="BA163">
        <v>165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CX163">
        <f>Y163*Source!I154</f>
        <v>6.8500000000000002E-3</v>
      </c>
      <c r="CY163">
        <f t="shared" ref="CY163:CY168" si="22">AA163</f>
        <v>56410.28</v>
      </c>
      <c r="CZ163">
        <f t="shared" ref="CZ163:CZ168" si="23">AE163</f>
        <v>6521.42</v>
      </c>
      <c r="DA163">
        <f t="shared" ref="DA163:DA168" si="24">AI163</f>
        <v>8.65</v>
      </c>
      <c r="DB163">
        <f t="shared" ref="DB163:DB177" si="25">ROUND(ROUND(AT163*CZ163,2),6)</f>
        <v>6.52</v>
      </c>
      <c r="DC163">
        <f t="shared" ref="DC163:DC177" si="26">ROUND(ROUND(AT163*AG163,2),6)</f>
        <v>0</v>
      </c>
    </row>
    <row r="164" spans="1:107" x14ac:dyDescent="0.2">
      <c r="A164">
        <f>ROW(Source!A154)</f>
        <v>154</v>
      </c>
      <c r="B164">
        <v>46747901</v>
      </c>
      <c r="C164">
        <v>46748735</v>
      </c>
      <c r="D164">
        <v>30571288</v>
      </c>
      <c r="E164">
        <v>1</v>
      </c>
      <c r="F164">
        <v>1</v>
      </c>
      <c r="G164">
        <v>30515945</v>
      </c>
      <c r="H164">
        <v>3</v>
      </c>
      <c r="I164" t="s">
        <v>414</v>
      </c>
      <c r="J164" t="s">
        <v>415</v>
      </c>
      <c r="K164" t="s">
        <v>416</v>
      </c>
      <c r="L164">
        <v>1339</v>
      </c>
      <c r="N164">
        <v>1007</v>
      </c>
      <c r="O164" t="s">
        <v>72</v>
      </c>
      <c r="P164" t="s">
        <v>72</v>
      </c>
      <c r="Q164">
        <v>1</v>
      </c>
      <c r="W164">
        <v>0</v>
      </c>
      <c r="X164">
        <v>-164923881</v>
      </c>
      <c r="Y164">
        <v>0.17</v>
      </c>
      <c r="AA164">
        <v>3035.41</v>
      </c>
      <c r="AB164">
        <v>0</v>
      </c>
      <c r="AC164">
        <v>0</v>
      </c>
      <c r="AD164">
        <v>0</v>
      </c>
      <c r="AE164">
        <v>1828.56</v>
      </c>
      <c r="AF164">
        <v>0</v>
      </c>
      <c r="AG164">
        <v>0</v>
      </c>
      <c r="AH164">
        <v>0</v>
      </c>
      <c r="AI164">
        <v>1.66</v>
      </c>
      <c r="AJ164">
        <v>1</v>
      </c>
      <c r="AK164">
        <v>1</v>
      </c>
      <c r="AL164">
        <v>1</v>
      </c>
      <c r="AN164">
        <v>0</v>
      </c>
      <c r="AO164">
        <v>1</v>
      </c>
      <c r="AP164">
        <v>0</v>
      </c>
      <c r="AQ164">
        <v>0</v>
      </c>
      <c r="AR164">
        <v>0</v>
      </c>
      <c r="AS164" t="s">
        <v>0</v>
      </c>
      <c r="AT164">
        <v>0.17</v>
      </c>
      <c r="AU164" t="s">
        <v>0</v>
      </c>
      <c r="AV164">
        <v>0</v>
      </c>
      <c r="AW164">
        <v>2</v>
      </c>
      <c r="AX164">
        <v>46748751</v>
      </c>
      <c r="AY164">
        <v>1</v>
      </c>
      <c r="AZ164">
        <v>0</v>
      </c>
      <c r="BA164">
        <v>166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CX164">
        <f>Y164*Source!I154</f>
        <v>1.1645000000000001</v>
      </c>
      <c r="CY164">
        <f t="shared" si="22"/>
        <v>3035.41</v>
      </c>
      <c r="CZ164">
        <f t="shared" si="23"/>
        <v>1828.56</v>
      </c>
      <c r="DA164">
        <f t="shared" si="24"/>
        <v>1.66</v>
      </c>
      <c r="DB164">
        <f t="shared" si="25"/>
        <v>310.86</v>
      </c>
      <c r="DC164">
        <f t="shared" si="26"/>
        <v>0</v>
      </c>
    </row>
    <row r="165" spans="1:107" x14ac:dyDescent="0.2">
      <c r="A165">
        <f>ROW(Source!A154)</f>
        <v>154</v>
      </c>
      <c r="B165">
        <v>46747901</v>
      </c>
      <c r="C165">
        <v>46748735</v>
      </c>
      <c r="D165">
        <v>30589557</v>
      </c>
      <c r="E165">
        <v>1</v>
      </c>
      <c r="F165">
        <v>1</v>
      </c>
      <c r="G165">
        <v>30515945</v>
      </c>
      <c r="H165">
        <v>3</v>
      </c>
      <c r="I165" t="s">
        <v>417</v>
      </c>
      <c r="J165" t="s">
        <v>418</v>
      </c>
      <c r="K165" t="s">
        <v>419</v>
      </c>
      <c r="L165">
        <v>1339</v>
      </c>
      <c r="N165">
        <v>1007</v>
      </c>
      <c r="O165" t="s">
        <v>72</v>
      </c>
      <c r="P165" t="s">
        <v>72</v>
      </c>
      <c r="Q165">
        <v>1</v>
      </c>
      <c r="W165">
        <v>0</v>
      </c>
      <c r="X165">
        <v>-758282629</v>
      </c>
      <c r="Y165">
        <v>4.8</v>
      </c>
      <c r="AA165">
        <v>4215.24</v>
      </c>
      <c r="AB165">
        <v>0</v>
      </c>
      <c r="AC165">
        <v>0</v>
      </c>
      <c r="AD165">
        <v>0</v>
      </c>
      <c r="AE165">
        <v>704.89</v>
      </c>
      <c r="AF165">
        <v>0</v>
      </c>
      <c r="AG165">
        <v>0</v>
      </c>
      <c r="AH165">
        <v>0</v>
      </c>
      <c r="AI165">
        <v>5.98</v>
      </c>
      <c r="AJ165">
        <v>1</v>
      </c>
      <c r="AK165">
        <v>1</v>
      </c>
      <c r="AL165">
        <v>1</v>
      </c>
      <c r="AN165">
        <v>0</v>
      </c>
      <c r="AO165">
        <v>1</v>
      </c>
      <c r="AP165">
        <v>0</v>
      </c>
      <c r="AQ165">
        <v>0</v>
      </c>
      <c r="AR165">
        <v>0</v>
      </c>
      <c r="AS165" t="s">
        <v>0</v>
      </c>
      <c r="AT165">
        <v>4.8</v>
      </c>
      <c r="AU165" t="s">
        <v>0</v>
      </c>
      <c r="AV165">
        <v>0</v>
      </c>
      <c r="AW165">
        <v>2</v>
      </c>
      <c r="AX165">
        <v>46748752</v>
      </c>
      <c r="AY165">
        <v>1</v>
      </c>
      <c r="AZ165">
        <v>0</v>
      </c>
      <c r="BA165">
        <v>167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CX165">
        <f>Y165*Source!I154</f>
        <v>32.879999999999995</v>
      </c>
      <c r="CY165">
        <f t="shared" si="22"/>
        <v>4215.24</v>
      </c>
      <c r="CZ165">
        <f t="shared" si="23"/>
        <v>704.89</v>
      </c>
      <c r="DA165">
        <f t="shared" si="24"/>
        <v>5.98</v>
      </c>
      <c r="DB165">
        <f t="shared" si="25"/>
        <v>3383.47</v>
      </c>
      <c r="DC165">
        <f t="shared" si="26"/>
        <v>0</v>
      </c>
    </row>
    <row r="166" spans="1:107" x14ac:dyDescent="0.2">
      <c r="A166">
        <f>ROW(Source!A154)</f>
        <v>154</v>
      </c>
      <c r="B166">
        <v>46747901</v>
      </c>
      <c r="C166">
        <v>46748735</v>
      </c>
      <c r="D166">
        <v>30589691</v>
      </c>
      <c r="E166">
        <v>1</v>
      </c>
      <c r="F166">
        <v>1</v>
      </c>
      <c r="G166">
        <v>30515945</v>
      </c>
      <c r="H166">
        <v>3</v>
      </c>
      <c r="I166" t="s">
        <v>420</v>
      </c>
      <c r="J166" t="s">
        <v>421</v>
      </c>
      <c r="K166" t="s">
        <v>422</v>
      </c>
      <c r="L166">
        <v>1339</v>
      </c>
      <c r="N166">
        <v>1007</v>
      </c>
      <c r="O166" t="s">
        <v>72</v>
      </c>
      <c r="P166" t="s">
        <v>72</v>
      </c>
      <c r="Q166">
        <v>1</v>
      </c>
      <c r="W166">
        <v>0</v>
      </c>
      <c r="X166">
        <v>-718781615</v>
      </c>
      <c r="Y166">
        <v>0.02</v>
      </c>
      <c r="AA166">
        <v>3018.13</v>
      </c>
      <c r="AB166">
        <v>0</v>
      </c>
      <c r="AC166">
        <v>0</v>
      </c>
      <c r="AD166">
        <v>0</v>
      </c>
      <c r="AE166">
        <v>451.14</v>
      </c>
      <c r="AF166">
        <v>0</v>
      </c>
      <c r="AG166">
        <v>0</v>
      </c>
      <c r="AH166">
        <v>0</v>
      </c>
      <c r="AI166">
        <v>6.69</v>
      </c>
      <c r="AJ166">
        <v>1</v>
      </c>
      <c r="AK166">
        <v>1</v>
      </c>
      <c r="AL166">
        <v>1</v>
      </c>
      <c r="AN166">
        <v>0</v>
      </c>
      <c r="AO166">
        <v>1</v>
      </c>
      <c r="AP166">
        <v>0</v>
      </c>
      <c r="AQ166">
        <v>0</v>
      </c>
      <c r="AR166">
        <v>0</v>
      </c>
      <c r="AS166" t="s">
        <v>0</v>
      </c>
      <c r="AT166">
        <v>0.02</v>
      </c>
      <c r="AU166" t="s">
        <v>0</v>
      </c>
      <c r="AV166">
        <v>0</v>
      </c>
      <c r="AW166">
        <v>2</v>
      </c>
      <c r="AX166">
        <v>46748753</v>
      </c>
      <c r="AY166">
        <v>1</v>
      </c>
      <c r="AZ166">
        <v>0</v>
      </c>
      <c r="BA166">
        <v>168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CX166">
        <f>Y166*Source!I154</f>
        <v>0.13699999999999998</v>
      </c>
      <c r="CY166">
        <f t="shared" si="22"/>
        <v>3018.13</v>
      </c>
      <c r="CZ166">
        <f t="shared" si="23"/>
        <v>451.14</v>
      </c>
      <c r="DA166">
        <f t="shared" si="24"/>
        <v>6.69</v>
      </c>
      <c r="DB166">
        <f t="shared" si="25"/>
        <v>9.02</v>
      </c>
      <c r="DC166">
        <f t="shared" si="26"/>
        <v>0</v>
      </c>
    </row>
    <row r="167" spans="1:107" x14ac:dyDescent="0.2">
      <c r="A167">
        <f>ROW(Source!A154)</f>
        <v>154</v>
      </c>
      <c r="B167">
        <v>46747901</v>
      </c>
      <c r="C167">
        <v>46748735</v>
      </c>
      <c r="D167">
        <v>30590825</v>
      </c>
      <c r="E167">
        <v>1</v>
      </c>
      <c r="F167">
        <v>1</v>
      </c>
      <c r="G167">
        <v>30515945</v>
      </c>
      <c r="H167">
        <v>3</v>
      </c>
      <c r="I167" t="s">
        <v>110</v>
      </c>
      <c r="J167" t="s">
        <v>112</v>
      </c>
      <c r="K167" t="s">
        <v>111</v>
      </c>
      <c r="L167">
        <v>1339</v>
      </c>
      <c r="N167">
        <v>1007</v>
      </c>
      <c r="O167" t="s">
        <v>72</v>
      </c>
      <c r="P167" t="s">
        <v>72</v>
      </c>
      <c r="Q167">
        <v>1</v>
      </c>
      <c r="W167">
        <v>0</v>
      </c>
      <c r="X167">
        <v>-1388957592</v>
      </c>
      <c r="Y167">
        <v>0.77781</v>
      </c>
      <c r="AA167">
        <v>9337.31</v>
      </c>
      <c r="AB167">
        <v>0</v>
      </c>
      <c r="AC167">
        <v>0</v>
      </c>
      <c r="AD167">
        <v>0</v>
      </c>
      <c r="AE167">
        <v>4244.2299999999996</v>
      </c>
      <c r="AF167">
        <v>0</v>
      </c>
      <c r="AG167">
        <v>0</v>
      </c>
      <c r="AH167">
        <v>0</v>
      </c>
      <c r="AI167">
        <v>2.2000000000000002</v>
      </c>
      <c r="AJ167">
        <v>1</v>
      </c>
      <c r="AK167">
        <v>1</v>
      </c>
      <c r="AL167">
        <v>1</v>
      </c>
      <c r="AN167">
        <v>0</v>
      </c>
      <c r="AO167">
        <v>0</v>
      </c>
      <c r="AP167">
        <v>0</v>
      </c>
      <c r="AQ167">
        <v>0</v>
      </c>
      <c r="AR167">
        <v>0</v>
      </c>
      <c r="AS167" t="s">
        <v>0</v>
      </c>
      <c r="AT167">
        <v>0.77781</v>
      </c>
      <c r="AU167" t="s">
        <v>0</v>
      </c>
      <c r="AV167">
        <v>0</v>
      </c>
      <c r="AW167">
        <v>1</v>
      </c>
      <c r="AX167">
        <v>-1</v>
      </c>
      <c r="AY167">
        <v>0</v>
      </c>
      <c r="AZ167">
        <v>0</v>
      </c>
      <c r="BA167" t="s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CX167">
        <f>Y167*Source!I154</f>
        <v>5.3279984999999996</v>
      </c>
      <c r="CY167">
        <f t="shared" si="22"/>
        <v>9337.31</v>
      </c>
      <c r="CZ167">
        <f t="shared" si="23"/>
        <v>4244.2299999999996</v>
      </c>
      <c r="DA167">
        <f t="shared" si="24"/>
        <v>2.2000000000000002</v>
      </c>
      <c r="DB167">
        <f t="shared" si="25"/>
        <v>3301.2</v>
      </c>
      <c r="DC167">
        <f t="shared" si="26"/>
        <v>0</v>
      </c>
    </row>
    <row r="168" spans="1:107" x14ac:dyDescent="0.2">
      <c r="A168">
        <f>ROW(Source!A154)</f>
        <v>154</v>
      </c>
      <c r="B168">
        <v>46747901</v>
      </c>
      <c r="C168">
        <v>46748735</v>
      </c>
      <c r="D168">
        <v>30590545</v>
      </c>
      <c r="E168">
        <v>1</v>
      </c>
      <c r="F168">
        <v>1</v>
      </c>
      <c r="G168">
        <v>30515945</v>
      </c>
      <c r="H168">
        <v>3</v>
      </c>
      <c r="I168" t="s">
        <v>244</v>
      </c>
      <c r="J168" t="s">
        <v>246</v>
      </c>
      <c r="K168" t="s">
        <v>245</v>
      </c>
      <c r="L168">
        <v>1339</v>
      </c>
      <c r="N168">
        <v>1007</v>
      </c>
      <c r="O168" t="s">
        <v>72</v>
      </c>
      <c r="P168" t="s">
        <v>72</v>
      </c>
      <c r="Q168">
        <v>1</v>
      </c>
      <c r="W168">
        <v>0</v>
      </c>
      <c r="X168">
        <v>-1815063453</v>
      </c>
      <c r="Y168">
        <v>0.85401499999999997</v>
      </c>
      <c r="AA168">
        <v>6815.29</v>
      </c>
      <c r="AB168">
        <v>0</v>
      </c>
      <c r="AC168">
        <v>0</v>
      </c>
      <c r="AD168">
        <v>0</v>
      </c>
      <c r="AE168">
        <v>1765.62</v>
      </c>
      <c r="AF168">
        <v>0</v>
      </c>
      <c r="AG168">
        <v>0</v>
      </c>
      <c r="AH168">
        <v>0</v>
      </c>
      <c r="AI168">
        <v>3.86</v>
      </c>
      <c r="AJ168">
        <v>1</v>
      </c>
      <c r="AK168">
        <v>1</v>
      </c>
      <c r="AL168">
        <v>1</v>
      </c>
      <c r="AN168">
        <v>0</v>
      </c>
      <c r="AO168">
        <v>0</v>
      </c>
      <c r="AP168">
        <v>0</v>
      </c>
      <c r="AQ168">
        <v>0</v>
      </c>
      <c r="AR168">
        <v>0</v>
      </c>
      <c r="AS168" t="s">
        <v>0</v>
      </c>
      <c r="AT168">
        <v>0.85401499999999997</v>
      </c>
      <c r="AU168" t="s">
        <v>0</v>
      </c>
      <c r="AV168">
        <v>0</v>
      </c>
      <c r="AW168">
        <v>1</v>
      </c>
      <c r="AX168">
        <v>-1</v>
      </c>
      <c r="AY168">
        <v>0</v>
      </c>
      <c r="AZ168">
        <v>0</v>
      </c>
      <c r="BA168" t="s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CX168">
        <f>Y168*Source!I154</f>
        <v>5.8500027499999998</v>
      </c>
      <c r="CY168">
        <f t="shared" si="22"/>
        <v>6815.29</v>
      </c>
      <c r="CZ168">
        <f t="shared" si="23"/>
        <v>1765.62</v>
      </c>
      <c r="DA168">
        <f t="shared" si="24"/>
        <v>3.86</v>
      </c>
      <c r="DB168">
        <f t="shared" si="25"/>
        <v>1507.87</v>
      </c>
      <c r="DC168">
        <f t="shared" si="26"/>
        <v>0</v>
      </c>
    </row>
    <row r="169" spans="1:107" x14ac:dyDescent="0.2">
      <c r="A169">
        <f>ROW(Source!A192)</f>
        <v>192</v>
      </c>
      <c r="B169">
        <v>46747901</v>
      </c>
      <c r="C169">
        <v>46748757</v>
      </c>
      <c r="D169">
        <v>30515951</v>
      </c>
      <c r="E169">
        <v>30515945</v>
      </c>
      <c r="F169">
        <v>1</v>
      </c>
      <c r="G169">
        <v>30515945</v>
      </c>
      <c r="H169">
        <v>1</v>
      </c>
      <c r="I169" t="s">
        <v>348</v>
      </c>
      <c r="J169" t="s">
        <v>0</v>
      </c>
      <c r="K169" t="s">
        <v>349</v>
      </c>
      <c r="L169">
        <v>1191</v>
      </c>
      <c r="N169">
        <v>1013</v>
      </c>
      <c r="O169" t="s">
        <v>350</v>
      </c>
      <c r="P169" t="s">
        <v>350</v>
      </c>
      <c r="Q169">
        <v>1</v>
      </c>
      <c r="W169">
        <v>0</v>
      </c>
      <c r="X169">
        <v>476480486</v>
      </c>
      <c r="Y169">
        <v>76.7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1</v>
      </c>
      <c r="AJ169">
        <v>1</v>
      </c>
      <c r="AK169">
        <v>1</v>
      </c>
      <c r="AL169">
        <v>1</v>
      </c>
      <c r="AN169">
        <v>0</v>
      </c>
      <c r="AO169">
        <v>1</v>
      </c>
      <c r="AP169">
        <v>0</v>
      </c>
      <c r="AQ169">
        <v>0</v>
      </c>
      <c r="AR169">
        <v>0</v>
      </c>
      <c r="AS169" t="s">
        <v>0</v>
      </c>
      <c r="AT169">
        <v>76.7</v>
      </c>
      <c r="AU169" t="s">
        <v>0</v>
      </c>
      <c r="AV169">
        <v>1</v>
      </c>
      <c r="AW169">
        <v>2</v>
      </c>
      <c r="AX169">
        <v>46748759</v>
      </c>
      <c r="AY169">
        <v>1</v>
      </c>
      <c r="AZ169">
        <v>0</v>
      </c>
      <c r="BA169">
        <v>170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CX169">
        <f>Y169*Source!I192</f>
        <v>61.360000000000007</v>
      </c>
      <c r="CY169">
        <f>AD169</f>
        <v>0</v>
      </c>
      <c r="CZ169">
        <f>AH169</f>
        <v>0</v>
      </c>
      <c r="DA169">
        <f>AL169</f>
        <v>1</v>
      </c>
      <c r="DB169">
        <f t="shared" si="25"/>
        <v>0</v>
      </c>
      <c r="DC169">
        <f t="shared" si="26"/>
        <v>0</v>
      </c>
    </row>
    <row r="170" spans="1:107" x14ac:dyDescent="0.2">
      <c r="A170">
        <f>ROW(Source!A193)</f>
        <v>193</v>
      </c>
      <c r="B170">
        <v>46747901</v>
      </c>
      <c r="C170">
        <v>46748760</v>
      </c>
      <c r="D170">
        <v>30515951</v>
      </c>
      <c r="E170">
        <v>30515945</v>
      </c>
      <c r="F170">
        <v>1</v>
      </c>
      <c r="G170">
        <v>30515945</v>
      </c>
      <c r="H170">
        <v>1</v>
      </c>
      <c r="I170" t="s">
        <v>348</v>
      </c>
      <c r="J170" t="s">
        <v>0</v>
      </c>
      <c r="K170" t="s">
        <v>349</v>
      </c>
      <c r="L170">
        <v>1191</v>
      </c>
      <c r="N170">
        <v>1013</v>
      </c>
      <c r="O170" t="s">
        <v>350</v>
      </c>
      <c r="P170" t="s">
        <v>350</v>
      </c>
      <c r="Q170">
        <v>1</v>
      </c>
      <c r="W170">
        <v>0</v>
      </c>
      <c r="X170">
        <v>476480486</v>
      </c>
      <c r="Y170">
        <v>49.5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1</v>
      </c>
      <c r="AJ170">
        <v>1</v>
      </c>
      <c r="AK170">
        <v>1</v>
      </c>
      <c r="AL170">
        <v>1</v>
      </c>
      <c r="AN170">
        <v>0</v>
      </c>
      <c r="AO170">
        <v>1</v>
      </c>
      <c r="AP170">
        <v>0</v>
      </c>
      <c r="AQ170">
        <v>0</v>
      </c>
      <c r="AR170">
        <v>0</v>
      </c>
      <c r="AS170" t="s">
        <v>0</v>
      </c>
      <c r="AT170">
        <v>49.5</v>
      </c>
      <c r="AU170" t="s">
        <v>0</v>
      </c>
      <c r="AV170">
        <v>1</v>
      </c>
      <c r="AW170">
        <v>2</v>
      </c>
      <c r="AX170">
        <v>46748765</v>
      </c>
      <c r="AY170">
        <v>1</v>
      </c>
      <c r="AZ170">
        <v>0</v>
      </c>
      <c r="BA170">
        <v>171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CX170">
        <f>Y170*Source!I193</f>
        <v>1.4355</v>
      </c>
      <c r="CY170">
        <f>AD170</f>
        <v>0</v>
      </c>
      <c r="CZ170">
        <f>AH170</f>
        <v>0</v>
      </c>
      <c r="DA170">
        <f>AL170</f>
        <v>1</v>
      </c>
      <c r="DB170">
        <f t="shared" si="25"/>
        <v>0</v>
      </c>
      <c r="DC170">
        <f t="shared" si="26"/>
        <v>0</v>
      </c>
    </row>
    <row r="171" spans="1:107" x14ac:dyDescent="0.2">
      <c r="A171">
        <f>ROW(Source!A193)</f>
        <v>193</v>
      </c>
      <c r="B171">
        <v>46747901</v>
      </c>
      <c r="C171">
        <v>46748760</v>
      </c>
      <c r="D171">
        <v>30595253</v>
      </c>
      <c r="E171">
        <v>1</v>
      </c>
      <c r="F171">
        <v>1</v>
      </c>
      <c r="G171">
        <v>30515945</v>
      </c>
      <c r="H171">
        <v>2</v>
      </c>
      <c r="I171" t="s">
        <v>355</v>
      </c>
      <c r="J171" t="s">
        <v>356</v>
      </c>
      <c r="K171" t="s">
        <v>357</v>
      </c>
      <c r="L171">
        <v>1367</v>
      </c>
      <c r="N171">
        <v>1011</v>
      </c>
      <c r="O171" t="s">
        <v>354</v>
      </c>
      <c r="P171" t="s">
        <v>354</v>
      </c>
      <c r="Q171">
        <v>1</v>
      </c>
      <c r="W171">
        <v>0</v>
      </c>
      <c r="X171">
        <v>1109083233</v>
      </c>
      <c r="Y171">
        <v>2.87</v>
      </c>
      <c r="AA171">
        <v>0</v>
      </c>
      <c r="AB171">
        <v>795.65</v>
      </c>
      <c r="AC171">
        <v>551.5</v>
      </c>
      <c r="AD171">
        <v>0</v>
      </c>
      <c r="AE171">
        <v>0</v>
      </c>
      <c r="AF171">
        <v>95.06</v>
      </c>
      <c r="AG171">
        <v>22.22</v>
      </c>
      <c r="AH171">
        <v>0</v>
      </c>
      <c r="AI171">
        <v>1</v>
      </c>
      <c r="AJ171">
        <v>8.3699999999999992</v>
      </c>
      <c r="AK171">
        <v>24.82</v>
      </c>
      <c r="AL171">
        <v>1</v>
      </c>
      <c r="AN171">
        <v>0</v>
      </c>
      <c r="AO171">
        <v>1</v>
      </c>
      <c r="AP171">
        <v>0</v>
      </c>
      <c r="AQ171">
        <v>0</v>
      </c>
      <c r="AR171">
        <v>0</v>
      </c>
      <c r="AS171" t="s">
        <v>0</v>
      </c>
      <c r="AT171">
        <v>2.87</v>
      </c>
      <c r="AU171" t="s">
        <v>0</v>
      </c>
      <c r="AV171">
        <v>0</v>
      </c>
      <c r="AW171">
        <v>2</v>
      </c>
      <c r="AX171">
        <v>46748766</v>
      </c>
      <c r="AY171">
        <v>1</v>
      </c>
      <c r="AZ171">
        <v>0</v>
      </c>
      <c r="BA171">
        <v>172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CX171">
        <f>Y171*Source!I193</f>
        <v>8.3230000000000012E-2</v>
      </c>
      <c r="CY171">
        <f>AB171</f>
        <v>795.65</v>
      </c>
      <c r="CZ171">
        <f>AF171</f>
        <v>95.06</v>
      </c>
      <c r="DA171">
        <f>AJ171</f>
        <v>8.3699999999999992</v>
      </c>
      <c r="DB171">
        <f t="shared" si="25"/>
        <v>272.82</v>
      </c>
      <c r="DC171">
        <f t="shared" si="26"/>
        <v>63.77</v>
      </c>
    </row>
    <row r="172" spans="1:107" x14ac:dyDescent="0.2">
      <c r="A172">
        <f>ROW(Source!A193)</f>
        <v>193</v>
      </c>
      <c r="B172">
        <v>46747901</v>
      </c>
      <c r="C172">
        <v>46748760</v>
      </c>
      <c r="D172">
        <v>30595230</v>
      </c>
      <c r="E172">
        <v>1</v>
      </c>
      <c r="F172">
        <v>1</v>
      </c>
      <c r="G172">
        <v>30515945</v>
      </c>
      <c r="H172">
        <v>2</v>
      </c>
      <c r="I172" t="s">
        <v>456</v>
      </c>
      <c r="J172" t="s">
        <v>457</v>
      </c>
      <c r="K172" t="s">
        <v>458</v>
      </c>
      <c r="L172">
        <v>1367</v>
      </c>
      <c r="N172">
        <v>1011</v>
      </c>
      <c r="O172" t="s">
        <v>354</v>
      </c>
      <c r="P172" t="s">
        <v>354</v>
      </c>
      <c r="Q172">
        <v>1</v>
      </c>
      <c r="W172">
        <v>0</v>
      </c>
      <c r="X172">
        <v>-998810610</v>
      </c>
      <c r="Y172">
        <v>7.86</v>
      </c>
      <c r="AA172">
        <v>0</v>
      </c>
      <c r="AB172">
        <v>1681.98</v>
      </c>
      <c r="AC172">
        <v>681.81</v>
      </c>
      <c r="AD172">
        <v>0</v>
      </c>
      <c r="AE172">
        <v>0</v>
      </c>
      <c r="AF172">
        <v>164.9</v>
      </c>
      <c r="AG172">
        <v>27.47</v>
      </c>
      <c r="AH172">
        <v>0</v>
      </c>
      <c r="AI172">
        <v>1</v>
      </c>
      <c r="AJ172">
        <v>10.199999999999999</v>
      </c>
      <c r="AK172">
        <v>24.82</v>
      </c>
      <c r="AL172">
        <v>1</v>
      </c>
      <c r="AN172">
        <v>0</v>
      </c>
      <c r="AO172">
        <v>1</v>
      </c>
      <c r="AP172">
        <v>0</v>
      </c>
      <c r="AQ172">
        <v>0</v>
      </c>
      <c r="AR172">
        <v>0</v>
      </c>
      <c r="AS172" t="s">
        <v>0</v>
      </c>
      <c r="AT172">
        <v>7.86</v>
      </c>
      <c r="AU172" t="s">
        <v>0</v>
      </c>
      <c r="AV172">
        <v>0</v>
      </c>
      <c r="AW172">
        <v>2</v>
      </c>
      <c r="AX172">
        <v>46748767</v>
      </c>
      <c r="AY172">
        <v>1</v>
      </c>
      <c r="AZ172">
        <v>0</v>
      </c>
      <c r="BA172">
        <v>173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CX172">
        <f>Y172*Source!I193</f>
        <v>0.22794000000000003</v>
      </c>
      <c r="CY172">
        <f>AB172</f>
        <v>1681.98</v>
      </c>
      <c r="CZ172">
        <f>AF172</f>
        <v>164.9</v>
      </c>
      <c r="DA172">
        <f>AJ172</f>
        <v>10.199999999999999</v>
      </c>
      <c r="DB172">
        <f t="shared" si="25"/>
        <v>1296.1099999999999</v>
      </c>
      <c r="DC172">
        <f t="shared" si="26"/>
        <v>215.91</v>
      </c>
    </row>
    <row r="173" spans="1:107" x14ac:dyDescent="0.2">
      <c r="A173">
        <f>ROW(Source!A193)</f>
        <v>193</v>
      </c>
      <c r="B173">
        <v>46747901</v>
      </c>
      <c r="C173">
        <v>46748760</v>
      </c>
      <c r="D173">
        <v>30516999</v>
      </c>
      <c r="E173">
        <v>30515945</v>
      </c>
      <c r="F173">
        <v>1</v>
      </c>
      <c r="G173">
        <v>30515945</v>
      </c>
      <c r="H173">
        <v>2</v>
      </c>
      <c r="I173" t="s">
        <v>361</v>
      </c>
      <c r="J173" t="s">
        <v>0</v>
      </c>
      <c r="K173" t="s">
        <v>362</v>
      </c>
      <c r="L173">
        <v>1344</v>
      </c>
      <c r="N173">
        <v>1008</v>
      </c>
      <c r="O173" t="s">
        <v>363</v>
      </c>
      <c r="P173" t="s">
        <v>363</v>
      </c>
      <c r="Q173">
        <v>1</v>
      </c>
      <c r="W173">
        <v>0</v>
      </c>
      <c r="X173">
        <v>-1180195794</v>
      </c>
      <c r="Y173">
        <v>5.21</v>
      </c>
      <c r="AA173">
        <v>0</v>
      </c>
      <c r="AB173">
        <v>1</v>
      </c>
      <c r="AC173">
        <v>0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1</v>
      </c>
      <c r="AJ173">
        <v>1</v>
      </c>
      <c r="AK173">
        <v>1</v>
      </c>
      <c r="AL173">
        <v>1</v>
      </c>
      <c r="AN173">
        <v>0</v>
      </c>
      <c r="AO173">
        <v>1</v>
      </c>
      <c r="AP173">
        <v>0</v>
      </c>
      <c r="AQ173">
        <v>0</v>
      </c>
      <c r="AR173">
        <v>0</v>
      </c>
      <c r="AS173" t="s">
        <v>0</v>
      </c>
      <c r="AT173">
        <v>5.21</v>
      </c>
      <c r="AU173" t="s">
        <v>0</v>
      </c>
      <c r="AV173">
        <v>0</v>
      </c>
      <c r="AW173">
        <v>2</v>
      </c>
      <c r="AX173">
        <v>46748768</v>
      </c>
      <c r="AY173">
        <v>1</v>
      </c>
      <c r="AZ173">
        <v>0</v>
      </c>
      <c r="BA173">
        <v>174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CX173">
        <f>Y173*Source!I193</f>
        <v>0.15109</v>
      </c>
      <c r="CY173">
        <f>AB173</f>
        <v>1</v>
      </c>
      <c r="CZ173">
        <f>AF173</f>
        <v>1</v>
      </c>
      <c r="DA173">
        <f>AJ173</f>
        <v>1</v>
      </c>
      <c r="DB173">
        <f t="shared" si="25"/>
        <v>5.21</v>
      </c>
      <c r="DC173">
        <f t="shared" si="26"/>
        <v>0</v>
      </c>
    </row>
    <row r="174" spans="1:107" x14ac:dyDescent="0.2">
      <c r="A174">
        <f>ROW(Source!A194)</f>
        <v>194</v>
      </c>
      <c r="B174">
        <v>46747901</v>
      </c>
      <c r="C174">
        <v>46748769</v>
      </c>
      <c r="D174">
        <v>30515951</v>
      </c>
      <c r="E174">
        <v>30515945</v>
      </c>
      <c r="F174">
        <v>1</v>
      </c>
      <c r="G174">
        <v>30515945</v>
      </c>
      <c r="H174">
        <v>1</v>
      </c>
      <c r="I174" t="s">
        <v>348</v>
      </c>
      <c r="J174" t="s">
        <v>0</v>
      </c>
      <c r="K174" t="s">
        <v>349</v>
      </c>
      <c r="L174">
        <v>1191</v>
      </c>
      <c r="N174">
        <v>1013</v>
      </c>
      <c r="O174" t="s">
        <v>350</v>
      </c>
      <c r="P174" t="s">
        <v>350</v>
      </c>
      <c r="Q174">
        <v>1</v>
      </c>
      <c r="W174">
        <v>0</v>
      </c>
      <c r="X174">
        <v>476480486</v>
      </c>
      <c r="Y174">
        <v>11.7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1</v>
      </c>
      <c r="AJ174">
        <v>1</v>
      </c>
      <c r="AK174">
        <v>1</v>
      </c>
      <c r="AL174">
        <v>1</v>
      </c>
      <c r="AN174">
        <v>0</v>
      </c>
      <c r="AO174">
        <v>1</v>
      </c>
      <c r="AP174">
        <v>0</v>
      </c>
      <c r="AQ174">
        <v>0</v>
      </c>
      <c r="AR174">
        <v>0</v>
      </c>
      <c r="AS174" t="s">
        <v>0</v>
      </c>
      <c r="AT174">
        <v>11.7</v>
      </c>
      <c r="AU174" t="s">
        <v>0</v>
      </c>
      <c r="AV174">
        <v>1</v>
      </c>
      <c r="AW174">
        <v>2</v>
      </c>
      <c r="AX174">
        <v>46748774</v>
      </c>
      <c r="AY174">
        <v>1</v>
      </c>
      <c r="AZ174">
        <v>0</v>
      </c>
      <c r="BA174">
        <v>175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CX174">
        <f>Y174*Source!I194</f>
        <v>0.40950000000000003</v>
      </c>
      <c r="CY174">
        <f>AD174</f>
        <v>0</v>
      </c>
      <c r="CZ174">
        <f>AH174</f>
        <v>0</v>
      </c>
      <c r="DA174">
        <f>AL174</f>
        <v>1</v>
      </c>
      <c r="DB174">
        <f t="shared" si="25"/>
        <v>0</v>
      </c>
      <c r="DC174">
        <f t="shared" si="26"/>
        <v>0</v>
      </c>
    </row>
    <row r="175" spans="1:107" x14ac:dyDescent="0.2">
      <c r="A175">
        <f>ROW(Source!A194)</f>
        <v>194</v>
      </c>
      <c r="B175">
        <v>46747901</v>
      </c>
      <c r="C175">
        <v>46748769</v>
      </c>
      <c r="D175">
        <v>30595274</v>
      </c>
      <c r="E175">
        <v>1</v>
      </c>
      <c r="F175">
        <v>1</v>
      </c>
      <c r="G175">
        <v>30515945</v>
      </c>
      <c r="H175">
        <v>2</v>
      </c>
      <c r="I175" t="s">
        <v>372</v>
      </c>
      <c r="J175" t="s">
        <v>373</v>
      </c>
      <c r="K175" t="s">
        <v>374</v>
      </c>
      <c r="L175">
        <v>1367</v>
      </c>
      <c r="N175">
        <v>1011</v>
      </c>
      <c r="O175" t="s">
        <v>354</v>
      </c>
      <c r="P175" t="s">
        <v>354</v>
      </c>
      <c r="Q175">
        <v>1</v>
      </c>
      <c r="W175">
        <v>0</v>
      </c>
      <c r="X175">
        <v>1928543733</v>
      </c>
      <c r="Y175">
        <v>1.26</v>
      </c>
      <c r="AA175">
        <v>0</v>
      </c>
      <c r="AB175">
        <v>1220.33</v>
      </c>
      <c r="AC175">
        <v>581.04</v>
      </c>
      <c r="AD175">
        <v>0</v>
      </c>
      <c r="AE175">
        <v>0</v>
      </c>
      <c r="AF175">
        <v>116.89</v>
      </c>
      <c r="AG175">
        <v>23.41</v>
      </c>
      <c r="AH175">
        <v>0</v>
      </c>
      <c r="AI175">
        <v>1</v>
      </c>
      <c r="AJ175">
        <v>10.44</v>
      </c>
      <c r="AK175">
        <v>24.82</v>
      </c>
      <c r="AL175">
        <v>1</v>
      </c>
      <c r="AN175">
        <v>0</v>
      </c>
      <c r="AO175">
        <v>1</v>
      </c>
      <c r="AP175">
        <v>0</v>
      </c>
      <c r="AQ175">
        <v>0</v>
      </c>
      <c r="AR175">
        <v>0</v>
      </c>
      <c r="AS175" t="s">
        <v>0</v>
      </c>
      <c r="AT175">
        <v>1.26</v>
      </c>
      <c r="AU175" t="s">
        <v>0</v>
      </c>
      <c r="AV175">
        <v>0</v>
      </c>
      <c r="AW175">
        <v>2</v>
      </c>
      <c r="AX175">
        <v>46748775</v>
      </c>
      <c r="AY175">
        <v>1</v>
      </c>
      <c r="AZ175">
        <v>0</v>
      </c>
      <c r="BA175">
        <v>176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CX175">
        <f>Y175*Source!I194</f>
        <v>4.4100000000000007E-2</v>
      </c>
      <c r="CY175">
        <f>AB175</f>
        <v>1220.33</v>
      </c>
      <c r="CZ175">
        <f>AF175</f>
        <v>116.89</v>
      </c>
      <c r="DA175">
        <f>AJ175</f>
        <v>10.44</v>
      </c>
      <c r="DB175">
        <f t="shared" si="25"/>
        <v>147.28</v>
      </c>
      <c r="DC175">
        <f t="shared" si="26"/>
        <v>29.5</v>
      </c>
    </row>
    <row r="176" spans="1:107" x14ac:dyDescent="0.2">
      <c r="A176">
        <f>ROW(Source!A194)</f>
        <v>194</v>
      </c>
      <c r="B176">
        <v>46747901</v>
      </c>
      <c r="C176">
        <v>46748769</v>
      </c>
      <c r="D176">
        <v>30595528</v>
      </c>
      <c r="E176">
        <v>1</v>
      </c>
      <c r="F176">
        <v>1</v>
      </c>
      <c r="G176">
        <v>30515945</v>
      </c>
      <c r="H176">
        <v>2</v>
      </c>
      <c r="I176" t="s">
        <v>381</v>
      </c>
      <c r="J176" t="s">
        <v>382</v>
      </c>
      <c r="K176" t="s">
        <v>383</v>
      </c>
      <c r="L176">
        <v>1367</v>
      </c>
      <c r="N176">
        <v>1011</v>
      </c>
      <c r="O176" t="s">
        <v>354</v>
      </c>
      <c r="P176" t="s">
        <v>354</v>
      </c>
      <c r="Q176">
        <v>1</v>
      </c>
      <c r="W176">
        <v>0</v>
      </c>
      <c r="X176">
        <v>856318566</v>
      </c>
      <c r="Y176">
        <v>1.7</v>
      </c>
      <c r="AA176">
        <v>0</v>
      </c>
      <c r="AB176">
        <v>1487.8</v>
      </c>
      <c r="AC176">
        <v>614.04999999999995</v>
      </c>
      <c r="AD176">
        <v>0</v>
      </c>
      <c r="AE176">
        <v>0</v>
      </c>
      <c r="AF176">
        <v>125.13</v>
      </c>
      <c r="AG176">
        <v>24.74</v>
      </c>
      <c r="AH176">
        <v>0</v>
      </c>
      <c r="AI176">
        <v>1</v>
      </c>
      <c r="AJ176">
        <v>11.89</v>
      </c>
      <c r="AK176">
        <v>24.82</v>
      </c>
      <c r="AL176">
        <v>1</v>
      </c>
      <c r="AN176">
        <v>0</v>
      </c>
      <c r="AO176">
        <v>1</v>
      </c>
      <c r="AP176">
        <v>0</v>
      </c>
      <c r="AQ176">
        <v>0</v>
      </c>
      <c r="AR176">
        <v>0</v>
      </c>
      <c r="AS176" t="s">
        <v>0</v>
      </c>
      <c r="AT176">
        <v>1.7</v>
      </c>
      <c r="AU176" t="s">
        <v>0</v>
      </c>
      <c r="AV176">
        <v>0</v>
      </c>
      <c r="AW176">
        <v>2</v>
      </c>
      <c r="AX176">
        <v>46748776</v>
      </c>
      <c r="AY176">
        <v>1</v>
      </c>
      <c r="AZ176">
        <v>0</v>
      </c>
      <c r="BA176">
        <v>177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CX176">
        <f>Y176*Source!I194</f>
        <v>5.9500000000000004E-2</v>
      </c>
      <c r="CY176">
        <f>AB176</f>
        <v>1487.8</v>
      </c>
      <c r="CZ176">
        <f>AF176</f>
        <v>125.13</v>
      </c>
      <c r="DA176">
        <f>AJ176</f>
        <v>11.89</v>
      </c>
      <c r="DB176">
        <f t="shared" si="25"/>
        <v>212.72</v>
      </c>
      <c r="DC176">
        <f t="shared" si="26"/>
        <v>42.06</v>
      </c>
    </row>
    <row r="177" spans="1:107" x14ac:dyDescent="0.2">
      <c r="A177">
        <f>ROW(Source!A194)</f>
        <v>194</v>
      </c>
      <c r="B177">
        <v>46747901</v>
      </c>
      <c r="C177">
        <v>46748769</v>
      </c>
      <c r="D177">
        <v>30516999</v>
      </c>
      <c r="E177">
        <v>30515945</v>
      </c>
      <c r="F177">
        <v>1</v>
      </c>
      <c r="G177">
        <v>30515945</v>
      </c>
      <c r="H177">
        <v>2</v>
      </c>
      <c r="I177" t="s">
        <v>361</v>
      </c>
      <c r="J177" t="s">
        <v>0</v>
      </c>
      <c r="K177" t="s">
        <v>362</v>
      </c>
      <c r="L177">
        <v>1344</v>
      </c>
      <c r="N177">
        <v>1008</v>
      </c>
      <c r="O177" t="s">
        <v>363</v>
      </c>
      <c r="P177" t="s">
        <v>363</v>
      </c>
      <c r="Q177">
        <v>1</v>
      </c>
      <c r="W177">
        <v>0</v>
      </c>
      <c r="X177">
        <v>-1180195794</v>
      </c>
      <c r="Y177">
        <v>42.43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1</v>
      </c>
      <c r="AG177">
        <v>0</v>
      </c>
      <c r="AH177">
        <v>0</v>
      </c>
      <c r="AI177">
        <v>1</v>
      </c>
      <c r="AJ177">
        <v>1</v>
      </c>
      <c r="AK177">
        <v>1</v>
      </c>
      <c r="AL177">
        <v>1</v>
      </c>
      <c r="AN177">
        <v>0</v>
      </c>
      <c r="AO177">
        <v>1</v>
      </c>
      <c r="AP177">
        <v>0</v>
      </c>
      <c r="AQ177">
        <v>0</v>
      </c>
      <c r="AR177">
        <v>0</v>
      </c>
      <c r="AS177" t="s">
        <v>0</v>
      </c>
      <c r="AT177">
        <v>42.43</v>
      </c>
      <c r="AU177" t="s">
        <v>0</v>
      </c>
      <c r="AV177">
        <v>0</v>
      </c>
      <c r="AW177">
        <v>2</v>
      </c>
      <c r="AX177">
        <v>46748777</v>
      </c>
      <c r="AY177">
        <v>1</v>
      </c>
      <c r="AZ177">
        <v>0</v>
      </c>
      <c r="BA177">
        <v>178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CX177">
        <f>Y177*Source!I194</f>
        <v>1.4850500000000002</v>
      </c>
      <c r="CY177">
        <f>AB177</f>
        <v>1</v>
      </c>
      <c r="CZ177">
        <f>AF177</f>
        <v>1</v>
      </c>
      <c r="DA177">
        <f>AJ177</f>
        <v>1</v>
      </c>
      <c r="DB177">
        <f t="shared" si="25"/>
        <v>42.43</v>
      </c>
      <c r="DC177">
        <f t="shared" si="26"/>
        <v>0</v>
      </c>
    </row>
    <row r="178" spans="1:107" x14ac:dyDescent="0.2">
      <c r="A178">
        <f>ROW(Source!A195)</f>
        <v>195</v>
      </c>
      <c r="B178">
        <v>46747901</v>
      </c>
      <c r="C178">
        <v>46748778</v>
      </c>
      <c r="D178">
        <v>30515951</v>
      </c>
      <c r="E178">
        <v>30515945</v>
      </c>
      <c r="F178">
        <v>1</v>
      </c>
      <c r="G178">
        <v>30515945</v>
      </c>
      <c r="H178">
        <v>1</v>
      </c>
      <c r="I178" t="s">
        <v>348</v>
      </c>
      <c r="J178" t="s">
        <v>0</v>
      </c>
      <c r="K178" t="s">
        <v>349</v>
      </c>
      <c r="L178">
        <v>1191</v>
      </c>
      <c r="N178">
        <v>1013</v>
      </c>
      <c r="O178" t="s">
        <v>350</v>
      </c>
      <c r="P178" t="s">
        <v>350</v>
      </c>
      <c r="Q178">
        <v>1</v>
      </c>
      <c r="W178">
        <v>0</v>
      </c>
      <c r="X178">
        <v>476480486</v>
      </c>
      <c r="Y178">
        <v>3.3925000000000001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1</v>
      </c>
      <c r="AK178">
        <v>1</v>
      </c>
      <c r="AL178">
        <v>1</v>
      </c>
      <c r="AN178">
        <v>0</v>
      </c>
      <c r="AO178">
        <v>1</v>
      </c>
      <c r="AP178">
        <v>1</v>
      </c>
      <c r="AQ178">
        <v>0</v>
      </c>
      <c r="AR178">
        <v>0</v>
      </c>
      <c r="AS178" t="s">
        <v>0</v>
      </c>
      <c r="AT178">
        <v>2.95</v>
      </c>
      <c r="AU178" t="s">
        <v>18</v>
      </c>
      <c r="AV178">
        <v>1</v>
      </c>
      <c r="AW178">
        <v>2</v>
      </c>
      <c r="AX178">
        <v>46748782</v>
      </c>
      <c r="AY178">
        <v>1</v>
      </c>
      <c r="AZ178">
        <v>0</v>
      </c>
      <c r="BA178">
        <v>179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CX178">
        <f>Y178*Source!I195</f>
        <v>0.38335250000000004</v>
      </c>
      <c r="CY178">
        <f>AD178</f>
        <v>0</v>
      </c>
      <c r="CZ178">
        <f>AH178</f>
        <v>0</v>
      </c>
      <c r="DA178">
        <f>AL178</f>
        <v>1</v>
      </c>
      <c r="DB178">
        <f>ROUND((ROUND(AT178*CZ178,2)*1.15),6)</f>
        <v>0</v>
      </c>
      <c r="DC178">
        <f>ROUND((ROUND(AT178*AG178,2)*1.15),6)</f>
        <v>0</v>
      </c>
    </row>
    <row r="179" spans="1:107" x14ac:dyDescent="0.2">
      <c r="A179">
        <f>ROW(Source!A195)</f>
        <v>195</v>
      </c>
      <c r="B179">
        <v>46747901</v>
      </c>
      <c r="C179">
        <v>46748778</v>
      </c>
      <c r="D179">
        <v>30595241</v>
      </c>
      <c r="E179">
        <v>1</v>
      </c>
      <c r="F179">
        <v>1</v>
      </c>
      <c r="G179">
        <v>30515945</v>
      </c>
      <c r="H179">
        <v>2</v>
      </c>
      <c r="I179" t="s">
        <v>351</v>
      </c>
      <c r="J179" t="s">
        <v>352</v>
      </c>
      <c r="K179" t="s">
        <v>353</v>
      </c>
      <c r="L179">
        <v>1367</v>
      </c>
      <c r="N179">
        <v>1011</v>
      </c>
      <c r="O179" t="s">
        <v>354</v>
      </c>
      <c r="P179" t="s">
        <v>354</v>
      </c>
      <c r="Q179">
        <v>1</v>
      </c>
      <c r="W179">
        <v>0</v>
      </c>
      <c r="X179">
        <v>851387592</v>
      </c>
      <c r="Y179">
        <v>9.2675000000000001</v>
      </c>
      <c r="AA179">
        <v>0</v>
      </c>
      <c r="AB179">
        <v>723.73</v>
      </c>
      <c r="AC179">
        <v>497.39</v>
      </c>
      <c r="AD179">
        <v>0</v>
      </c>
      <c r="AE179">
        <v>0</v>
      </c>
      <c r="AF179">
        <v>65.260000000000005</v>
      </c>
      <c r="AG179">
        <v>20.04</v>
      </c>
      <c r="AH179">
        <v>0</v>
      </c>
      <c r="AI179">
        <v>1</v>
      </c>
      <c r="AJ179">
        <v>11.09</v>
      </c>
      <c r="AK179">
        <v>24.82</v>
      </c>
      <c r="AL179">
        <v>1</v>
      </c>
      <c r="AN179">
        <v>0</v>
      </c>
      <c r="AO179">
        <v>1</v>
      </c>
      <c r="AP179">
        <v>1</v>
      </c>
      <c r="AQ179">
        <v>0</v>
      </c>
      <c r="AR179">
        <v>0</v>
      </c>
      <c r="AS179" t="s">
        <v>0</v>
      </c>
      <c r="AT179">
        <v>7.4139999999999997</v>
      </c>
      <c r="AU179" t="s">
        <v>17</v>
      </c>
      <c r="AV179">
        <v>0</v>
      </c>
      <c r="AW179">
        <v>2</v>
      </c>
      <c r="AX179">
        <v>46748783</v>
      </c>
      <c r="AY179">
        <v>1</v>
      </c>
      <c r="AZ179">
        <v>0</v>
      </c>
      <c r="BA179">
        <v>180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CX179">
        <f>Y179*Source!I195</f>
        <v>1.0472275</v>
      </c>
      <c r="CY179">
        <f>AB179</f>
        <v>723.73</v>
      </c>
      <c r="CZ179">
        <f>AF179</f>
        <v>65.260000000000005</v>
      </c>
      <c r="DA179">
        <f>AJ179</f>
        <v>11.09</v>
      </c>
      <c r="DB179">
        <f>ROUND((ROUND(AT179*CZ179,2)*1.25),6)</f>
        <v>604.79999999999995</v>
      </c>
      <c r="DC179">
        <f>ROUND((ROUND(AT179*AG179,2)*1.25),6)</f>
        <v>185.72499999999999</v>
      </c>
    </row>
    <row r="180" spans="1:107" x14ac:dyDescent="0.2">
      <c r="A180">
        <f>ROW(Source!A195)</f>
        <v>195</v>
      </c>
      <c r="B180">
        <v>46747901</v>
      </c>
      <c r="C180">
        <v>46748778</v>
      </c>
      <c r="D180">
        <v>30595253</v>
      </c>
      <c r="E180">
        <v>1</v>
      </c>
      <c r="F180">
        <v>1</v>
      </c>
      <c r="G180">
        <v>30515945</v>
      </c>
      <c r="H180">
        <v>2</v>
      </c>
      <c r="I180" t="s">
        <v>355</v>
      </c>
      <c r="J180" t="s">
        <v>356</v>
      </c>
      <c r="K180" t="s">
        <v>357</v>
      </c>
      <c r="L180">
        <v>1367</v>
      </c>
      <c r="N180">
        <v>1011</v>
      </c>
      <c r="O180" t="s">
        <v>354</v>
      </c>
      <c r="P180" t="s">
        <v>354</v>
      </c>
      <c r="Q180">
        <v>1</v>
      </c>
      <c r="W180">
        <v>0</v>
      </c>
      <c r="X180">
        <v>1109083233</v>
      </c>
      <c r="Y180">
        <v>2.1218750000000002</v>
      </c>
      <c r="AA180">
        <v>0</v>
      </c>
      <c r="AB180">
        <v>795.65</v>
      </c>
      <c r="AC180">
        <v>551.5</v>
      </c>
      <c r="AD180">
        <v>0</v>
      </c>
      <c r="AE180">
        <v>0</v>
      </c>
      <c r="AF180">
        <v>95.06</v>
      </c>
      <c r="AG180">
        <v>22.22</v>
      </c>
      <c r="AH180">
        <v>0</v>
      </c>
      <c r="AI180">
        <v>1</v>
      </c>
      <c r="AJ180">
        <v>8.3699999999999992</v>
      </c>
      <c r="AK180">
        <v>24.82</v>
      </c>
      <c r="AL180">
        <v>1</v>
      </c>
      <c r="AN180">
        <v>0</v>
      </c>
      <c r="AO180">
        <v>1</v>
      </c>
      <c r="AP180">
        <v>1</v>
      </c>
      <c r="AQ180">
        <v>0</v>
      </c>
      <c r="AR180">
        <v>0</v>
      </c>
      <c r="AS180" t="s">
        <v>0</v>
      </c>
      <c r="AT180">
        <v>1.6975</v>
      </c>
      <c r="AU180" t="s">
        <v>17</v>
      </c>
      <c r="AV180">
        <v>0</v>
      </c>
      <c r="AW180">
        <v>2</v>
      </c>
      <c r="AX180">
        <v>46748784</v>
      </c>
      <c r="AY180">
        <v>1</v>
      </c>
      <c r="AZ180">
        <v>0</v>
      </c>
      <c r="BA180">
        <v>181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CX180">
        <f>Y180*Source!I195</f>
        <v>0.23977187500000002</v>
      </c>
      <c r="CY180">
        <f>AB180</f>
        <v>795.65</v>
      </c>
      <c r="CZ180">
        <f>AF180</f>
        <v>95.06</v>
      </c>
      <c r="DA180">
        <f>AJ180</f>
        <v>8.3699999999999992</v>
      </c>
      <c r="DB180">
        <f>ROUND((ROUND(AT180*CZ180,2)*1.25),6)</f>
        <v>201.7</v>
      </c>
      <c r="DC180">
        <f>ROUND((ROUND(AT180*AG180,2)*1.25),6)</f>
        <v>47.15</v>
      </c>
    </row>
    <row r="181" spans="1:107" x14ac:dyDescent="0.2">
      <c r="A181">
        <f>ROW(Source!A196)</f>
        <v>196</v>
      </c>
      <c r="B181">
        <v>46747901</v>
      </c>
      <c r="C181">
        <v>46749582</v>
      </c>
      <c r="D181">
        <v>31070582</v>
      </c>
      <c r="E181">
        <v>1</v>
      </c>
      <c r="F181">
        <v>1</v>
      </c>
      <c r="G181">
        <v>30515945</v>
      </c>
      <c r="H181">
        <v>2</v>
      </c>
      <c r="I181" t="s">
        <v>358</v>
      </c>
      <c r="J181" t="s">
        <v>359</v>
      </c>
      <c r="K181" t="s">
        <v>360</v>
      </c>
      <c r="L181">
        <v>1367</v>
      </c>
      <c r="N181">
        <v>1011</v>
      </c>
      <c r="O181" t="s">
        <v>354</v>
      </c>
      <c r="P181" t="s">
        <v>354</v>
      </c>
      <c r="Q181">
        <v>1</v>
      </c>
      <c r="W181">
        <v>0</v>
      </c>
      <c r="X181">
        <v>1815391720</v>
      </c>
      <c r="Y181">
        <v>1</v>
      </c>
      <c r="AA181">
        <v>0</v>
      </c>
      <c r="AB181">
        <v>938.84</v>
      </c>
      <c r="AC181">
        <v>342.76</v>
      </c>
      <c r="AD181">
        <v>0</v>
      </c>
      <c r="AE181">
        <v>0</v>
      </c>
      <c r="AF181">
        <v>100.09</v>
      </c>
      <c r="AG181">
        <v>13.81</v>
      </c>
      <c r="AH181">
        <v>0</v>
      </c>
      <c r="AI181">
        <v>1</v>
      </c>
      <c r="AJ181">
        <v>9.3800000000000008</v>
      </c>
      <c r="AK181">
        <v>24.82</v>
      </c>
      <c r="AL181">
        <v>1</v>
      </c>
      <c r="AN181">
        <v>0</v>
      </c>
      <c r="AO181">
        <v>1</v>
      </c>
      <c r="AP181">
        <v>0</v>
      </c>
      <c r="AQ181">
        <v>0</v>
      </c>
      <c r="AR181">
        <v>0</v>
      </c>
      <c r="AS181" t="s">
        <v>0</v>
      </c>
      <c r="AT181">
        <v>1</v>
      </c>
      <c r="AU181" t="s">
        <v>0</v>
      </c>
      <c r="AV181">
        <v>0</v>
      </c>
      <c r="AW181">
        <v>2</v>
      </c>
      <c r="AX181">
        <v>46749584</v>
      </c>
      <c r="AY181">
        <v>1</v>
      </c>
      <c r="AZ181">
        <v>0</v>
      </c>
      <c r="BA181">
        <v>182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CX181">
        <f>Y181*Source!I196</f>
        <v>18</v>
      </c>
      <c r="CY181">
        <f>AB181</f>
        <v>938.84</v>
      </c>
      <c r="CZ181">
        <f>AF181</f>
        <v>100.09</v>
      </c>
      <c r="DA181">
        <f>AJ181</f>
        <v>9.3800000000000008</v>
      </c>
      <c r="DB181">
        <f>ROUND(ROUND(AT181*CZ181,2),6)</f>
        <v>100.09</v>
      </c>
      <c r="DC181">
        <f>ROUND(ROUND(AT181*AG181,2),6)</f>
        <v>13.81</v>
      </c>
    </row>
    <row r="182" spans="1:107" x14ac:dyDescent="0.2">
      <c r="A182">
        <f>ROW(Source!A197)</f>
        <v>197</v>
      </c>
      <c r="B182">
        <v>46747901</v>
      </c>
      <c r="C182">
        <v>46748788</v>
      </c>
      <c r="D182">
        <v>30516999</v>
      </c>
      <c r="E182">
        <v>30515945</v>
      </c>
      <c r="F182">
        <v>1</v>
      </c>
      <c r="G182">
        <v>30515945</v>
      </c>
      <c r="H182">
        <v>2</v>
      </c>
      <c r="I182" t="s">
        <v>361</v>
      </c>
      <c r="J182" t="s">
        <v>0</v>
      </c>
      <c r="K182" t="s">
        <v>362</v>
      </c>
      <c r="L182">
        <v>1344</v>
      </c>
      <c r="N182">
        <v>1008</v>
      </c>
      <c r="O182" t="s">
        <v>363</v>
      </c>
      <c r="P182" t="s">
        <v>363</v>
      </c>
      <c r="Q182">
        <v>1</v>
      </c>
      <c r="W182">
        <v>0</v>
      </c>
      <c r="X182">
        <v>-1180195794</v>
      </c>
      <c r="Y182">
        <v>12.61</v>
      </c>
      <c r="AA182">
        <v>0</v>
      </c>
      <c r="AB182">
        <v>1</v>
      </c>
      <c r="AC182">
        <v>0</v>
      </c>
      <c r="AD182">
        <v>0</v>
      </c>
      <c r="AE182">
        <v>0</v>
      </c>
      <c r="AF182">
        <v>1</v>
      </c>
      <c r="AG182">
        <v>0</v>
      </c>
      <c r="AH182">
        <v>0</v>
      </c>
      <c r="AI182">
        <v>1</v>
      </c>
      <c r="AJ182">
        <v>1</v>
      </c>
      <c r="AK182">
        <v>1</v>
      </c>
      <c r="AL182">
        <v>1</v>
      </c>
      <c r="AN182">
        <v>0</v>
      </c>
      <c r="AO182">
        <v>1</v>
      </c>
      <c r="AP182">
        <v>0</v>
      </c>
      <c r="AQ182">
        <v>0</v>
      </c>
      <c r="AR182">
        <v>0</v>
      </c>
      <c r="AS182" t="s">
        <v>0</v>
      </c>
      <c r="AT182">
        <v>12.61</v>
      </c>
      <c r="AU182" t="s">
        <v>0</v>
      </c>
      <c r="AV182">
        <v>0</v>
      </c>
      <c r="AW182">
        <v>2</v>
      </c>
      <c r="AX182">
        <v>46748790</v>
      </c>
      <c r="AY182">
        <v>1</v>
      </c>
      <c r="AZ182">
        <v>0</v>
      </c>
      <c r="BA182">
        <v>183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CX182">
        <f>Y182*Source!I197</f>
        <v>226.98</v>
      </c>
      <c r="CY182">
        <f>AB182</f>
        <v>1</v>
      </c>
      <c r="CZ182">
        <f>AF182</f>
        <v>1</v>
      </c>
      <c r="DA182">
        <f>AJ182</f>
        <v>1</v>
      </c>
      <c r="DB182">
        <f>ROUND(ROUND(AT182*CZ182,2),6)</f>
        <v>12.61</v>
      </c>
      <c r="DC182">
        <f>ROUND(ROUND(AT182*AG182,2),6)</f>
        <v>0</v>
      </c>
    </row>
    <row r="183" spans="1:107" x14ac:dyDescent="0.2">
      <c r="A183">
        <f>ROW(Source!A198)</f>
        <v>198</v>
      </c>
      <c r="B183">
        <v>46747901</v>
      </c>
      <c r="C183">
        <v>46748791</v>
      </c>
      <c r="D183">
        <v>30515951</v>
      </c>
      <c r="E183">
        <v>30515945</v>
      </c>
      <c r="F183">
        <v>1</v>
      </c>
      <c r="G183">
        <v>30515945</v>
      </c>
      <c r="H183">
        <v>1</v>
      </c>
      <c r="I183" t="s">
        <v>348</v>
      </c>
      <c r="J183" t="s">
        <v>0</v>
      </c>
      <c r="K183" t="s">
        <v>349</v>
      </c>
      <c r="L183">
        <v>1191</v>
      </c>
      <c r="N183">
        <v>1013</v>
      </c>
      <c r="O183" t="s">
        <v>350</v>
      </c>
      <c r="P183" t="s">
        <v>350</v>
      </c>
      <c r="Q183">
        <v>1</v>
      </c>
      <c r="W183">
        <v>0</v>
      </c>
      <c r="X183">
        <v>476480486</v>
      </c>
      <c r="Y183">
        <v>3.3925000000000001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1</v>
      </c>
      <c r="AJ183">
        <v>1</v>
      </c>
      <c r="AK183">
        <v>1</v>
      </c>
      <c r="AL183">
        <v>1</v>
      </c>
      <c r="AN183">
        <v>0</v>
      </c>
      <c r="AO183">
        <v>1</v>
      </c>
      <c r="AP183">
        <v>1</v>
      </c>
      <c r="AQ183">
        <v>0</v>
      </c>
      <c r="AR183">
        <v>0</v>
      </c>
      <c r="AS183" t="s">
        <v>0</v>
      </c>
      <c r="AT183">
        <v>2.95</v>
      </c>
      <c r="AU183" t="s">
        <v>18</v>
      </c>
      <c r="AV183">
        <v>1</v>
      </c>
      <c r="AW183">
        <v>2</v>
      </c>
      <c r="AX183">
        <v>46748795</v>
      </c>
      <c r="AY183">
        <v>1</v>
      </c>
      <c r="AZ183">
        <v>0</v>
      </c>
      <c r="BA183">
        <v>184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CX183">
        <f>Y183*Source!I198</f>
        <v>0.45798750000000005</v>
      </c>
      <c r="CY183">
        <f>AD183</f>
        <v>0</v>
      </c>
      <c r="CZ183">
        <f>AH183</f>
        <v>0</v>
      </c>
      <c r="DA183">
        <f>AL183</f>
        <v>1</v>
      </c>
      <c r="DB183">
        <f>ROUND((ROUND(AT183*CZ183,2)*1.15),6)</f>
        <v>0</v>
      </c>
      <c r="DC183">
        <f>ROUND((ROUND(AT183*AG183,2)*1.15),6)</f>
        <v>0</v>
      </c>
    </row>
    <row r="184" spans="1:107" x14ac:dyDescent="0.2">
      <c r="A184">
        <f>ROW(Source!A198)</f>
        <v>198</v>
      </c>
      <c r="B184">
        <v>46747901</v>
      </c>
      <c r="C184">
        <v>46748791</v>
      </c>
      <c r="D184">
        <v>30595241</v>
      </c>
      <c r="E184">
        <v>1</v>
      </c>
      <c r="F184">
        <v>1</v>
      </c>
      <c r="G184">
        <v>30515945</v>
      </c>
      <c r="H184">
        <v>2</v>
      </c>
      <c r="I184" t="s">
        <v>351</v>
      </c>
      <c r="J184" t="s">
        <v>352</v>
      </c>
      <c r="K184" t="s">
        <v>353</v>
      </c>
      <c r="L184">
        <v>1367</v>
      </c>
      <c r="N184">
        <v>1011</v>
      </c>
      <c r="O184" t="s">
        <v>354</v>
      </c>
      <c r="P184" t="s">
        <v>354</v>
      </c>
      <c r="Q184">
        <v>1</v>
      </c>
      <c r="W184">
        <v>0</v>
      </c>
      <c r="X184">
        <v>851387592</v>
      </c>
      <c r="Y184">
        <v>9.2675000000000001</v>
      </c>
      <c r="AA184">
        <v>0</v>
      </c>
      <c r="AB184">
        <v>723.73</v>
      </c>
      <c r="AC184">
        <v>497.39</v>
      </c>
      <c r="AD184">
        <v>0</v>
      </c>
      <c r="AE184">
        <v>0</v>
      </c>
      <c r="AF184">
        <v>65.260000000000005</v>
      </c>
      <c r="AG184">
        <v>20.04</v>
      </c>
      <c r="AH184">
        <v>0</v>
      </c>
      <c r="AI184">
        <v>1</v>
      </c>
      <c r="AJ184">
        <v>11.09</v>
      </c>
      <c r="AK184">
        <v>24.82</v>
      </c>
      <c r="AL184">
        <v>1</v>
      </c>
      <c r="AN184">
        <v>0</v>
      </c>
      <c r="AO184">
        <v>1</v>
      </c>
      <c r="AP184">
        <v>1</v>
      </c>
      <c r="AQ184">
        <v>0</v>
      </c>
      <c r="AR184">
        <v>0</v>
      </c>
      <c r="AS184" t="s">
        <v>0</v>
      </c>
      <c r="AT184">
        <v>7.4139999999999997</v>
      </c>
      <c r="AU184" t="s">
        <v>17</v>
      </c>
      <c r="AV184">
        <v>0</v>
      </c>
      <c r="AW184">
        <v>2</v>
      </c>
      <c r="AX184">
        <v>46748796</v>
      </c>
      <c r="AY184">
        <v>1</v>
      </c>
      <c r="AZ184">
        <v>0</v>
      </c>
      <c r="BA184">
        <v>185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CX184">
        <f>Y184*Source!I198</f>
        <v>1.2511125000000001</v>
      </c>
      <c r="CY184">
        <f>AB184</f>
        <v>723.73</v>
      </c>
      <c r="CZ184">
        <f>AF184</f>
        <v>65.260000000000005</v>
      </c>
      <c r="DA184">
        <f>AJ184</f>
        <v>11.09</v>
      </c>
      <c r="DB184">
        <f>ROUND((ROUND(AT184*CZ184,2)*1.25),6)</f>
        <v>604.79999999999995</v>
      </c>
      <c r="DC184">
        <f>ROUND((ROUND(AT184*AG184,2)*1.25),6)</f>
        <v>185.72499999999999</v>
      </c>
    </row>
    <row r="185" spans="1:107" x14ac:dyDescent="0.2">
      <c r="A185">
        <f>ROW(Source!A198)</f>
        <v>198</v>
      </c>
      <c r="B185">
        <v>46747901</v>
      </c>
      <c r="C185">
        <v>46748791</v>
      </c>
      <c r="D185">
        <v>30595253</v>
      </c>
      <c r="E185">
        <v>1</v>
      </c>
      <c r="F185">
        <v>1</v>
      </c>
      <c r="G185">
        <v>30515945</v>
      </c>
      <c r="H185">
        <v>2</v>
      </c>
      <c r="I185" t="s">
        <v>355</v>
      </c>
      <c r="J185" t="s">
        <v>356</v>
      </c>
      <c r="K185" t="s">
        <v>357</v>
      </c>
      <c r="L185">
        <v>1367</v>
      </c>
      <c r="N185">
        <v>1011</v>
      </c>
      <c r="O185" t="s">
        <v>354</v>
      </c>
      <c r="P185" t="s">
        <v>354</v>
      </c>
      <c r="Q185">
        <v>1</v>
      </c>
      <c r="W185">
        <v>0</v>
      </c>
      <c r="X185">
        <v>1109083233</v>
      </c>
      <c r="Y185">
        <v>2.1218750000000002</v>
      </c>
      <c r="AA185">
        <v>0</v>
      </c>
      <c r="AB185">
        <v>795.65</v>
      </c>
      <c r="AC185">
        <v>551.5</v>
      </c>
      <c r="AD185">
        <v>0</v>
      </c>
      <c r="AE185">
        <v>0</v>
      </c>
      <c r="AF185">
        <v>95.06</v>
      </c>
      <c r="AG185">
        <v>22.22</v>
      </c>
      <c r="AH185">
        <v>0</v>
      </c>
      <c r="AI185">
        <v>1</v>
      </c>
      <c r="AJ185">
        <v>8.3699999999999992</v>
      </c>
      <c r="AK185">
        <v>24.82</v>
      </c>
      <c r="AL185">
        <v>1</v>
      </c>
      <c r="AN185">
        <v>0</v>
      </c>
      <c r="AO185">
        <v>1</v>
      </c>
      <c r="AP185">
        <v>1</v>
      </c>
      <c r="AQ185">
        <v>0</v>
      </c>
      <c r="AR185">
        <v>0</v>
      </c>
      <c r="AS185" t="s">
        <v>0</v>
      </c>
      <c r="AT185">
        <v>1.6975</v>
      </c>
      <c r="AU185" t="s">
        <v>17</v>
      </c>
      <c r="AV185">
        <v>0</v>
      </c>
      <c r="AW185">
        <v>2</v>
      </c>
      <c r="AX185">
        <v>46748797</v>
      </c>
      <c r="AY185">
        <v>1</v>
      </c>
      <c r="AZ185">
        <v>0</v>
      </c>
      <c r="BA185">
        <v>186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CX185">
        <f>Y185*Source!I198</f>
        <v>0.28645312500000003</v>
      </c>
      <c r="CY185">
        <f>AB185</f>
        <v>795.65</v>
      </c>
      <c r="CZ185">
        <f>AF185</f>
        <v>95.06</v>
      </c>
      <c r="DA185">
        <f>AJ185</f>
        <v>8.3699999999999992</v>
      </c>
      <c r="DB185">
        <f>ROUND((ROUND(AT185*CZ185,2)*1.25),6)</f>
        <v>201.7</v>
      </c>
      <c r="DC185">
        <f>ROUND((ROUND(AT185*AG185,2)*1.25),6)</f>
        <v>47.15</v>
      </c>
    </row>
    <row r="186" spans="1:107" x14ac:dyDescent="0.2">
      <c r="A186">
        <f>ROW(Source!A199)</f>
        <v>199</v>
      </c>
      <c r="B186">
        <v>46747901</v>
      </c>
      <c r="C186">
        <v>46748798</v>
      </c>
      <c r="D186">
        <v>30515951</v>
      </c>
      <c r="E186">
        <v>30515945</v>
      </c>
      <c r="F186">
        <v>1</v>
      </c>
      <c r="G186">
        <v>30515945</v>
      </c>
      <c r="H186">
        <v>1</v>
      </c>
      <c r="I186" t="s">
        <v>348</v>
      </c>
      <c r="J186" t="s">
        <v>0</v>
      </c>
      <c r="K186" t="s">
        <v>349</v>
      </c>
      <c r="L186">
        <v>1191</v>
      </c>
      <c r="N186">
        <v>1013</v>
      </c>
      <c r="O186" t="s">
        <v>350</v>
      </c>
      <c r="P186" t="s">
        <v>350</v>
      </c>
      <c r="Q186">
        <v>1</v>
      </c>
      <c r="W186">
        <v>0</v>
      </c>
      <c r="X186">
        <v>476480486</v>
      </c>
      <c r="Y186">
        <v>221.60499999999999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1</v>
      </c>
      <c r="AJ186">
        <v>1</v>
      </c>
      <c r="AK186">
        <v>1</v>
      </c>
      <c r="AL186">
        <v>1</v>
      </c>
      <c r="AN186">
        <v>0</v>
      </c>
      <c r="AO186">
        <v>1</v>
      </c>
      <c r="AP186">
        <v>1</v>
      </c>
      <c r="AQ186">
        <v>0</v>
      </c>
      <c r="AR186">
        <v>0</v>
      </c>
      <c r="AS186" t="s">
        <v>0</v>
      </c>
      <c r="AT186">
        <v>192.7</v>
      </c>
      <c r="AU186" t="s">
        <v>18</v>
      </c>
      <c r="AV186">
        <v>1</v>
      </c>
      <c r="AW186">
        <v>2</v>
      </c>
      <c r="AX186">
        <v>46748800</v>
      </c>
      <c r="AY186">
        <v>1</v>
      </c>
      <c r="AZ186">
        <v>2048</v>
      </c>
      <c r="BA186">
        <v>187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CX186">
        <f>Y186*Source!I199</f>
        <v>1.108025</v>
      </c>
      <c r="CY186">
        <f>AD186</f>
        <v>0</v>
      </c>
      <c r="CZ186">
        <f>AH186</f>
        <v>0</v>
      </c>
      <c r="DA186">
        <f>AL186</f>
        <v>1</v>
      </c>
      <c r="DB186">
        <f>ROUND((ROUND(AT186*CZ186,2)*1.15),6)</f>
        <v>0</v>
      </c>
      <c r="DC186">
        <f>ROUND((ROUND(AT186*AG186,2)*1.15),6)</f>
        <v>0</v>
      </c>
    </row>
    <row r="187" spans="1:107" x14ac:dyDescent="0.2">
      <c r="A187">
        <f>ROW(Source!A200)</f>
        <v>200</v>
      </c>
      <c r="B187">
        <v>46747901</v>
      </c>
      <c r="C187">
        <v>46748801</v>
      </c>
      <c r="D187">
        <v>30515951</v>
      </c>
      <c r="E187">
        <v>30515945</v>
      </c>
      <c r="F187">
        <v>1</v>
      </c>
      <c r="G187">
        <v>30515945</v>
      </c>
      <c r="H187">
        <v>1</v>
      </c>
      <c r="I187" t="s">
        <v>348</v>
      </c>
      <c r="J187" t="s">
        <v>0</v>
      </c>
      <c r="K187" t="s">
        <v>349</v>
      </c>
      <c r="L187">
        <v>1191</v>
      </c>
      <c r="N187">
        <v>1013</v>
      </c>
      <c r="O187" t="s">
        <v>350</v>
      </c>
      <c r="P187" t="s">
        <v>350</v>
      </c>
      <c r="Q187">
        <v>1</v>
      </c>
      <c r="W187">
        <v>0</v>
      </c>
      <c r="X187">
        <v>476480486</v>
      </c>
      <c r="Y187">
        <v>83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1</v>
      </c>
      <c r="AK187">
        <v>1</v>
      </c>
      <c r="AL187">
        <v>1</v>
      </c>
      <c r="AN187">
        <v>0</v>
      </c>
      <c r="AO187">
        <v>1</v>
      </c>
      <c r="AP187">
        <v>0</v>
      </c>
      <c r="AQ187">
        <v>0</v>
      </c>
      <c r="AR187">
        <v>0</v>
      </c>
      <c r="AS187" t="s">
        <v>0</v>
      </c>
      <c r="AT187">
        <v>83</v>
      </c>
      <c r="AU187" t="s">
        <v>0</v>
      </c>
      <c r="AV187">
        <v>1</v>
      </c>
      <c r="AW187">
        <v>2</v>
      </c>
      <c r="AX187">
        <v>46748803</v>
      </c>
      <c r="AY187">
        <v>1</v>
      </c>
      <c r="AZ187">
        <v>0</v>
      </c>
      <c r="BA187">
        <v>188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CX187">
        <f>Y187*Source!I200</f>
        <v>0.41500000000000004</v>
      </c>
      <c r="CY187">
        <f>AD187</f>
        <v>0</v>
      </c>
      <c r="CZ187">
        <f>AH187</f>
        <v>0</v>
      </c>
      <c r="DA187">
        <f>AL187</f>
        <v>1</v>
      </c>
      <c r="DB187">
        <f>ROUND(ROUND(AT187*CZ187,2),6)</f>
        <v>0</v>
      </c>
      <c r="DC187">
        <f>ROUND(ROUND(AT187*AG187,2),6)</f>
        <v>0</v>
      </c>
    </row>
    <row r="188" spans="1:107" x14ac:dyDescent="0.2">
      <c r="A188">
        <f>ROW(Source!A201)</f>
        <v>201</v>
      </c>
      <c r="B188">
        <v>46747901</v>
      </c>
      <c r="C188">
        <v>46749585</v>
      </c>
      <c r="D188">
        <v>31070582</v>
      </c>
      <c r="E188">
        <v>1</v>
      </c>
      <c r="F188">
        <v>1</v>
      </c>
      <c r="G188">
        <v>30515945</v>
      </c>
      <c r="H188">
        <v>2</v>
      </c>
      <c r="I188" t="s">
        <v>358</v>
      </c>
      <c r="J188" t="s">
        <v>359</v>
      </c>
      <c r="K188" t="s">
        <v>360</v>
      </c>
      <c r="L188">
        <v>1367</v>
      </c>
      <c r="N188">
        <v>1011</v>
      </c>
      <c r="O188" t="s">
        <v>354</v>
      </c>
      <c r="P188" t="s">
        <v>354</v>
      </c>
      <c r="Q188">
        <v>1</v>
      </c>
      <c r="W188">
        <v>0</v>
      </c>
      <c r="X188">
        <v>1815391720</v>
      </c>
      <c r="Y188">
        <v>1</v>
      </c>
      <c r="AA188">
        <v>0</v>
      </c>
      <c r="AB188">
        <v>938.84</v>
      </c>
      <c r="AC188">
        <v>342.76</v>
      </c>
      <c r="AD188">
        <v>0</v>
      </c>
      <c r="AE188">
        <v>0</v>
      </c>
      <c r="AF188">
        <v>100.09</v>
      </c>
      <c r="AG188">
        <v>13.81</v>
      </c>
      <c r="AH188">
        <v>0</v>
      </c>
      <c r="AI188">
        <v>1</v>
      </c>
      <c r="AJ188">
        <v>9.3800000000000008</v>
      </c>
      <c r="AK188">
        <v>24.82</v>
      </c>
      <c r="AL188">
        <v>1</v>
      </c>
      <c r="AN188">
        <v>0</v>
      </c>
      <c r="AO188">
        <v>1</v>
      </c>
      <c r="AP188">
        <v>0</v>
      </c>
      <c r="AQ188">
        <v>0</v>
      </c>
      <c r="AR188">
        <v>0</v>
      </c>
      <c r="AS188" t="s">
        <v>0</v>
      </c>
      <c r="AT188">
        <v>1</v>
      </c>
      <c r="AU188" t="s">
        <v>0</v>
      </c>
      <c r="AV188">
        <v>0</v>
      </c>
      <c r="AW188">
        <v>2</v>
      </c>
      <c r="AX188">
        <v>46749587</v>
      </c>
      <c r="AY188">
        <v>1</v>
      </c>
      <c r="AZ188">
        <v>0</v>
      </c>
      <c r="BA188">
        <v>189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CX188">
        <f>Y188*Source!I201</f>
        <v>23</v>
      </c>
      <c r="CY188">
        <f>AB188</f>
        <v>938.84</v>
      </c>
      <c r="CZ188">
        <f>AF188</f>
        <v>100.09</v>
      </c>
      <c r="DA188">
        <f>AJ188</f>
        <v>9.3800000000000008</v>
      </c>
      <c r="DB188">
        <f>ROUND(ROUND(AT188*CZ188,2),6)</f>
        <v>100.09</v>
      </c>
      <c r="DC188">
        <f>ROUND(ROUND(AT188*AG188,2),6)</f>
        <v>13.81</v>
      </c>
    </row>
    <row r="189" spans="1:107" x14ac:dyDescent="0.2">
      <c r="A189">
        <f>ROW(Source!A202)</f>
        <v>202</v>
      </c>
      <c r="B189">
        <v>46747901</v>
      </c>
      <c r="C189">
        <v>46748807</v>
      </c>
      <c r="D189">
        <v>30516999</v>
      </c>
      <c r="E189">
        <v>30515945</v>
      </c>
      <c r="F189">
        <v>1</v>
      </c>
      <c r="G189">
        <v>30515945</v>
      </c>
      <c r="H189">
        <v>2</v>
      </c>
      <c r="I189" t="s">
        <v>361</v>
      </c>
      <c r="J189" t="s">
        <v>0</v>
      </c>
      <c r="K189" t="s">
        <v>362</v>
      </c>
      <c r="L189">
        <v>1344</v>
      </c>
      <c r="N189">
        <v>1008</v>
      </c>
      <c r="O189" t="s">
        <v>363</v>
      </c>
      <c r="P189" t="s">
        <v>363</v>
      </c>
      <c r="Q189">
        <v>1</v>
      </c>
      <c r="W189">
        <v>0</v>
      </c>
      <c r="X189">
        <v>-1180195794</v>
      </c>
      <c r="Y189">
        <v>12.61</v>
      </c>
      <c r="AA189">
        <v>0</v>
      </c>
      <c r="AB189">
        <v>1</v>
      </c>
      <c r="AC189">
        <v>0</v>
      </c>
      <c r="AD189">
        <v>0</v>
      </c>
      <c r="AE189">
        <v>0</v>
      </c>
      <c r="AF189">
        <v>1</v>
      </c>
      <c r="AG189">
        <v>0</v>
      </c>
      <c r="AH189">
        <v>0</v>
      </c>
      <c r="AI189">
        <v>1</v>
      </c>
      <c r="AJ189">
        <v>1</v>
      </c>
      <c r="AK189">
        <v>1</v>
      </c>
      <c r="AL189">
        <v>1</v>
      </c>
      <c r="AN189">
        <v>0</v>
      </c>
      <c r="AO189">
        <v>1</v>
      </c>
      <c r="AP189">
        <v>0</v>
      </c>
      <c r="AQ189">
        <v>0</v>
      </c>
      <c r="AR189">
        <v>0</v>
      </c>
      <c r="AS189" t="s">
        <v>0</v>
      </c>
      <c r="AT189">
        <v>12.61</v>
      </c>
      <c r="AU189" t="s">
        <v>0</v>
      </c>
      <c r="AV189">
        <v>0</v>
      </c>
      <c r="AW189">
        <v>2</v>
      </c>
      <c r="AX189">
        <v>46748809</v>
      </c>
      <c r="AY189">
        <v>1</v>
      </c>
      <c r="AZ189">
        <v>0</v>
      </c>
      <c r="BA189">
        <v>190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CX189">
        <f>Y189*Source!I202</f>
        <v>290.02999999999997</v>
      </c>
      <c r="CY189">
        <f>AB189</f>
        <v>1</v>
      </c>
      <c r="CZ189">
        <f>AF189</f>
        <v>1</v>
      </c>
      <c r="DA189">
        <f>AJ189</f>
        <v>1</v>
      </c>
      <c r="DB189">
        <f>ROUND(ROUND(AT189*CZ189,2),6)</f>
        <v>12.61</v>
      </c>
      <c r="DC189">
        <f>ROUND(ROUND(AT189*AG189,2),6)</f>
        <v>0</v>
      </c>
    </row>
    <row r="190" spans="1:107" x14ac:dyDescent="0.2">
      <c r="A190">
        <f>ROW(Source!A203)</f>
        <v>203</v>
      </c>
      <c r="B190">
        <v>46747901</v>
      </c>
      <c r="C190">
        <v>46748810</v>
      </c>
      <c r="D190">
        <v>30515951</v>
      </c>
      <c r="E190">
        <v>30515945</v>
      </c>
      <c r="F190">
        <v>1</v>
      </c>
      <c r="G190">
        <v>30515945</v>
      </c>
      <c r="H190">
        <v>1</v>
      </c>
      <c r="I190" t="s">
        <v>348</v>
      </c>
      <c r="J190" t="s">
        <v>0</v>
      </c>
      <c r="K190" t="s">
        <v>349</v>
      </c>
      <c r="L190">
        <v>1191</v>
      </c>
      <c r="N190">
        <v>1013</v>
      </c>
      <c r="O190" t="s">
        <v>350</v>
      </c>
      <c r="P190" t="s">
        <v>350</v>
      </c>
      <c r="Q190">
        <v>1</v>
      </c>
      <c r="W190">
        <v>0</v>
      </c>
      <c r="X190">
        <v>476480486</v>
      </c>
      <c r="Y190">
        <v>31.855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1</v>
      </c>
      <c r="AJ190">
        <v>1</v>
      </c>
      <c r="AK190">
        <v>1</v>
      </c>
      <c r="AL190">
        <v>1</v>
      </c>
      <c r="AN190">
        <v>0</v>
      </c>
      <c r="AO190">
        <v>1</v>
      </c>
      <c r="AP190">
        <v>1</v>
      </c>
      <c r="AQ190">
        <v>0</v>
      </c>
      <c r="AR190">
        <v>0</v>
      </c>
      <c r="AS190" t="s">
        <v>0</v>
      </c>
      <c r="AT190">
        <v>27.7</v>
      </c>
      <c r="AU190" t="s">
        <v>18</v>
      </c>
      <c r="AV190">
        <v>1</v>
      </c>
      <c r="AW190">
        <v>2</v>
      </c>
      <c r="AX190">
        <v>46748816</v>
      </c>
      <c r="AY190">
        <v>1</v>
      </c>
      <c r="AZ190">
        <v>2048</v>
      </c>
      <c r="BA190">
        <v>191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CX190">
        <f>Y190*Source!I203</f>
        <v>1.4334750000000001</v>
      </c>
      <c r="CY190">
        <f>AD190</f>
        <v>0</v>
      </c>
      <c r="CZ190">
        <f>AH190</f>
        <v>0</v>
      </c>
      <c r="DA190">
        <f>AL190</f>
        <v>1</v>
      </c>
      <c r="DB190">
        <f>ROUND((ROUND(AT190*CZ190,2)*1.15),6)</f>
        <v>0</v>
      </c>
      <c r="DC190">
        <f>ROUND((ROUND(AT190*AG190,2)*1.15),6)</f>
        <v>0</v>
      </c>
    </row>
    <row r="191" spans="1:107" x14ac:dyDescent="0.2">
      <c r="A191">
        <f>ROW(Source!A203)</f>
        <v>203</v>
      </c>
      <c r="B191">
        <v>46747901</v>
      </c>
      <c r="C191">
        <v>46748810</v>
      </c>
      <c r="D191">
        <v>30595254</v>
      </c>
      <c r="E191">
        <v>1</v>
      </c>
      <c r="F191">
        <v>1</v>
      </c>
      <c r="G191">
        <v>30515945</v>
      </c>
      <c r="H191">
        <v>2</v>
      </c>
      <c r="I191" t="s">
        <v>364</v>
      </c>
      <c r="J191" t="s">
        <v>365</v>
      </c>
      <c r="K191" t="s">
        <v>366</v>
      </c>
      <c r="L191">
        <v>1367</v>
      </c>
      <c r="N191">
        <v>1011</v>
      </c>
      <c r="O191" t="s">
        <v>354</v>
      </c>
      <c r="P191" t="s">
        <v>354</v>
      </c>
      <c r="Q191">
        <v>1</v>
      </c>
      <c r="W191">
        <v>0</v>
      </c>
      <c r="X191">
        <v>695902881</v>
      </c>
      <c r="Y191">
        <v>3.15</v>
      </c>
      <c r="AA191">
        <v>0</v>
      </c>
      <c r="AB191">
        <v>975.14</v>
      </c>
      <c r="AC191">
        <v>658.23</v>
      </c>
      <c r="AD191">
        <v>0</v>
      </c>
      <c r="AE191">
        <v>0</v>
      </c>
      <c r="AF191">
        <v>110.31</v>
      </c>
      <c r="AG191">
        <v>26.52</v>
      </c>
      <c r="AH191">
        <v>0</v>
      </c>
      <c r="AI191">
        <v>1</v>
      </c>
      <c r="AJ191">
        <v>8.84</v>
      </c>
      <c r="AK191">
        <v>24.82</v>
      </c>
      <c r="AL191">
        <v>1</v>
      </c>
      <c r="AN191">
        <v>0</v>
      </c>
      <c r="AO191">
        <v>1</v>
      </c>
      <c r="AP191">
        <v>1</v>
      </c>
      <c r="AQ191">
        <v>0</v>
      </c>
      <c r="AR191">
        <v>0</v>
      </c>
      <c r="AS191" t="s">
        <v>0</v>
      </c>
      <c r="AT191">
        <v>2.52</v>
      </c>
      <c r="AU191" t="s">
        <v>17</v>
      </c>
      <c r="AV191">
        <v>0</v>
      </c>
      <c r="AW191">
        <v>2</v>
      </c>
      <c r="AX191">
        <v>46748817</v>
      </c>
      <c r="AY191">
        <v>1</v>
      </c>
      <c r="AZ191">
        <v>0</v>
      </c>
      <c r="BA191">
        <v>192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CX191">
        <f>Y191*Source!I203</f>
        <v>0.14174999999999999</v>
      </c>
      <c r="CY191">
        <f>AB191</f>
        <v>975.14</v>
      </c>
      <c r="CZ191">
        <f>AF191</f>
        <v>110.31</v>
      </c>
      <c r="DA191">
        <f>AJ191</f>
        <v>8.84</v>
      </c>
      <c r="DB191">
        <f>ROUND((ROUND(AT191*CZ191,2)*1.25),6)</f>
        <v>347.47500000000002</v>
      </c>
      <c r="DC191">
        <f>ROUND((ROUND(AT191*AG191,2)*1.25),6)</f>
        <v>83.537499999999994</v>
      </c>
    </row>
    <row r="192" spans="1:107" x14ac:dyDescent="0.2">
      <c r="A192">
        <f>ROW(Source!A203)</f>
        <v>203</v>
      </c>
      <c r="B192">
        <v>46747901</v>
      </c>
      <c r="C192">
        <v>46748810</v>
      </c>
      <c r="D192">
        <v>30595493</v>
      </c>
      <c r="E192">
        <v>1</v>
      </c>
      <c r="F192">
        <v>1</v>
      </c>
      <c r="G192">
        <v>30515945</v>
      </c>
      <c r="H192">
        <v>2</v>
      </c>
      <c r="I192" t="s">
        <v>367</v>
      </c>
      <c r="J192" t="s">
        <v>368</v>
      </c>
      <c r="K192" t="s">
        <v>369</v>
      </c>
      <c r="L192">
        <v>1367</v>
      </c>
      <c r="N192">
        <v>1011</v>
      </c>
      <c r="O192" t="s">
        <v>354</v>
      </c>
      <c r="P192" t="s">
        <v>354</v>
      </c>
      <c r="Q192">
        <v>1</v>
      </c>
      <c r="W192">
        <v>0</v>
      </c>
      <c r="X192">
        <v>-1293364201</v>
      </c>
      <c r="Y192">
        <v>1.2749999999999999</v>
      </c>
      <c r="AA192">
        <v>0</v>
      </c>
      <c r="AB192">
        <v>2094.33</v>
      </c>
      <c r="AC192">
        <v>430.38</v>
      </c>
      <c r="AD192">
        <v>0</v>
      </c>
      <c r="AE192">
        <v>0</v>
      </c>
      <c r="AF192">
        <v>258.24</v>
      </c>
      <c r="AG192">
        <v>17.34</v>
      </c>
      <c r="AH192">
        <v>0</v>
      </c>
      <c r="AI192">
        <v>1</v>
      </c>
      <c r="AJ192">
        <v>8.11</v>
      </c>
      <c r="AK192">
        <v>24.82</v>
      </c>
      <c r="AL192">
        <v>1</v>
      </c>
      <c r="AN192">
        <v>0</v>
      </c>
      <c r="AO192">
        <v>1</v>
      </c>
      <c r="AP192">
        <v>1</v>
      </c>
      <c r="AQ192">
        <v>0</v>
      </c>
      <c r="AR192">
        <v>0</v>
      </c>
      <c r="AS192" t="s">
        <v>0</v>
      </c>
      <c r="AT192">
        <v>1.02</v>
      </c>
      <c r="AU192" t="s">
        <v>17</v>
      </c>
      <c r="AV192">
        <v>0</v>
      </c>
      <c r="AW192">
        <v>2</v>
      </c>
      <c r="AX192">
        <v>46748818</v>
      </c>
      <c r="AY192">
        <v>1</v>
      </c>
      <c r="AZ192">
        <v>0</v>
      </c>
      <c r="BA192">
        <v>193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CX192">
        <f>Y192*Source!I203</f>
        <v>5.7374999999999995E-2</v>
      </c>
      <c r="CY192">
        <f>AB192</f>
        <v>2094.33</v>
      </c>
      <c r="CZ192">
        <f>AF192</f>
        <v>258.24</v>
      </c>
      <c r="DA192">
        <f>AJ192</f>
        <v>8.11</v>
      </c>
      <c r="DB192">
        <f>ROUND((ROUND(AT192*CZ192,2)*1.25),6)</f>
        <v>329.25</v>
      </c>
      <c r="DC192">
        <f>ROUND((ROUND(AT192*AG192,2)*1.25),6)</f>
        <v>22.112500000000001</v>
      </c>
    </row>
    <row r="193" spans="1:107" x14ac:dyDescent="0.2">
      <c r="A193">
        <f>ROW(Source!A203)</f>
        <v>203</v>
      </c>
      <c r="B193">
        <v>46747901</v>
      </c>
      <c r="C193">
        <v>46748810</v>
      </c>
      <c r="D193">
        <v>30572831</v>
      </c>
      <c r="E193">
        <v>1</v>
      </c>
      <c r="F193">
        <v>1</v>
      </c>
      <c r="G193">
        <v>30515945</v>
      </c>
      <c r="H193">
        <v>3</v>
      </c>
      <c r="I193" t="s">
        <v>58</v>
      </c>
      <c r="J193" t="s">
        <v>61</v>
      </c>
      <c r="K193" t="s">
        <v>59</v>
      </c>
      <c r="L193">
        <v>1327</v>
      </c>
      <c r="N193">
        <v>1005</v>
      </c>
      <c r="O193" t="s">
        <v>60</v>
      </c>
      <c r="P193" t="s">
        <v>60</v>
      </c>
      <c r="Q193">
        <v>1</v>
      </c>
      <c r="W193">
        <v>0</v>
      </c>
      <c r="X193">
        <v>-650690830</v>
      </c>
      <c r="Y193">
        <v>1020</v>
      </c>
      <c r="AA193">
        <v>51.34</v>
      </c>
      <c r="AB193">
        <v>0</v>
      </c>
      <c r="AC193">
        <v>0</v>
      </c>
      <c r="AD193">
        <v>0</v>
      </c>
      <c r="AE193">
        <v>16.559999999999999</v>
      </c>
      <c r="AF193">
        <v>0</v>
      </c>
      <c r="AG193">
        <v>0</v>
      </c>
      <c r="AH193">
        <v>0</v>
      </c>
      <c r="AI193">
        <v>3.1</v>
      </c>
      <c r="AJ193">
        <v>1</v>
      </c>
      <c r="AK193">
        <v>1</v>
      </c>
      <c r="AL193">
        <v>1</v>
      </c>
      <c r="AN193">
        <v>0</v>
      </c>
      <c r="AO193">
        <v>0</v>
      </c>
      <c r="AP193">
        <v>0</v>
      </c>
      <c r="AQ193">
        <v>0</v>
      </c>
      <c r="AR193">
        <v>0</v>
      </c>
      <c r="AS193" t="s">
        <v>0</v>
      </c>
      <c r="AT193">
        <v>1020</v>
      </c>
      <c r="AU193" t="s">
        <v>0</v>
      </c>
      <c r="AV193">
        <v>0</v>
      </c>
      <c r="AW193">
        <v>1</v>
      </c>
      <c r="AX193">
        <v>-1</v>
      </c>
      <c r="AY193">
        <v>0</v>
      </c>
      <c r="AZ193">
        <v>0</v>
      </c>
      <c r="BA193" t="s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CX193">
        <f>Y193*Source!I203</f>
        <v>45.9</v>
      </c>
      <c r="CY193">
        <f>AA193</f>
        <v>51.34</v>
      </c>
      <c r="CZ193">
        <f>AE193</f>
        <v>16.559999999999999</v>
      </c>
      <c r="DA193">
        <f>AI193</f>
        <v>3.1</v>
      </c>
      <c r="DB193">
        <f>ROUND(ROUND(AT193*CZ193,2),6)</f>
        <v>16891.2</v>
      </c>
      <c r="DC193">
        <f>ROUND(ROUND(AT193*AG193,2),6)</f>
        <v>0</v>
      </c>
    </row>
    <row r="194" spans="1:107" x14ac:dyDescent="0.2">
      <c r="A194">
        <f>ROW(Source!A203)</f>
        <v>203</v>
      </c>
      <c r="B194">
        <v>46747901</v>
      </c>
      <c r="C194">
        <v>46748810</v>
      </c>
      <c r="D194">
        <v>30541208</v>
      </c>
      <c r="E194">
        <v>30515945</v>
      </c>
      <c r="F194">
        <v>1</v>
      </c>
      <c r="G194">
        <v>30515945</v>
      </c>
      <c r="H194">
        <v>3</v>
      </c>
      <c r="I194" t="s">
        <v>370</v>
      </c>
      <c r="J194" t="s">
        <v>0</v>
      </c>
      <c r="K194" t="s">
        <v>371</v>
      </c>
      <c r="L194">
        <v>1344</v>
      </c>
      <c r="N194">
        <v>1008</v>
      </c>
      <c r="O194" t="s">
        <v>363</v>
      </c>
      <c r="P194" t="s">
        <v>363</v>
      </c>
      <c r="Q194">
        <v>1</v>
      </c>
      <c r="W194">
        <v>0</v>
      </c>
      <c r="X194">
        <v>-94250534</v>
      </c>
      <c r="Y194">
        <v>0.49</v>
      </c>
      <c r="AA194">
        <v>1</v>
      </c>
      <c r="AB194">
        <v>0</v>
      </c>
      <c r="AC194">
        <v>0</v>
      </c>
      <c r="AD194">
        <v>0</v>
      </c>
      <c r="AE194">
        <v>1</v>
      </c>
      <c r="AF194">
        <v>0</v>
      </c>
      <c r="AG194">
        <v>0</v>
      </c>
      <c r="AH194">
        <v>0</v>
      </c>
      <c r="AI194">
        <v>1</v>
      </c>
      <c r="AJ194">
        <v>1</v>
      </c>
      <c r="AK194">
        <v>1</v>
      </c>
      <c r="AL194">
        <v>1</v>
      </c>
      <c r="AN194">
        <v>0</v>
      </c>
      <c r="AO194">
        <v>1</v>
      </c>
      <c r="AP194">
        <v>1</v>
      </c>
      <c r="AQ194">
        <v>0</v>
      </c>
      <c r="AR194">
        <v>0</v>
      </c>
      <c r="AS194" t="s">
        <v>0</v>
      </c>
      <c r="AT194">
        <v>0.49</v>
      </c>
      <c r="AU194" t="s">
        <v>0</v>
      </c>
      <c r="AV194">
        <v>0</v>
      </c>
      <c r="AW194">
        <v>2</v>
      </c>
      <c r="AX194">
        <v>46748820</v>
      </c>
      <c r="AY194">
        <v>1</v>
      </c>
      <c r="AZ194">
        <v>0</v>
      </c>
      <c r="BA194">
        <v>195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CX194">
        <f>Y194*Source!I203</f>
        <v>2.205E-2</v>
      </c>
      <c r="CY194">
        <f>AA194</f>
        <v>1</v>
      </c>
      <c r="CZ194">
        <f>AE194</f>
        <v>1</v>
      </c>
      <c r="DA194">
        <f>AI194</f>
        <v>1</v>
      </c>
      <c r="DB194">
        <f>ROUND(ROUND(AT194*CZ194,2),6)</f>
        <v>0.49</v>
      </c>
      <c r="DC194">
        <f>ROUND(ROUND(AT194*AG194,2),6)</f>
        <v>0</v>
      </c>
    </row>
    <row r="195" spans="1:107" x14ac:dyDescent="0.2">
      <c r="A195">
        <f>ROW(Source!A205)</f>
        <v>205</v>
      </c>
      <c r="B195">
        <v>46747901</v>
      </c>
      <c r="C195">
        <v>46748822</v>
      </c>
      <c r="D195">
        <v>30515951</v>
      </c>
      <c r="E195">
        <v>30515945</v>
      </c>
      <c r="F195">
        <v>1</v>
      </c>
      <c r="G195">
        <v>30515945</v>
      </c>
      <c r="H195">
        <v>1</v>
      </c>
      <c r="I195" t="s">
        <v>348</v>
      </c>
      <c r="J195" t="s">
        <v>0</v>
      </c>
      <c r="K195" t="s">
        <v>349</v>
      </c>
      <c r="L195">
        <v>1191</v>
      </c>
      <c r="N195">
        <v>1013</v>
      </c>
      <c r="O195" t="s">
        <v>350</v>
      </c>
      <c r="P195" t="s">
        <v>350</v>
      </c>
      <c r="Q195">
        <v>1</v>
      </c>
      <c r="W195">
        <v>0</v>
      </c>
      <c r="X195">
        <v>476480486</v>
      </c>
      <c r="Y195">
        <v>16.559999999999999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1</v>
      </c>
      <c r="AJ195">
        <v>1</v>
      </c>
      <c r="AK195">
        <v>1</v>
      </c>
      <c r="AL195">
        <v>1</v>
      </c>
      <c r="AN195">
        <v>0</v>
      </c>
      <c r="AO195">
        <v>1</v>
      </c>
      <c r="AP195">
        <v>1</v>
      </c>
      <c r="AQ195">
        <v>0</v>
      </c>
      <c r="AR195">
        <v>0</v>
      </c>
      <c r="AS195" t="s">
        <v>0</v>
      </c>
      <c r="AT195">
        <v>14.4</v>
      </c>
      <c r="AU195" t="s">
        <v>272</v>
      </c>
      <c r="AV195">
        <v>1</v>
      </c>
      <c r="AW195">
        <v>2</v>
      </c>
      <c r="AX195">
        <v>46748831</v>
      </c>
      <c r="AY195">
        <v>1</v>
      </c>
      <c r="AZ195">
        <v>0</v>
      </c>
      <c r="BA195">
        <v>196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CX195">
        <f>Y195*Source!I205</f>
        <v>0.74519999999999986</v>
      </c>
      <c r="CY195">
        <f>AD195</f>
        <v>0</v>
      </c>
      <c r="CZ195">
        <f>AH195</f>
        <v>0</v>
      </c>
      <c r="DA195">
        <f>AL195</f>
        <v>1</v>
      </c>
      <c r="DB195">
        <f>ROUND((ROUND(AT195*CZ195,2)*1.15),6)</f>
        <v>0</v>
      </c>
      <c r="DC195">
        <f>ROUND((ROUND(AT195*AG195,2)*1.15),6)</f>
        <v>0</v>
      </c>
    </row>
    <row r="196" spans="1:107" x14ac:dyDescent="0.2">
      <c r="A196">
        <f>ROW(Source!A205)</f>
        <v>205</v>
      </c>
      <c r="B196">
        <v>46747901</v>
      </c>
      <c r="C196">
        <v>46748822</v>
      </c>
      <c r="D196">
        <v>30595274</v>
      </c>
      <c r="E196">
        <v>1</v>
      </c>
      <c r="F196">
        <v>1</v>
      </c>
      <c r="G196">
        <v>30515945</v>
      </c>
      <c r="H196">
        <v>2</v>
      </c>
      <c r="I196" t="s">
        <v>372</v>
      </c>
      <c r="J196" t="s">
        <v>373</v>
      </c>
      <c r="K196" t="s">
        <v>374</v>
      </c>
      <c r="L196">
        <v>1367</v>
      </c>
      <c r="N196">
        <v>1011</v>
      </c>
      <c r="O196" t="s">
        <v>354</v>
      </c>
      <c r="P196" t="s">
        <v>354</v>
      </c>
      <c r="Q196">
        <v>1</v>
      </c>
      <c r="W196">
        <v>0</v>
      </c>
      <c r="X196">
        <v>1928543733</v>
      </c>
      <c r="Y196">
        <v>2.0750000000000002</v>
      </c>
      <c r="AA196">
        <v>0</v>
      </c>
      <c r="AB196">
        <v>1220.33</v>
      </c>
      <c r="AC196">
        <v>581.04</v>
      </c>
      <c r="AD196">
        <v>0</v>
      </c>
      <c r="AE196">
        <v>0</v>
      </c>
      <c r="AF196">
        <v>116.89</v>
      </c>
      <c r="AG196">
        <v>23.41</v>
      </c>
      <c r="AH196">
        <v>0</v>
      </c>
      <c r="AI196">
        <v>1</v>
      </c>
      <c r="AJ196">
        <v>10.44</v>
      </c>
      <c r="AK196">
        <v>24.82</v>
      </c>
      <c r="AL196">
        <v>1</v>
      </c>
      <c r="AN196">
        <v>0</v>
      </c>
      <c r="AO196">
        <v>1</v>
      </c>
      <c r="AP196">
        <v>1</v>
      </c>
      <c r="AQ196">
        <v>0</v>
      </c>
      <c r="AR196">
        <v>0</v>
      </c>
      <c r="AS196" t="s">
        <v>0</v>
      </c>
      <c r="AT196">
        <v>1.66</v>
      </c>
      <c r="AU196" t="s">
        <v>271</v>
      </c>
      <c r="AV196">
        <v>0</v>
      </c>
      <c r="AW196">
        <v>2</v>
      </c>
      <c r="AX196">
        <v>46748832</v>
      </c>
      <c r="AY196">
        <v>1</v>
      </c>
      <c r="AZ196">
        <v>2048</v>
      </c>
      <c r="BA196">
        <v>197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CX196">
        <f>Y196*Source!I205</f>
        <v>9.3375E-2</v>
      </c>
      <c r="CY196">
        <f>AB196</f>
        <v>1220.33</v>
      </c>
      <c r="CZ196">
        <f>AF196</f>
        <v>116.89</v>
      </c>
      <c r="DA196">
        <f>AJ196</f>
        <v>10.44</v>
      </c>
      <c r="DB196">
        <f>ROUND((ROUND(AT196*CZ196,2)*1.25),6)</f>
        <v>242.55</v>
      </c>
      <c r="DC196">
        <f>ROUND((ROUND(AT196*AG196,2)*1.25),6)</f>
        <v>48.575000000000003</v>
      </c>
    </row>
    <row r="197" spans="1:107" x14ac:dyDescent="0.2">
      <c r="A197">
        <f>ROW(Source!A205)</f>
        <v>205</v>
      </c>
      <c r="B197">
        <v>46747901</v>
      </c>
      <c r="C197">
        <v>46748822</v>
      </c>
      <c r="D197">
        <v>30595497</v>
      </c>
      <c r="E197">
        <v>1</v>
      </c>
      <c r="F197">
        <v>1</v>
      </c>
      <c r="G197">
        <v>30515945</v>
      </c>
      <c r="H197">
        <v>2</v>
      </c>
      <c r="I197" t="s">
        <v>375</v>
      </c>
      <c r="J197" t="s">
        <v>376</v>
      </c>
      <c r="K197" t="s">
        <v>377</v>
      </c>
      <c r="L197">
        <v>1367</v>
      </c>
      <c r="N197">
        <v>1011</v>
      </c>
      <c r="O197" t="s">
        <v>354</v>
      </c>
      <c r="P197" t="s">
        <v>354</v>
      </c>
      <c r="Q197">
        <v>1</v>
      </c>
      <c r="W197">
        <v>0</v>
      </c>
      <c r="X197">
        <v>142191915</v>
      </c>
      <c r="Y197">
        <v>2.0750000000000002</v>
      </c>
      <c r="AA197">
        <v>0</v>
      </c>
      <c r="AB197">
        <v>431.34</v>
      </c>
      <c r="AC197">
        <v>164.8</v>
      </c>
      <c r="AD197">
        <v>0</v>
      </c>
      <c r="AE197">
        <v>0</v>
      </c>
      <c r="AF197">
        <v>62.97</v>
      </c>
      <c r="AG197">
        <v>6.64</v>
      </c>
      <c r="AH197">
        <v>0</v>
      </c>
      <c r="AI197">
        <v>1</v>
      </c>
      <c r="AJ197">
        <v>6.85</v>
      </c>
      <c r="AK197">
        <v>24.82</v>
      </c>
      <c r="AL197">
        <v>1</v>
      </c>
      <c r="AN197">
        <v>0</v>
      </c>
      <c r="AO197">
        <v>1</v>
      </c>
      <c r="AP197">
        <v>1</v>
      </c>
      <c r="AQ197">
        <v>0</v>
      </c>
      <c r="AR197">
        <v>0</v>
      </c>
      <c r="AS197" t="s">
        <v>0</v>
      </c>
      <c r="AT197">
        <v>1.66</v>
      </c>
      <c r="AU197" t="s">
        <v>271</v>
      </c>
      <c r="AV197">
        <v>0</v>
      </c>
      <c r="AW197">
        <v>2</v>
      </c>
      <c r="AX197">
        <v>46748833</v>
      </c>
      <c r="AY197">
        <v>1</v>
      </c>
      <c r="AZ197">
        <v>2048</v>
      </c>
      <c r="BA197">
        <v>198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CX197">
        <f>Y197*Source!I205</f>
        <v>9.3375E-2</v>
      </c>
      <c r="CY197">
        <f>AB197</f>
        <v>431.34</v>
      </c>
      <c r="CZ197">
        <f>AF197</f>
        <v>62.97</v>
      </c>
      <c r="DA197">
        <f>AJ197</f>
        <v>6.85</v>
      </c>
      <c r="DB197">
        <f>ROUND((ROUND(AT197*CZ197,2)*1.25),6)</f>
        <v>130.66249999999999</v>
      </c>
      <c r="DC197">
        <f>ROUND((ROUND(AT197*AG197,2)*1.25),6)</f>
        <v>13.775</v>
      </c>
    </row>
    <row r="198" spans="1:107" x14ac:dyDescent="0.2">
      <c r="A198">
        <f>ROW(Source!A205)</f>
        <v>205</v>
      </c>
      <c r="B198">
        <v>46747901</v>
      </c>
      <c r="C198">
        <v>46748822</v>
      </c>
      <c r="D198">
        <v>30595500</v>
      </c>
      <c r="E198">
        <v>1</v>
      </c>
      <c r="F198">
        <v>1</v>
      </c>
      <c r="G198">
        <v>30515945</v>
      </c>
      <c r="H198">
        <v>2</v>
      </c>
      <c r="I198" t="s">
        <v>378</v>
      </c>
      <c r="J198" t="s">
        <v>379</v>
      </c>
      <c r="K198" t="s">
        <v>380</v>
      </c>
      <c r="L198">
        <v>1367</v>
      </c>
      <c r="N198">
        <v>1011</v>
      </c>
      <c r="O198" t="s">
        <v>354</v>
      </c>
      <c r="P198" t="s">
        <v>354</v>
      </c>
      <c r="Q198">
        <v>1</v>
      </c>
      <c r="W198">
        <v>0</v>
      </c>
      <c r="X198">
        <v>366114799</v>
      </c>
      <c r="Y198">
        <v>0.8125</v>
      </c>
      <c r="AA198">
        <v>0</v>
      </c>
      <c r="AB198">
        <v>1970.97</v>
      </c>
      <c r="AC198">
        <v>331.84</v>
      </c>
      <c r="AD198">
        <v>0</v>
      </c>
      <c r="AE198">
        <v>0</v>
      </c>
      <c r="AF198">
        <v>246.68</v>
      </c>
      <c r="AG198">
        <v>13.37</v>
      </c>
      <c r="AH198">
        <v>0</v>
      </c>
      <c r="AI198">
        <v>1</v>
      </c>
      <c r="AJ198">
        <v>7.99</v>
      </c>
      <c r="AK198">
        <v>24.82</v>
      </c>
      <c r="AL198">
        <v>1</v>
      </c>
      <c r="AN198">
        <v>0</v>
      </c>
      <c r="AO198">
        <v>1</v>
      </c>
      <c r="AP198">
        <v>1</v>
      </c>
      <c r="AQ198">
        <v>0</v>
      </c>
      <c r="AR198">
        <v>0</v>
      </c>
      <c r="AS198" t="s">
        <v>0</v>
      </c>
      <c r="AT198">
        <v>0.65</v>
      </c>
      <c r="AU198" t="s">
        <v>271</v>
      </c>
      <c r="AV198">
        <v>0</v>
      </c>
      <c r="AW198">
        <v>2</v>
      </c>
      <c r="AX198">
        <v>46748834</v>
      </c>
      <c r="AY198">
        <v>1</v>
      </c>
      <c r="AZ198">
        <v>0</v>
      </c>
      <c r="BA198">
        <v>199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CX198">
        <f>Y198*Source!I205</f>
        <v>3.6562499999999998E-2</v>
      </c>
      <c r="CY198">
        <f>AB198</f>
        <v>1970.97</v>
      </c>
      <c r="CZ198">
        <f>AF198</f>
        <v>246.68</v>
      </c>
      <c r="DA198">
        <f>AJ198</f>
        <v>7.99</v>
      </c>
      <c r="DB198">
        <f>ROUND((ROUND(AT198*CZ198,2)*1.25),6)</f>
        <v>200.42500000000001</v>
      </c>
      <c r="DC198">
        <f>ROUND((ROUND(AT198*AG198,2)*1.25),6)</f>
        <v>10.862500000000001</v>
      </c>
    </row>
    <row r="199" spans="1:107" x14ac:dyDescent="0.2">
      <c r="A199">
        <f>ROW(Source!A205)</f>
        <v>205</v>
      </c>
      <c r="B199">
        <v>46747901</v>
      </c>
      <c r="C199">
        <v>46748822</v>
      </c>
      <c r="D199">
        <v>30595528</v>
      </c>
      <c r="E199">
        <v>1</v>
      </c>
      <c r="F199">
        <v>1</v>
      </c>
      <c r="G199">
        <v>30515945</v>
      </c>
      <c r="H199">
        <v>2</v>
      </c>
      <c r="I199" t="s">
        <v>381</v>
      </c>
      <c r="J199" t="s">
        <v>382</v>
      </c>
      <c r="K199" t="s">
        <v>383</v>
      </c>
      <c r="L199">
        <v>1367</v>
      </c>
      <c r="N199">
        <v>1011</v>
      </c>
      <c r="O199" t="s">
        <v>354</v>
      </c>
      <c r="P199" t="s">
        <v>354</v>
      </c>
      <c r="Q199">
        <v>1</v>
      </c>
      <c r="W199">
        <v>0</v>
      </c>
      <c r="X199">
        <v>856318566</v>
      </c>
      <c r="Y199">
        <v>1.9375</v>
      </c>
      <c r="AA199">
        <v>0</v>
      </c>
      <c r="AB199">
        <v>1487.8</v>
      </c>
      <c r="AC199">
        <v>614.04999999999995</v>
      </c>
      <c r="AD199">
        <v>0</v>
      </c>
      <c r="AE199">
        <v>0</v>
      </c>
      <c r="AF199">
        <v>125.13</v>
      </c>
      <c r="AG199">
        <v>24.74</v>
      </c>
      <c r="AH199">
        <v>0</v>
      </c>
      <c r="AI199">
        <v>1</v>
      </c>
      <c r="AJ199">
        <v>11.89</v>
      </c>
      <c r="AK199">
        <v>24.82</v>
      </c>
      <c r="AL199">
        <v>1</v>
      </c>
      <c r="AN199">
        <v>0</v>
      </c>
      <c r="AO199">
        <v>1</v>
      </c>
      <c r="AP199">
        <v>1</v>
      </c>
      <c r="AQ199">
        <v>0</v>
      </c>
      <c r="AR199">
        <v>0</v>
      </c>
      <c r="AS199" t="s">
        <v>0</v>
      </c>
      <c r="AT199">
        <v>1.55</v>
      </c>
      <c r="AU199" t="s">
        <v>271</v>
      </c>
      <c r="AV199">
        <v>0</v>
      </c>
      <c r="AW199">
        <v>2</v>
      </c>
      <c r="AX199">
        <v>46748835</v>
      </c>
      <c r="AY199">
        <v>1</v>
      </c>
      <c r="AZ199">
        <v>0</v>
      </c>
      <c r="BA199">
        <v>200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CX199">
        <f>Y199*Source!I205</f>
        <v>8.7187500000000001E-2</v>
      </c>
      <c r="CY199">
        <f>AB199</f>
        <v>1487.8</v>
      </c>
      <c r="CZ199">
        <f>AF199</f>
        <v>125.13</v>
      </c>
      <c r="DA199">
        <f>AJ199</f>
        <v>11.89</v>
      </c>
      <c r="DB199">
        <f>ROUND((ROUND(AT199*CZ199,2)*1.25),6)</f>
        <v>242.4375</v>
      </c>
      <c r="DC199">
        <f>ROUND((ROUND(AT199*AG199,2)*1.25),6)</f>
        <v>47.9375</v>
      </c>
    </row>
    <row r="200" spans="1:107" x14ac:dyDescent="0.2">
      <c r="A200">
        <f>ROW(Source!A205)</f>
        <v>205</v>
      </c>
      <c r="B200">
        <v>46747901</v>
      </c>
      <c r="C200">
        <v>46748822</v>
      </c>
      <c r="D200">
        <v>30595490</v>
      </c>
      <c r="E200">
        <v>1</v>
      </c>
      <c r="F200">
        <v>1</v>
      </c>
      <c r="G200">
        <v>30515945</v>
      </c>
      <c r="H200">
        <v>2</v>
      </c>
      <c r="I200" t="s">
        <v>384</v>
      </c>
      <c r="J200" t="s">
        <v>385</v>
      </c>
      <c r="K200" t="s">
        <v>386</v>
      </c>
      <c r="L200">
        <v>1367</v>
      </c>
      <c r="N200">
        <v>1011</v>
      </c>
      <c r="O200" t="s">
        <v>354</v>
      </c>
      <c r="P200" t="s">
        <v>354</v>
      </c>
      <c r="Q200">
        <v>1</v>
      </c>
      <c r="W200">
        <v>0</v>
      </c>
      <c r="X200">
        <v>-646811103</v>
      </c>
      <c r="Y200">
        <v>0.65</v>
      </c>
      <c r="AA200">
        <v>0</v>
      </c>
      <c r="AB200">
        <v>1535.72</v>
      </c>
      <c r="AC200">
        <v>432.36</v>
      </c>
      <c r="AD200">
        <v>0</v>
      </c>
      <c r="AE200">
        <v>0</v>
      </c>
      <c r="AF200">
        <v>177.54</v>
      </c>
      <c r="AG200">
        <v>17.420000000000002</v>
      </c>
      <c r="AH200">
        <v>0</v>
      </c>
      <c r="AI200">
        <v>1</v>
      </c>
      <c r="AJ200">
        <v>8.65</v>
      </c>
      <c r="AK200">
        <v>24.82</v>
      </c>
      <c r="AL200">
        <v>1</v>
      </c>
      <c r="AN200">
        <v>0</v>
      </c>
      <c r="AO200">
        <v>1</v>
      </c>
      <c r="AP200">
        <v>1</v>
      </c>
      <c r="AQ200">
        <v>0</v>
      </c>
      <c r="AR200">
        <v>0</v>
      </c>
      <c r="AS200" t="s">
        <v>0</v>
      </c>
      <c r="AT200">
        <v>0.52</v>
      </c>
      <c r="AU200" t="s">
        <v>271</v>
      </c>
      <c r="AV200">
        <v>0</v>
      </c>
      <c r="AW200">
        <v>2</v>
      </c>
      <c r="AX200">
        <v>46748836</v>
      </c>
      <c r="AY200">
        <v>1</v>
      </c>
      <c r="AZ200">
        <v>0</v>
      </c>
      <c r="BA200">
        <v>201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CX200">
        <f>Y200*Source!I205</f>
        <v>2.9249999999999998E-2</v>
      </c>
      <c r="CY200">
        <f>AB200</f>
        <v>1535.72</v>
      </c>
      <c r="CZ200">
        <f>AF200</f>
        <v>177.54</v>
      </c>
      <c r="DA200">
        <f>AJ200</f>
        <v>8.65</v>
      </c>
      <c r="DB200">
        <f>ROUND((ROUND(AT200*CZ200,2)*1.25),6)</f>
        <v>115.4</v>
      </c>
      <c r="DC200">
        <f>ROUND((ROUND(AT200*AG200,2)*1.25),6)</f>
        <v>11.324999999999999</v>
      </c>
    </row>
    <row r="201" spans="1:107" x14ac:dyDescent="0.2">
      <c r="A201">
        <f>ROW(Source!A205)</f>
        <v>205</v>
      </c>
      <c r="B201">
        <v>46747901</v>
      </c>
      <c r="C201">
        <v>46748822</v>
      </c>
      <c r="D201">
        <v>30571181</v>
      </c>
      <c r="E201">
        <v>1</v>
      </c>
      <c r="F201">
        <v>1</v>
      </c>
      <c r="G201">
        <v>30515945</v>
      </c>
      <c r="H201">
        <v>3</v>
      </c>
      <c r="I201" t="s">
        <v>387</v>
      </c>
      <c r="J201" t="s">
        <v>388</v>
      </c>
      <c r="K201" t="s">
        <v>389</v>
      </c>
      <c r="L201">
        <v>1339</v>
      </c>
      <c r="N201">
        <v>1007</v>
      </c>
      <c r="O201" t="s">
        <v>72</v>
      </c>
      <c r="P201" t="s">
        <v>72</v>
      </c>
      <c r="Q201">
        <v>1</v>
      </c>
      <c r="W201">
        <v>0</v>
      </c>
      <c r="X201">
        <v>-862991314</v>
      </c>
      <c r="Y201">
        <v>5</v>
      </c>
      <c r="AA201">
        <v>35.28</v>
      </c>
      <c r="AB201">
        <v>0</v>
      </c>
      <c r="AC201">
        <v>0</v>
      </c>
      <c r="AD201">
        <v>0</v>
      </c>
      <c r="AE201">
        <v>7.07</v>
      </c>
      <c r="AF201">
        <v>0</v>
      </c>
      <c r="AG201">
        <v>0</v>
      </c>
      <c r="AH201">
        <v>0</v>
      </c>
      <c r="AI201">
        <v>4.99</v>
      </c>
      <c r="AJ201">
        <v>1</v>
      </c>
      <c r="AK201">
        <v>1</v>
      </c>
      <c r="AL201">
        <v>1</v>
      </c>
      <c r="AN201">
        <v>0</v>
      </c>
      <c r="AO201">
        <v>1</v>
      </c>
      <c r="AP201">
        <v>1</v>
      </c>
      <c r="AQ201">
        <v>0</v>
      </c>
      <c r="AR201">
        <v>0</v>
      </c>
      <c r="AS201" t="s">
        <v>0</v>
      </c>
      <c r="AT201">
        <v>5</v>
      </c>
      <c r="AU201" t="s">
        <v>0</v>
      </c>
      <c r="AV201">
        <v>0</v>
      </c>
      <c r="AW201">
        <v>2</v>
      </c>
      <c r="AX201">
        <v>46748837</v>
      </c>
      <c r="AY201">
        <v>1</v>
      </c>
      <c r="AZ201">
        <v>0</v>
      </c>
      <c r="BA201">
        <v>202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CX201">
        <f>Y201*Source!I205</f>
        <v>0.22499999999999998</v>
      </c>
      <c r="CY201">
        <f>AA201</f>
        <v>35.28</v>
      </c>
      <c r="CZ201">
        <f>AE201</f>
        <v>7.07</v>
      </c>
      <c r="DA201">
        <f>AI201</f>
        <v>4.99</v>
      </c>
      <c r="DB201">
        <f>ROUND(ROUND(AT201*CZ201,2),6)</f>
        <v>35.35</v>
      </c>
      <c r="DC201">
        <f>ROUND(ROUND(AT201*AG201,2),6)</f>
        <v>0</v>
      </c>
    </row>
    <row r="202" spans="1:107" x14ac:dyDescent="0.2">
      <c r="A202">
        <f>ROW(Source!A205)</f>
        <v>205</v>
      </c>
      <c r="B202">
        <v>46747901</v>
      </c>
      <c r="C202">
        <v>46748822</v>
      </c>
      <c r="D202">
        <v>30571740</v>
      </c>
      <c r="E202">
        <v>1</v>
      </c>
      <c r="F202">
        <v>1</v>
      </c>
      <c r="G202">
        <v>30515945</v>
      </c>
      <c r="H202">
        <v>3</v>
      </c>
      <c r="I202" t="s">
        <v>70</v>
      </c>
      <c r="J202" t="s">
        <v>73</v>
      </c>
      <c r="K202" t="s">
        <v>71</v>
      </c>
      <c r="L202">
        <v>1339</v>
      </c>
      <c r="N202">
        <v>1007</v>
      </c>
      <c r="O202" t="s">
        <v>72</v>
      </c>
      <c r="P202" t="s">
        <v>72</v>
      </c>
      <c r="Q202">
        <v>1</v>
      </c>
      <c r="W202">
        <v>0</v>
      </c>
      <c r="X202">
        <v>2069056849</v>
      </c>
      <c r="Y202">
        <v>110</v>
      </c>
      <c r="AA202">
        <v>552.25</v>
      </c>
      <c r="AB202">
        <v>0</v>
      </c>
      <c r="AC202">
        <v>0</v>
      </c>
      <c r="AD202">
        <v>0</v>
      </c>
      <c r="AE202">
        <v>104.99</v>
      </c>
      <c r="AF202">
        <v>0</v>
      </c>
      <c r="AG202">
        <v>0</v>
      </c>
      <c r="AH202">
        <v>0</v>
      </c>
      <c r="AI202">
        <v>5.26</v>
      </c>
      <c r="AJ202">
        <v>1</v>
      </c>
      <c r="AK202">
        <v>1</v>
      </c>
      <c r="AL202">
        <v>1</v>
      </c>
      <c r="AN202">
        <v>0</v>
      </c>
      <c r="AO202">
        <v>0</v>
      </c>
      <c r="AP202">
        <v>0</v>
      </c>
      <c r="AQ202">
        <v>0</v>
      </c>
      <c r="AR202">
        <v>0</v>
      </c>
      <c r="AS202" t="s">
        <v>0</v>
      </c>
      <c r="AT202">
        <v>110</v>
      </c>
      <c r="AU202" t="s">
        <v>0</v>
      </c>
      <c r="AV202">
        <v>0</v>
      </c>
      <c r="AW202">
        <v>1</v>
      </c>
      <c r="AX202">
        <v>-1</v>
      </c>
      <c r="AY202">
        <v>0</v>
      </c>
      <c r="AZ202">
        <v>0</v>
      </c>
      <c r="BA202" t="s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CX202">
        <f>Y202*Source!I205</f>
        <v>4.95</v>
      </c>
      <c r="CY202">
        <f>AA202</f>
        <v>552.25</v>
      </c>
      <c r="CZ202">
        <f>AE202</f>
        <v>104.99</v>
      </c>
      <c r="DA202">
        <f>AI202</f>
        <v>5.26</v>
      </c>
      <c r="DB202">
        <f>ROUND(ROUND(AT202*CZ202,2),6)</f>
        <v>11548.9</v>
      </c>
      <c r="DC202">
        <f>ROUND(ROUND(AT202*AG202,2),6)</f>
        <v>0</v>
      </c>
    </row>
    <row r="203" spans="1:107" x14ac:dyDescent="0.2">
      <c r="A203">
        <f>ROW(Source!A207)</f>
        <v>207</v>
      </c>
      <c r="B203">
        <v>46747901</v>
      </c>
      <c r="C203">
        <v>46748840</v>
      </c>
      <c r="D203">
        <v>30515951</v>
      </c>
      <c r="E203">
        <v>30515945</v>
      </c>
      <c r="F203">
        <v>1</v>
      </c>
      <c r="G203">
        <v>30515945</v>
      </c>
      <c r="H203">
        <v>1</v>
      </c>
      <c r="I203" t="s">
        <v>348</v>
      </c>
      <c r="J203" t="s">
        <v>0</v>
      </c>
      <c r="K203" t="s">
        <v>349</v>
      </c>
      <c r="L203">
        <v>1191</v>
      </c>
      <c r="N203">
        <v>1013</v>
      </c>
      <c r="O203" t="s">
        <v>350</v>
      </c>
      <c r="P203" t="s">
        <v>350</v>
      </c>
      <c r="Q203">
        <v>1</v>
      </c>
      <c r="W203">
        <v>0</v>
      </c>
      <c r="X203">
        <v>476480486</v>
      </c>
      <c r="Y203">
        <v>24.84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1</v>
      </c>
      <c r="AK203">
        <v>1</v>
      </c>
      <c r="AL203">
        <v>1</v>
      </c>
      <c r="AN203">
        <v>0</v>
      </c>
      <c r="AO203">
        <v>1</v>
      </c>
      <c r="AP203">
        <v>1</v>
      </c>
      <c r="AQ203">
        <v>0</v>
      </c>
      <c r="AR203">
        <v>0</v>
      </c>
      <c r="AS203" t="s">
        <v>0</v>
      </c>
      <c r="AT203">
        <v>21.6</v>
      </c>
      <c r="AU203" t="s">
        <v>18</v>
      </c>
      <c r="AV203">
        <v>1</v>
      </c>
      <c r="AW203">
        <v>2</v>
      </c>
      <c r="AX203">
        <v>46748850</v>
      </c>
      <c r="AY203">
        <v>1</v>
      </c>
      <c r="AZ203">
        <v>0</v>
      </c>
      <c r="BA203">
        <v>204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CX203">
        <f>Y203*Source!I207</f>
        <v>1.1177999999999999</v>
      </c>
      <c r="CY203">
        <f>AD203</f>
        <v>0</v>
      </c>
      <c r="CZ203">
        <f>AH203</f>
        <v>0</v>
      </c>
      <c r="DA203">
        <f>AL203</f>
        <v>1</v>
      </c>
      <c r="DB203">
        <f>ROUND((ROUND(AT203*CZ203,2)*1.15),6)</f>
        <v>0</v>
      </c>
      <c r="DC203">
        <f>ROUND((ROUND(AT203*AG203,2)*1.15),6)</f>
        <v>0</v>
      </c>
    </row>
    <row r="204" spans="1:107" x14ac:dyDescent="0.2">
      <c r="A204">
        <f>ROW(Source!A207)</f>
        <v>207</v>
      </c>
      <c r="B204">
        <v>46747901</v>
      </c>
      <c r="C204">
        <v>46748840</v>
      </c>
      <c r="D204">
        <v>30595253</v>
      </c>
      <c r="E204">
        <v>1</v>
      </c>
      <c r="F204">
        <v>1</v>
      </c>
      <c r="G204">
        <v>30515945</v>
      </c>
      <c r="H204">
        <v>2</v>
      </c>
      <c r="I204" t="s">
        <v>355</v>
      </c>
      <c r="J204" t="s">
        <v>356</v>
      </c>
      <c r="K204" t="s">
        <v>357</v>
      </c>
      <c r="L204">
        <v>1367</v>
      </c>
      <c r="N204">
        <v>1011</v>
      </c>
      <c r="O204" t="s">
        <v>354</v>
      </c>
      <c r="P204" t="s">
        <v>354</v>
      </c>
      <c r="Q204">
        <v>1</v>
      </c>
      <c r="W204">
        <v>0</v>
      </c>
      <c r="X204">
        <v>1109083233</v>
      </c>
      <c r="Y204">
        <v>2.9375</v>
      </c>
      <c r="AA204">
        <v>0</v>
      </c>
      <c r="AB204">
        <v>795.65</v>
      </c>
      <c r="AC204">
        <v>551.5</v>
      </c>
      <c r="AD204">
        <v>0</v>
      </c>
      <c r="AE204">
        <v>0</v>
      </c>
      <c r="AF204">
        <v>95.06</v>
      </c>
      <c r="AG204">
        <v>22.22</v>
      </c>
      <c r="AH204">
        <v>0</v>
      </c>
      <c r="AI204">
        <v>1</v>
      </c>
      <c r="AJ204">
        <v>8.3699999999999992</v>
      </c>
      <c r="AK204">
        <v>24.82</v>
      </c>
      <c r="AL204">
        <v>1</v>
      </c>
      <c r="AN204">
        <v>0</v>
      </c>
      <c r="AO204">
        <v>1</v>
      </c>
      <c r="AP204">
        <v>1</v>
      </c>
      <c r="AQ204">
        <v>0</v>
      </c>
      <c r="AR204">
        <v>0</v>
      </c>
      <c r="AS204" t="s">
        <v>0</v>
      </c>
      <c r="AT204">
        <v>2.35</v>
      </c>
      <c r="AU204" t="s">
        <v>17</v>
      </c>
      <c r="AV204">
        <v>0</v>
      </c>
      <c r="AW204">
        <v>2</v>
      </c>
      <c r="AX204">
        <v>46748851</v>
      </c>
      <c r="AY204">
        <v>1</v>
      </c>
      <c r="AZ204">
        <v>0</v>
      </c>
      <c r="BA204">
        <v>205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CX204">
        <f>Y204*Source!I207</f>
        <v>0.13218749999999999</v>
      </c>
      <c r="CY204">
        <f t="shared" ref="CY204:CY209" si="27">AB204</f>
        <v>795.65</v>
      </c>
      <c r="CZ204">
        <f t="shared" ref="CZ204:CZ209" si="28">AF204</f>
        <v>95.06</v>
      </c>
      <c r="DA204">
        <f t="shared" ref="DA204:DA209" si="29">AJ204</f>
        <v>8.3699999999999992</v>
      </c>
      <c r="DB204">
        <f t="shared" ref="DB204:DB209" si="30">ROUND((ROUND(AT204*CZ204,2)*1.25),6)</f>
        <v>279.23750000000001</v>
      </c>
      <c r="DC204">
        <f t="shared" ref="DC204:DC209" si="31">ROUND((ROUND(AT204*AG204,2)*1.25),6)</f>
        <v>65.275000000000006</v>
      </c>
    </row>
    <row r="205" spans="1:107" x14ac:dyDescent="0.2">
      <c r="A205">
        <f>ROW(Source!A207)</f>
        <v>207</v>
      </c>
      <c r="B205">
        <v>46747901</v>
      </c>
      <c r="C205">
        <v>46748840</v>
      </c>
      <c r="D205">
        <v>30595500</v>
      </c>
      <c r="E205">
        <v>1</v>
      </c>
      <c r="F205">
        <v>1</v>
      </c>
      <c r="G205">
        <v>30515945</v>
      </c>
      <c r="H205">
        <v>2</v>
      </c>
      <c r="I205" t="s">
        <v>378</v>
      </c>
      <c r="J205" t="s">
        <v>379</v>
      </c>
      <c r="K205" t="s">
        <v>380</v>
      </c>
      <c r="L205">
        <v>1367</v>
      </c>
      <c r="N205">
        <v>1011</v>
      </c>
      <c r="O205" t="s">
        <v>354</v>
      </c>
      <c r="P205" t="s">
        <v>354</v>
      </c>
      <c r="Q205">
        <v>1</v>
      </c>
      <c r="W205">
        <v>0</v>
      </c>
      <c r="X205">
        <v>366114799</v>
      </c>
      <c r="Y205">
        <v>1.1375</v>
      </c>
      <c r="AA205">
        <v>0</v>
      </c>
      <c r="AB205">
        <v>1970.97</v>
      </c>
      <c r="AC205">
        <v>331.84</v>
      </c>
      <c r="AD205">
        <v>0</v>
      </c>
      <c r="AE205">
        <v>0</v>
      </c>
      <c r="AF205">
        <v>246.68</v>
      </c>
      <c r="AG205">
        <v>13.37</v>
      </c>
      <c r="AH205">
        <v>0</v>
      </c>
      <c r="AI205">
        <v>1</v>
      </c>
      <c r="AJ205">
        <v>7.99</v>
      </c>
      <c r="AK205">
        <v>24.82</v>
      </c>
      <c r="AL205">
        <v>1</v>
      </c>
      <c r="AN205">
        <v>0</v>
      </c>
      <c r="AO205">
        <v>1</v>
      </c>
      <c r="AP205">
        <v>1</v>
      </c>
      <c r="AQ205">
        <v>0</v>
      </c>
      <c r="AR205">
        <v>0</v>
      </c>
      <c r="AS205" t="s">
        <v>0</v>
      </c>
      <c r="AT205">
        <v>0.91</v>
      </c>
      <c r="AU205" t="s">
        <v>17</v>
      </c>
      <c r="AV205">
        <v>0</v>
      </c>
      <c r="AW205">
        <v>2</v>
      </c>
      <c r="AX205">
        <v>46748852</v>
      </c>
      <c r="AY205">
        <v>1</v>
      </c>
      <c r="AZ205">
        <v>0</v>
      </c>
      <c r="BA205">
        <v>206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CX205">
        <f>Y205*Source!I207</f>
        <v>5.1187499999999997E-2</v>
      </c>
      <c r="CY205">
        <f t="shared" si="27"/>
        <v>1970.97</v>
      </c>
      <c r="CZ205">
        <f t="shared" si="28"/>
        <v>246.68</v>
      </c>
      <c r="DA205">
        <f t="shared" si="29"/>
        <v>7.99</v>
      </c>
      <c r="DB205">
        <f t="shared" si="30"/>
        <v>280.60000000000002</v>
      </c>
      <c r="DC205">
        <f t="shared" si="31"/>
        <v>15.2125</v>
      </c>
    </row>
    <row r="206" spans="1:107" x14ac:dyDescent="0.2">
      <c r="A206">
        <f>ROW(Source!A207)</f>
        <v>207</v>
      </c>
      <c r="B206">
        <v>46747901</v>
      </c>
      <c r="C206">
        <v>46748840</v>
      </c>
      <c r="D206">
        <v>30595485</v>
      </c>
      <c r="E206">
        <v>1</v>
      </c>
      <c r="F206">
        <v>1</v>
      </c>
      <c r="G206">
        <v>30515945</v>
      </c>
      <c r="H206">
        <v>2</v>
      </c>
      <c r="I206" t="s">
        <v>390</v>
      </c>
      <c r="J206" t="s">
        <v>391</v>
      </c>
      <c r="K206" t="s">
        <v>392</v>
      </c>
      <c r="L206">
        <v>1367</v>
      </c>
      <c r="N206">
        <v>1011</v>
      </c>
      <c r="O206" t="s">
        <v>354</v>
      </c>
      <c r="P206" t="s">
        <v>354</v>
      </c>
      <c r="Q206">
        <v>1</v>
      </c>
      <c r="W206">
        <v>0</v>
      </c>
      <c r="X206">
        <v>-1882480599</v>
      </c>
      <c r="Y206">
        <v>8.9625000000000004</v>
      </c>
      <c r="AA206">
        <v>0</v>
      </c>
      <c r="AB206">
        <v>1409.74</v>
      </c>
      <c r="AC206">
        <v>372.8</v>
      </c>
      <c r="AD206">
        <v>0</v>
      </c>
      <c r="AE206">
        <v>0</v>
      </c>
      <c r="AF206">
        <v>169.44</v>
      </c>
      <c r="AG206">
        <v>15.02</v>
      </c>
      <c r="AH206">
        <v>0</v>
      </c>
      <c r="AI206">
        <v>1</v>
      </c>
      <c r="AJ206">
        <v>8.32</v>
      </c>
      <c r="AK206">
        <v>24.82</v>
      </c>
      <c r="AL206">
        <v>1</v>
      </c>
      <c r="AN206">
        <v>0</v>
      </c>
      <c r="AO206">
        <v>1</v>
      </c>
      <c r="AP206">
        <v>1</v>
      </c>
      <c r="AQ206">
        <v>0</v>
      </c>
      <c r="AR206">
        <v>0</v>
      </c>
      <c r="AS206" t="s">
        <v>0</v>
      </c>
      <c r="AT206">
        <v>7.17</v>
      </c>
      <c r="AU206" t="s">
        <v>17</v>
      </c>
      <c r="AV206">
        <v>0</v>
      </c>
      <c r="AW206">
        <v>2</v>
      </c>
      <c r="AX206">
        <v>46748853</v>
      </c>
      <c r="AY206">
        <v>1</v>
      </c>
      <c r="AZ206">
        <v>0</v>
      </c>
      <c r="BA206">
        <v>207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CX206">
        <f>Y206*Source!I207</f>
        <v>0.40331250000000002</v>
      </c>
      <c r="CY206">
        <f t="shared" si="27"/>
        <v>1409.74</v>
      </c>
      <c r="CZ206">
        <f t="shared" si="28"/>
        <v>169.44</v>
      </c>
      <c r="DA206">
        <f t="shared" si="29"/>
        <v>8.32</v>
      </c>
      <c r="DB206">
        <f t="shared" si="30"/>
        <v>1518.6</v>
      </c>
      <c r="DC206">
        <f t="shared" si="31"/>
        <v>134.61250000000001</v>
      </c>
    </row>
    <row r="207" spans="1:107" x14ac:dyDescent="0.2">
      <c r="A207">
        <f>ROW(Source!A207)</f>
        <v>207</v>
      </c>
      <c r="B207">
        <v>46747901</v>
      </c>
      <c r="C207">
        <v>46748840</v>
      </c>
      <c r="D207">
        <v>30595486</v>
      </c>
      <c r="E207">
        <v>1</v>
      </c>
      <c r="F207">
        <v>1</v>
      </c>
      <c r="G207">
        <v>30515945</v>
      </c>
      <c r="H207">
        <v>2</v>
      </c>
      <c r="I207" t="s">
        <v>393</v>
      </c>
      <c r="J207" t="s">
        <v>394</v>
      </c>
      <c r="K207" t="s">
        <v>395</v>
      </c>
      <c r="L207">
        <v>1367</v>
      </c>
      <c r="N207">
        <v>1011</v>
      </c>
      <c r="O207" t="s">
        <v>354</v>
      </c>
      <c r="P207" t="s">
        <v>354</v>
      </c>
      <c r="Q207">
        <v>1</v>
      </c>
      <c r="W207">
        <v>0</v>
      </c>
      <c r="X207">
        <v>-1920329426</v>
      </c>
      <c r="Y207">
        <v>18.25</v>
      </c>
      <c r="AA207">
        <v>0</v>
      </c>
      <c r="AB207">
        <v>1837.22</v>
      </c>
      <c r="AC207">
        <v>434.6</v>
      </c>
      <c r="AD207">
        <v>0</v>
      </c>
      <c r="AE207">
        <v>0</v>
      </c>
      <c r="AF207">
        <v>219.5</v>
      </c>
      <c r="AG207">
        <v>17.510000000000002</v>
      </c>
      <c r="AH207">
        <v>0</v>
      </c>
      <c r="AI207">
        <v>1</v>
      </c>
      <c r="AJ207">
        <v>8.3699999999999992</v>
      </c>
      <c r="AK207">
        <v>24.82</v>
      </c>
      <c r="AL207">
        <v>1</v>
      </c>
      <c r="AN207">
        <v>0</v>
      </c>
      <c r="AO207">
        <v>1</v>
      </c>
      <c r="AP207">
        <v>1</v>
      </c>
      <c r="AQ207">
        <v>0</v>
      </c>
      <c r="AR207">
        <v>0</v>
      </c>
      <c r="AS207" t="s">
        <v>0</v>
      </c>
      <c r="AT207">
        <v>14.6</v>
      </c>
      <c r="AU207" t="s">
        <v>17</v>
      </c>
      <c r="AV207">
        <v>0</v>
      </c>
      <c r="AW207">
        <v>2</v>
      </c>
      <c r="AX207">
        <v>46748854</v>
      </c>
      <c r="AY207">
        <v>1</v>
      </c>
      <c r="AZ207">
        <v>0</v>
      </c>
      <c r="BA207">
        <v>208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CX207">
        <f>Y207*Source!I207</f>
        <v>0.82124999999999992</v>
      </c>
      <c r="CY207">
        <f t="shared" si="27"/>
        <v>1837.22</v>
      </c>
      <c r="CZ207">
        <f t="shared" si="28"/>
        <v>219.5</v>
      </c>
      <c r="DA207">
        <f t="shared" si="29"/>
        <v>8.3699999999999992</v>
      </c>
      <c r="DB207">
        <f t="shared" si="30"/>
        <v>4005.875</v>
      </c>
      <c r="DC207">
        <f t="shared" si="31"/>
        <v>319.5625</v>
      </c>
    </row>
    <row r="208" spans="1:107" x14ac:dyDescent="0.2">
      <c r="A208">
        <f>ROW(Source!A207)</f>
        <v>207</v>
      </c>
      <c r="B208">
        <v>46747901</v>
      </c>
      <c r="C208">
        <v>46748840</v>
      </c>
      <c r="D208">
        <v>30595528</v>
      </c>
      <c r="E208">
        <v>1</v>
      </c>
      <c r="F208">
        <v>1</v>
      </c>
      <c r="G208">
        <v>30515945</v>
      </c>
      <c r="H208">
        <v>2</v>
      </c>
      <c r="I208" t="s">
        <v>381</v>
      </c>
      <c r="J208" t="s">
        <v>382</v>
      </c>
      <c r="K208" t="s">
        <v>383</v>
      </c>
      <c r="L208">
        <v>1367</v>
      </c>
      <c r="N208">
        <v>1011</v>
      </c>
      <c r="O208" t="s">
        <v>354</v>
      </c>
      <c r="P208" t="s">
        <v>354</v>
      </c>
      <c r="Q208">
        <v>1</v>
      </c>
      <c r="W208">
        <v>0</v>
      </c>
      <c r="X208">
        <v>856318566</v>
      </c>
      <c r="Y208">
        <v>2.2374999999999998</v>
      </c>
      <c r="AA208">
        <v>0</v>
      </c>
      <c r="AB208">
        <v>1487.8</v>
      </c>
      <c r="AC208">
        <v>614.04999999999995</v>
      </c>
      <c r="AD208">
        <v>0</v>
      </c>
      <c r="AE208">
        <v>0</v>
      </c>
      <c r="AF208">
        <v>125.13</v>
      </c>
      <c r="AG208">
        <v>24.74</v>
      </c>
      <c r="AH208">
        <v>0</v>
      </c>
      <c r="AI208">
        <v>1</v>
      </c>
      <c r="AJ208">
        <v>11.89</v>
      </c>
      <c r="AK208">
        <v>24.82</v>
      </c>
      <c r="AL208">
        <v>1</v>
      </c>
      <c r="AN208">
        <v>0</v>
      </c>
      <c r="AO208">
        <v>1</v>
      </c>
      <c r="AP208">
        <v>1</v>
      </c>
      <c r="AQ208">
        <v>0</v>
      </c>
      <c r="AR208">
        <v>0</v>
      </c>
      <c r="AS208" t="s">
        <v>0</v>
      </c>
      <c r="AT208">
        <v>1.79</v>
      </c>
      <c r="AU208" t="s">
        <v>17</v>
      </c>
      <c r="AV208">
        <v>0</v>
      </c>
      <c r="AW208">
        <v>2</v>
      </c>
      <c r="AX208">
        <v>46748855</v>
      </c>
      <c r="AY208">
        <v>1</v>
      </c>
      <c r="AZ208">
        <v>0</v>
      </c>
      <c r="BA208">
        <v>209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CX208">
        <f>Y208*Source!I207</f>
        <v>0.10068749999999999</v>
      </c>
      <c r="CY208">
        <f t="shared" si="27"/>
        <v>1487.8</v>
      </c>
      <c r="CZ208">
        <f t="shared" si="28"/>
        <v>125.13</v>
      </c>
      <c r="DA208">
        <f t="shared" si="29"/>
        <v>11.89</v>
      </c>
      <c r="DB208">
        <f t="shared" si="30"/>
        <v>279.97500000000002</v>
      </c>
      <c r="DC208">
        <f t="shared" si="31"/>
        <v>55.35</v>
      </c>
    </row>
    <row r="209" spans="1:107" x14ac:dyDescent="0.2">
      <c r="A209">
        <f>ROW(Source!A207)</f>
        <v>207</v>
      </c>
      <c r="B209">
        <v>46747901</v>
      </c>
      <c r="C209">
        <v>46748840</v>
      </c>
      <c r="D209">
        <v>30595490</v>
      </c>
      <c r="E209">
        <v>1</v>
      </c>
      <c r="F209">
        <v>1</v>
      </c>
      <c r="G209">
        <v>30515945</v>
      </c>
      <c r="H209">
        <v>2</v>
      </c>
      <c r="I209" t="s">
        <v>384</v>
      </c>
      <c r="J209" t="s">
        <v>385</v>
      </c>
      <c r="K209" t="s">
        <v>386</v>
      </c>
      <c r="L209">
        <v>1367</v>
      </c>
      <c r="N209">
        <v>1011</v>
      </c>
      <c r="O209" t="s">
        <v>354</v>
      </c>
      <c r="P209" t="s">
        <v>354</v>
      </c>
      <c r="Q209">
        <v>1</v>
      </c>
      <c r="W209">
        <v>0</v>
      </c>
      <c r="X209">
        <v>-646811103</v>
      </c>
      <c r="Y209">
        <v>0.65</v>
      </c>
      <c r="AA209">
        <v>0</v>
      </c>
      <c r="AB209">
        <v>1535.72</v>
      </c>
      <c r="AC209">
        <v>432.36</v>
      </c>
      <c r="AD209">
        <v>0</v>
      </c>
      <c r="AE209">
        <v>0</v>
      </c>
      <c r="AF209">
        <v>177.54</v>
      </c>
      <c r="AG209">
        <v>17.420000000000002</v>
      </c>
      <c r="AH209">
        <v>0</v>
      </c>
      <c r="AI209">
        <v>1</v>
      </c>
      <c r="AJ209">
        <v>8.65</v>
      </c>
      <c r="AK209">
        <v>24.82</v>
      </c>
      <c r="AL209">
        <v>1</v>
      </c>
      <c r="AN209">
        <v>0</v>
      </c>
      <c r="AO209">
        <v>1</v>
      </c>
      <c r="AP209">
        <v>1</v>
      </c>
      <c r="AQ209">
        <v>0</v>
      </c>
      <c r="AR209">
        <v>0</v>
      </c>
      <c r="AS209" t="s">
        <v>0</v>
      </c>
      <c r="AT209">
        <v>0.52</v>
      </c>
      <c r="AU209" t="s">
        <v>17</v>
      </c>
      <c r="AV209">
        <v>0</v>
      </c>
      <c r="AW209">
        <v>2</v>
      </c>
      <c r="AX209">
        <v>46748856</v>
      </c>
      <c r="AY209">
        <v>1</v>
      </c>
      <c r="AZ209">
        <v>0</v>
      </c>
      <c r="BA209">
        <v>210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CX209">
        <f>Y209*Source!I207</f>
        <v>2.9249999999999998E-2</v>
      </c>
      <c r="CY209">
        <f t="shared" si="27"/>
        <v>1535.72</v>
      </c>
      <c r="CZ209">
        <f t="shared" si="28"/>
        <v>177.54</v>
      </c>
      <c r="DA209">
        <f t="shared" si="29"/>
        <v>8.65</v>
      </c>
      <c r="DB209">
        <f t="shared" si="30"/>
        <v>115.4</v>
      </c>
      <c r="DC209">
        <f t="shared" si="31"/>
        <v>11.324999999999999</v>
      </c>
    </row>
    <row r="210" spans="1:107" x14ac:dyDescent="0.2">
      <c r="A210">
        <f>ROW(Source!A207)</f>
        <v>207</v>
      </c>
      <c r="B210">
        <v>46747901</v>
      </c>
      <c r="C210">
        <v>46748840</v>
      </c>
      <c r="D210">
        <v>30571181</v>
      </c>
      <c r="E210">
        <v>1</v>
      </c>
      <c r="F210">
        <v>1</v>
      </c>
      <c r="G210">
        <v>30515945</v>
      </c>
      <c r="H210">
        <v>3</v>
      </c>
      <c r="I210" t="s">
        <v>387</v>
      </c>
      <c r="J210" t="s">
        <v>388</v>
      </c>
      <c r="K210" t="s">
        <v>389</v>
      </c>
      <c r="L210">
        <v>1339</v>
      </c>
      <c r="N210">
        <v>1007</v>
      </c>
      <c r="O210" t="s">
        <v>72</v>
      </c>
      <c r="P210" t="s">
        <v>72</v>
      </c>
      <c r="Q210">
        <v>1</v>
      </c>
      <c r="W210">
        <v>0</v>
      </c>
      <c r="X210">
        <v>-862991314</v>
      </c>
      <c r="Y210">
        <v>7</v>
      </c>
      <c r="AA210">
        <v>35.28</v>
      </c>
      <c r="AB210">
        <v>0</v>
      </c>
      <c r="AC210">
        <v>0</v>
      </c>
      <c r="AD210">
        <v>0</v>
      </c>
      <c r="AE210">
        <v>7.07</v>
      </c>
      <c r="AF210">
        <v>0</v>
      </c>
      <c r="AG210">
        <v>0</v>
      </c>
      <c r="AH210">
        <v>0</v>
      </c>
      <c r="AI210">
        <v>4.99</v>
      </c>
      <c r="AJ210">
        <v>1</v>
      </c>
      <c r="AK210">
        <v>1</v>
      </c>
      <c r="AL210">
        <v>1</v>
      </c>
      <c r="AN210">
        <v>0</v>
      </c>
      <c r="AO210">
        <v>1</v>
      </c>
      <c r="AP210">
        <v>0</v>
      </c>
      <c r="AQ210">
        <v>0</v>
      </c>
      <c r="AR210">
        <v>0</v>
      </c>
      <c r="AS210" t="s">
        <v>0</v>
      </c>
      <c r="AT210">
        <v>7</v>
      </c>
      <c r="AU210" t="s">
        <v>0</v>
      </c>
      <c r="AV210">
        <v>0</v>
      </c>
      <c r="AW210">
        <v>2</v>
      </c>
      <c r="AX210">
        <v>46748857</v>
      </c>
      <c r="AY210">
        <v>1</v>
      </c>
      <c r="AZ210">
        <v>0</v>
      </c>
      <c r="BA210">
        <v>211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CX210">
        <f>Y210*Source!I207</f>
        <v>0.315</v>
      </c>
      <c r="CY210">
        <f>AA210</f>
        <v>35.28</v>
      </c>
      <c r="CZ210">
        <f>AE210</f>
        <v>7.07</v>
      </c>
      <c r="DA210">
        <f>AI210</f>
        <v>4.99</v>
      </c>
      <c r="DB210">
        <f>ROUND(ROUND(AT210*CZ210,2),6)</f>
        <v>49.49</v>
      </c>
      <c r="DC210">
        <f>ROUND(ROUND(AT210*AG210,2),6)</f>
        <v>0</v>
      </c>
    </row>
    <row r="211" spans="1:107" x14ac:dyDescent="0.2">
      <c r="A211">
        <f>ROW(Source!A207)</f>
        <v>207</v>
      </c>
      <c r="B211">
        <v>46747901</v>
      </c>
      <c r="C211">
        <v>46748840</v>
      </c>
      <c r="D211">
        <v>30572472</v>
      </c>
      <c r="E211">
        <v>1</v>
      </c>
      <c r="F211">
        <v>1</v>
      </c>
      <c r="G211">
        <v>30515945</v>
      </c>
      <c r="H211">
        <v>3</v>
      </c>
      <c r="I211" t="s">
        <v>79</v>
      </c>
      <c r="J211" t="s">
        <v>81</v>
      </c>
      <c r="K211" t="s">
        <v>80</v>
      </c>
      <c r="L211">
        <v>1339</v>
      </c>
      <c r="N211">
        <v>1007</v>
      </c>
      <c r="O211" t="s">
        <v>72</v>
      </c>
      <c r="P211" t="s">
        <v>72</v>
      </c>
      <c r="Q211">
        <v>1</v>
      </c>
      <c r="W211">
        <v>0</v>
      </c>
      <c r="X211">
        <v>2075779493</v>
      </c>
      <c r="Y211">
        <v>126</v>
      </c>
      <c r="AA211">
        <v>1508.55</v>
      </c>
      <c r="AB211">
        <v>0</v>
      </c>
      <c r="AC211">
        <v>0</v>
      </c>
      <c r="AD211">
        <v>0</v>
      </c>
      <c r="AE211">
        <v>159.13</v>
      </c>
      <c r="AF211">
        <v>0</v>
      </c>
      <c r="AG211">
        <v>0</v>
      </c>
      <c r="AH211">
        <v>0</v>
      </c>
      <c r="AI211">
        <v>9.48</v>
      </c>
      <c r="AJ211">
        <v>1</v>
      </c>
      <c r="AK211">
        <v>1</v>
      </c>
      <c r="AL211">
        <v>1</v>
      </c>
      <c r="AN211">
        <v>0</v>
      </c>
      <c r="AO211">
        <v>0</v>
      </c>
      <c r="AP211">
        <v>0</v>
      </c>
      <c r="AQ211">
        <v>0</v>
      </c>
      <c r="AR211">
        <v>0</v>
      </c>
      <c r="AS211" t="s">
        <v>0</v>
      </c>
      <c r="AT211">
        <v>126</v>
      </c>
      <c r="AU211" t="s">
        <v>0</v>
      </c>
      <c r="AV211">
        <v>0</v>
      </c>
      <c r="AW211">
        <v>1</v>
      </c>
      <c r="AX211">
        <v>-1</v>
      </c>
      <c r="AY211">
        <v>0</v>
      </c>
      <c r="AZ211">
        <v>0</v>
      </c>
      <c r="BA211" t="s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CX211">
        <f>Y211*Source!I207</f>
        <v>5.67</v>
      </c>
      <c r="CY211">
        <f>AA211</f>
        <v>1508.55</v>
      </c>
      <c r="CZ211">
        <f>AE211</f>
        <v>159.13</v>
      </c>
      <c r="DA211">
        <f>AI211</f>
        <v>9.48</v>
      </c>
      <c r="DB211">
        <f>ROUND(ROUND(AT211*CZ211,2),6)</f>
        <v>20050.38</v>
      </c>
      <c r="DC211">
        <f>ROUND(ROUND(AT211*AG211,2),6)</f>
        <v>0</v>
      </c>
    </row>
    <row r="212" spans="1:107" x14ac:dyDescent="0.2">
      <c r="A212">
        <f>ROW(Source!A209)</f>
        <v>209</v>
      </c>
      <c r="B212">
        <v>46747901</v>
      </c>
      <c r="C212">
        <v>46748860</v>
      </c>
      <c r="D212">
        <v>30515951</v>
      </c>
      <c r="E212">
        <v>30515945</v>
      </c>
      <c r="F212">
        <v>1</v>
      </c>
      <c r="G212">
        <v>30515945</v>
      </c>
      <c r="H212">
        <v>1</v>
      </c>
      <c r="I212" t="s">
        <v>348</v>
      </c>
      <c r="J212" t="s">
        <v>0</v>
      </c>
      <c r="K212" t="s">
        <v>349</v>
      </c>
      <c r="L212">
        <v>1191</v>
      </c>
      <c r="N212">
        <v>1013</v>
      </c>
      <c r="O212" t="s">
        <v>350</v>
      </c>
      <c r="P212" t="s">
        <v>350</v>
      </c>
      <c r="Q212">
        <v>1</v>
      </c>
      <c r="W212">
        <v>0</v>
      </c>
      <c r="X212">
        <v>476480486</v>
      </c>
      <c r="Y212">
        <v>13.57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1</v>
      </c>
      <c r="AK212">
        <v>1</v>
      </c>
      <c r="AL212">
        <v>1</v>
      </c>
      <c r="AN212">
        <v>0</v>
      </c>
      <c r="AO212">
        <v>1</v>
      </c>
      <c r="AP212">
        <v>1</v>
      </c>
      <c r="AQ212">
        <v>0</v>
      </c>
      <c r="AR212">
        <v>0</v>
      </c>
      <c r="AS212" t="s">
        <v>0</v>
      </c>
      <c r="AT212">
        <v>11.8</v>
      </c>
      <c r="AU212" t="s">
        <v>18</v>
      </c>
      <c r="AV212">
        <v>1</v>
      </c>
      <c r="AW212">
        <v>2</v>
      </c>
      <c r="AX212">
        <v>46748867</v>
      </c>
      <c r="AY212">
        <v>1</v>
      </c>
      <c r="AZ212">
        <v>0</v>
      </c>
      <c r="BA212">
        <v>213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CX212">
        <f>Y212*Source!I209</f>
        <v>6.1065000000000005</v>
      </c>
      <c r="CY212">
        <f>AD212</f>
        <v>0</v>
      </c>
      <c r="CZ212">
        <f>AH212</f>
        <v>0</v>
      </c>
      <c r="DA212">
        <f>AL212</f>
        <v>1</v>
      </c>
      <c r="DB212">
        <f>ROUND((ROUND(AT212*CZ212,2)*1.15),6)</f>
        <v>0</v>
      </c>
      <c r="DC212">
        <f>ROUND((ROUND(AT212*AG212,2)*1.15),6)</f>
        <v>0</v>
      </c>
    </row>
    <row r="213" spans="1:107" x14ac:dyDescent="0.2">
      <c r="A213">
        <f>ROW(Source!A209)</f>
        <v>209</v>
      </c>
      <c r="B213">
        <v>46747901</v>
      </c>
      <c r="C213">
        <v>46748860</v>
      </c>
      <c r="D213">
        <v>30595487</v>
      </c>
      <c r="E213">
        <v>1</v>
      </c>
      <c r="F213">
        <v>1</v>
      </c>
      <c r="G213">
        <v>30515945</v>
      </c>
      <c r="H213">
        <v>2</v>
      </c>
      <c r="I213" t="s">
        <v>429</v>
      </c>
      <c r="J213" t="s">
        <v>430</v>
      </c>
      <c r="K213" t="s">
        <v>431</v>
      </c>
      <c r="L213">
        <v>1367</v>
      </c>
      <c r="N213">
        <v>1011</v>
      </c>
      <c r="O213" t="s">
        <v>354</v>
      </c>
      <c r="P213" t="s">
        <v>354</v>
      </c>
      <c r="Q213">
        <v>1</v>
      </c>
      <c r="W213">
        <v>0</v>
      </c>
      <c r="X213">
        <v>-1080015796</v>
      </c>
      <c r="Y213">
        <v>0.46250000000000002</v>
      </c>
      <c r="AA213">
        <v>0</v>
      </c>
      <c r="AB213">
        <v>848.31</v>
      </c>
      <c r="AC213">
        <v>575.08000000000004</v>
      </c>
      <c r="AD213">
        <v>0</v>
      </c>
      <c r="AE213">
        <v>0</v>
      </c>
      <c r="AF213">
        <v>78.62</v>
      </c>
      <c r="AG213">
        <v>23.17</v>
      </c>
      <c r="AH213">
        <v>0</v>
      </c>
      <c r="AI213">
        <v>1</v>
      </c>
      <c r="AJ213">
        <v>10.79</v>
      </c>
      <c r="AK213">
        <v>24.82</v>
      </c>
      <c r="AL213">
        <v>1</v>
      </c>
      <c r="AN213">
        <v>0</v>
      </c>
      <c r="AO213">
        <v>1</v>
      </c>
      <c r="AP213">
        <v>1</v>
      </c>
      <c r="AQ213">
        <v>0</v>
      </c>
      <c r="AR213">
        <v>0</v>
      </c>
      <c r="AS213" t="s">
        <v>0</v>
      </c>
      <c r="AT213">
        <v>0.37</v>
      </c>
      <c r="AU213" t="s">
        <v>17</v>
      </c>
      <c r="AV213">
        <v>0</v>
      </c>
      <c r="AW213">
        <v>2</v>
      </c>
      <c r="AX213">
        <v>46748868</v>
      </c>
      <c r="AY213">
        <v>1</v>
      </c>
      <c r="AZ213">
        <v>0</v>
      </c>
      <c r="BA213">
        <v>214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CX213">
        <f>Y213*Source!I209</f>
        <v>0.208125</v>
      </c>
      <c r="CY213">
        <f>AB213</f>
        <v>848.31</v>
      </c>
      <c r="CZ213">
        <f>AF213</f>
        <v>78.62</v>
      </c>
      <c r="DA213">
        <f>AJ213</f>
        <v>10.79</v>
      </c>
      <c r="DB213">
        <f>ROUND((ROUND(AT213*CZ213,2)*1.25),6)</f>
        <v>36.362499999999997</v>
      </c>
      <c r="DC213">
        <f>ROUND((ROUND(AT213*AG213,2)*1.25),6)</f>
        <v>10.7125</v>
      </c>
    </row>
    <row r="214" spans="1:107" x14ac:dyDescent="0.2">
      <c r="A214">
        <f>ROW(Source!A209)</f>
        <v>209</v>
      </c>
      <c r="B214">
        <v>46747901</v>
      </c>
      <c r="C214">
        <v>46748860</v>
      </c>
      <c r="D214">
        <v>30595488</v>
      </c>
      <c r="E214">
        <v>1</v>
      </c>
      <c r="F214">
        <v>1</v>
      </c>
      <c r="G214">
        <v>30515945</v>
      </c>
      <c r="H214">
        <v>2</v>
      </c>
      <c r="I214" t="s">
        <v>432</v>
      </c>
      <c r="J214" t="s">
        <v>433</v>
      </c>
      <c r="K214" t="s">
        <v>434</v>
      </c>
      <c r="L214">
        <v>1367</v>
      </c>
      <c r="N214">
        <v>1011</v>
      </c>
      <c r="O214" t="s">
        <v>354</v>
      </c>
      <c r="P214" t="s">
        <v>354</v>
      </c>
      <c r="Q214">
        <v>1</v>
      </c>
      <c r="W214">
        <v>0</v>
      </c>
      <c r="X214">
        <v>-1232682525</v>
      </c>
      <c r="Y214">
        <v>1.3875</v>
      </c>
      <c r="AA214">
        <v>0</v>
      </c>
      <c r="AB214">
        <v>912.46</v>
      </c>
      <c r="AC214">
        <v>575.08000000000004</v>
      </c>
      <c r="AD214">
        <v>0</v>
      </c>
      <c r="AE214">
        <v>0</v>
      </c>
      <c r="AF214">
        <v>79.97</v>
      </c>
      <c r="AG214">
        <v>23.17</v>
      </c>
      <c r="AH214">
        <v>0</v>
      </c>
      <c r="AI214">
        <v>1</v>
      </c>
      <c r="AJ214">
        <v>11.41</v>
      </c>
      <c r="AK214">
        <v>24.82</v>
      </c>
      <c r="AL214">
        <v>1</v>
      </c>
      <c r="AN214">
        <v>0</v>
      </c>
      <c r="AO214">
        <v>1</v>
      </c>
      <c r="AP214">
        <v>1</v>
      </c>
      <c r="AQ214">
        <v>0</v>
      </c>
      <c r="AR214">
        <v>0</v>
      </c>
      <c r="AS214" t="s">
        <v>0</v>
      </c>
      <c r="AT214">
        <v>1.1100000000000001</v>
      </c>
      <c r="AU214" t="s">
        <v>17</v>
      </c>
      <c r="AV214">
        <v>0</v>
      </c>
      <c r="AW214">
        <v>2</v>
      </c>
      <c r="AX214">
        <v>46748869</v>
      </c>
      <c r="AY214">
        <v>1</v>
      </c>
      <c r="AZ214">
        <v>2048</v>
      </c>
      <c r="BA214">
        <v>215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CX214">
        <f>Y214*Source!I209</f>
        <v>0.62437500000000001</v>
      </c>
      <c r="CY214">
        <f>AB214</f>
        <v>912.46</v>
      </c>
      <c r="CZ214">
        <f>AF214</f>
        <v>79.97</v>
      </c>
      <c r="DA214">
        <f>AJ214</f>
        <v>11.41</v>
      </c>
      <c r="DB214">
        <f>ROUND((ROUND(AT214*CZ214,2)*1.25),6)</f>
        <v>110.96250000000001</v>
      </c>
      <c r="DC214">
        <f>ROUND((ROUND(AT214*AG214,2)*1.25),6)</f>
        <v>32.15</v>
      </c>
    </row>
    <row r="215" spans="1:107" x14ac:dyDescent="0.2">
      <c r="A215">
        <f>ROW(Source!A209)</f>
        <v>209</v>
      </c>
      <c r="B215">
        <v>46747901</v>
      </c>
      <c r="C215">
        <v>46748860</v>
      </c>
      <c r="D215">
        <v>30516999</v>
      </c>
      <c r="E215">
        <v>30515945</v>
      </c>
      <c r="F215">
        <v>1</v>
      </c>
      <c r="G215">
        <v>30515945</v>
      </c>
      <c r="H215">
        <v>2</v>
      </c>
      <c r="I215" t="s">
        <v>361</v>
      </c>
      <c r="J215" t="s">
        <v>0</v>
      </c>
      <c r="K215" t="s">
        <v>362</v>
      </c>
      <c r="L215">
        <v>1344</v>
      </c>
      <c r="N215">
        <v>1008</v>
      </c>
      <c r="O215" t="s">
        <v>363</v>
      </c>
      <c r="P215" t="s">
        <v>363</v>
      </c>
      <c r="Q215">
        <v>1</v>
      </c>
      <c r="W215">
        <v>0</v>
      </c>
      <c r="X215">
        <v>-1180195794</v>
      </c>
      <c r="Y215">
        <v>6.7750000000000004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1</v>
      </c>
      <c r="AG215">
        <v>0</v>
      </c>
      <c r="AH215">
        <v>0</v>
      </c>
      <c r="AI215">
        <v>1</v>
      </c>
      <c r="AJ215">
        <v>1</v>
      </c>
      <c r="AK215">
        <v>1</v>
      </c>
      <c r="AL215">
        <v>1</v>
      </c>
      <c r="AN215">
        <v>0</v>
      </c>
      <c r="AO215">
        <v>1</v>
      </c>
      <c r="AP215">
        <v>1</v>
      </c>
      <c r="AQ215">
        <v>0</v>
      </c>
      <c r="AR215">
        <v>0</v>
      </c>
      <c r="AS215" t="s">
        <v>0</v>
      </c>
      <c r="AT215">
        <v>5.42</v>
      </c>
      <c r="AU215" t="s">
        <v>17</v>
      </c>
      <c r="AV215">
        <v>0</v>
      </c>
      <c r="AW215">
        <v>2</v>
      </c>
      <c r="AX215">
        <v>46748870</v>
      </c>
      <c r="AY215">
        <v>1</v>
      </c>
      <c r="AZ215">
        <v>0</v>
      </c>
      <c r="BA215">
        <v>216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CX215">
        <f>Y215*Source!I209</f>
        <v>3.0487500000000001</v>
      </c>
      <c r="CY215">
        <f>AB215</f>
        <v>1</v>
      </c>
      <c r="CZ215">
        <f>AF215</f>
        <v>1</v>
      </c>
      <c r="DA215">
        <f>AJ215</f>
        <v>1</v>
      </c>
      <c r="DB215">
        <f>ROUND((ROUND(AT215*CZ215,2)*1.25),6)</f>
        <v>6.7750000000000004</v>
      </c>
      <c r="DC215">
        <f>ROUND((ROUND(AT215*AG215,2)*1.25),6)</f>
        <v>0</v>
      </c>
    </row>
    <row r="216" spans="1:107" x14ac:dyDescent="0.2">
      <c r="A216">
        <f>ROW(Source!A209)</f>
        <v>209</v>
      </c>
      <c r="B216">
        <v>46747901</v>
      </c>
      <c r="C216">
        <v>46748860</v>
      </c>
      <c r="D216">
        <v>30589864</v>
      </c>
      <c r="E216">
        <v>1</v>
      </c>
      <c r="F216">
        <v>1</v>
      </c>
      <c r="G216">
        <v>30515945</v>
      </c>
      <c r="H216">
        <v>3</v>
      </c>
      <c r="I216" t="s">
        <v>207</v>
      </c>
      <c r="J216" t="s">
        <v>209</v>
      </c>
      <c r="K216" t="s">
        <v>208</v>
      </c>
      <c r="L216">
        <v>1348</v>
      </c>
      <c r="N216">
        <v>1009</v>
      </c>
      <c r="O216" t="s">
        <v>38</v>
      </c>
      <c r="P216" t="s">
        <v>38</v>
      </c>
      <c r="Q216">
        <v>1000</v>
      </c>
      <c r="W216">
        <v>0</v>
      </c>
      <c r="X216">
        <v>-2137020924</v>
      </c>
      <c r="Y216">
        <v>9.58</v>
      </c>
      <c r="AA216">
        <v>2653.91</v>
      </c>
      <c r="AB216">
        <v>0</v>
      </c>
      <c r="AC216">
        <v>0</v>
      </c>
      <c r="AD216">
        <v>0</v>
      </c>
      <c r="AE216">
        <v>305.75</v>
      </c>
      <c r="AF216">
        <v>0</v>
      </c>
      <c r="AG216">
        <v>0</v>
      </c>
      <c r="AH216">
        <v>0</v>
      </c>
      <c r="AI216">
        <v>8.68</v>
      </c>
      <c r="AJ216">
        <v>1</v>
      </c>
      <c r="AK216">
        <v>1</v>
      </c>
      <c r="AL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 t="s">
        <v>0</v>
      </c>
      <c r="AT216">
        <v>9.58</v>
      </c>
      <c r="AU216" t="s">
        <v>0</v>
      </c>
      <c r="AV216">
        <v>0</v>
      </c>
      <c r="AW216">
        <v>1</v>
      </c>
      <c r="AX216">
        <v>-1</v>
      </c>
      <c r="AY216">
        <v>0</v>
      </c>
      <c r="AZ216">
        <v>0</v>
      </c>
      <c r="BA216" t="s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CX216">
        <f>Y216*Source!I209</f>
        <v>4.3109999999999999</v>
      </c>
      <c r="CY216">
        <f>AA216</f>
        <v>2653.91</v>
      </c>
      <c r="CZ216">
        <f>AE216</f>
        <v>305.75</v>
      </c>
      <c r="DA216">
        <f>AI216</f>
        <v>8.68</v>
      </c>
      <c r="DB216">
        <f>ROUND(ROUND(AT216*CZ216,2),6)</f>
        <v>2929.09</v>
      </c>
      <c r="DC216">
        <f>ROUND(ROUND(AT216*AG216,2),6)</f>
        <v>0</v>
      </c>
    </row>
    <row r="217" spans="1:107" x14ac:dyDescent="0.2">
      <c r="A217">
        <f>ROW(Source!A209)</f>
        <v>209</v>
      </c>
      <c r="B217">
        <v>46747901</v>
      </c>
      <c r="C217">
        <v>46748860</v>
      </c>
      <c r="D217">
        <v>30541208</v>
      </c>
      <c r="E217">
        <v>30515945</v>
      </c>
      <c r="F217">
        <v>1</v>
      </c>
      <c r="G217">
        <v>30515945</v>
      </c>
      <c r="H217">
        <v>3</v>
      </c>
      <c r="I217" t="s">
        <v>370</v>
      </c>
      <c r="J217" t="s">
        <v>0</v>
      </c>
      <c r="K217" t="s">
        <v>371</v>
      </c>
      <c r="L217">
        <v>1344</v>
      </c>
      <c r="N217">
        <v>1008</v>
      </c>
      <c r="O217" t="s">
        <v>363</v>
      </c>
      <c r="P217" t="s">
        <v>363</v>
      </c>
      <c r="Q217">
        <v>1</v>
      </c>
      <c r="W217">
        <v>0</v>
      </c>
      <c r="X217">
        <v>-94250534</v>
      </c>
      <c r="Y217">
        <v>14.5</v>
      </c>
      <c r="AA217">
        <v>1</v>
      </c>
      <c r="AB217">
        <v>0</v>
      </c>
      <c r="AC217">
        <v>0</v>
      </c>
      <c r="AD217">
        <v>0</v>
      </c>
      <c r="AE217">
        <v>1</v>
      </c>
      <c r="AF217">
        <v>0</v>
      </c>
      <c r="AG217">
        <v>0</v>
      </c>
      <c r="AH217">
        <v>0</v>
      </c>
      <c r="AI217">
        <v>1</v>
      </c>
      <c r="AJ217">
        <v>1</v>
      </c>
      <c r="AK217">
        <v>1</v>
      </c>
      <c r="AL217">
        <v>1</v>
      </c>
      <c r="AN217">
        <v>0</v>
      </c>
      <c r="AO217">
        <v>1</v>
      </c>
      <c r="AP217">
        <v>0</v>
      </c>
      <c r="AQ217">
        <v>0</v>
      </c>
      <c r="AR217">
        <v>0</v>
      </c>
      <c r="AS217" t="s">
        <v>0</v>
      </c>
      <c r="AT217">
        <v>14.5</v>
      </c>
      <c r="AU217" t="s">
        <v>0</v>
      </c>
      <c r="AV217">
        <v>0</v>
      </c>
      <c r="AW217">
        <v>2</v>
      </c>
      <c r="AX217">
        <v>46748872</v>
      </c>
      <c r="AY217">
        <v>1</v>
      </c>
      <c r="AZ217">
        <v>0</v>
      </c>
      <c r="BA217">
        <v>218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CX217">
        <f>Y217*Source!I209</f>
        <v>6.5250000000000004</v>
      </c>
      <c r="CY217">
        <f>AA217</f>
        <v>1</v>
      </c>
      <c r="CZ217">
        <f>AE217</f>
        <v>1</v>
      </c>
      <c r="DA217">
        <f>AI217</f>
        <v>1</v>
      </c>
      <c r="DB217">
        <f>ROUND(ROUND(AT217*CZ217,2),6)</f>
        <v>14.5</v>
      </c>
      <c r="DC217">
        <f>ROUND(ROUND(AT217*AG217,2),6)</f>
        <v>0</v>
      </c>
    </row>
    <row r="218" spans="1:107" x14ac:dyDescent="0.2">
      <c r="A218">
        <f>ROW(Source!A211)</f>
        <v>211</v>
      </c>
      <c r="B218">
        <v>46747901</v>
      </c>
      <c r="C218">
        <v>46748874</v>
      </c>
      <c r="D218">
        <v>30515951</v>
      </c>
      <c r="E218">
        <v>30515945</v>
      </c>
      <c r="F218">
        <v>1</v>
      </c>
      <c r="G218">
        <v>30515945</v>
      </c>
      <c r="H218">
        <v>1</v>
      </c>
      <c r="I218" t="s">
        <v>348</v>
      </c>
      <c r="J218" t="s">
        <v>0</v>
      </c>
      <c r="K218" t="s">
        <v>349</v>
      </c>
      <c r="L218">
        <v>1191</v>
      </c>
      <c r="N218">
        <v>1013</v>
      </c>
      <c r="O218" t="s">
        <v>350</v>
      </c>
      <c r="P218" t="s">
        <v>350</v>
      </c>
      <c r="Q218">
        <v>1</v>
      </c>
      <c r="W218">
        <v>0</v>
      </c>
      <c r="X218">
        <v>476480486</v>
      </c>
      <c r="Y218">
        <v>1.8285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1</v>
      </c>
      <c r="AJ218">
        <v>1</v>
      </c>
      <c r="AK218">
        <v>1</v>
      </c>
      <c r="AL218">
        <v>1</v>
      </c>
      <c r="AN218">
        <v>0</v>
      </c>
      <c r="AO218">
        <v>1</v>
      </c>
      <c r="AP218">
        <v>1</v>
      </c>
      <c r="AQ218">
        <v>0</v>
      </c>
      <c r="AR218">
        <v>0</v>
      </c>
      <c r="AS218" t="s">
        <v>0</v>
      </c>
      <c r="AT218">
        <v>0.53</v>
      </c>
      <c r="AU218" t="s">
        <v>285</v>
      </c>
      <c r="AV218">
        <v>1</v>
      </c>
      <c r="AW218">
        <v>2</v>
      </c>
      <c r="AX218">
        <v>46748879</v>
      </c>
      <c r="AY218">
        <v>1</v>
      </c>
      <c r="AZ218">
        <v>0</v>
      </c>
      <c r="BA218">
        <v>219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CX218">
        <f>Y218*Source!I211</f>
        <v>0.82282500000000003</v>
      </c>
      <c r="CY218">
        <f>AD218</f>
        <v>0</v>
      </c>
      <c r="CZ218">
        <f>AH218</f>
        <v>0</v>
      </c>
      <c r="DA218">
        <f>AL218</f>
        <v>1</v>
      </c>
      <c r="DB218">
        <f>ROUND((ROUND(AT218*CZ218,2)*3*1.15),6)</f>
        <v>0</v>
      </c>
      <c r="DC218">
        <f>ROUND((ROUND(AT218*AG218,2)*3*1.15),6)</f>
        <v>0</v>
      </c>
    </row>
    <row r="219" spans="1:107" x14ac:dyDescent="0.2">
      <c r="A219">
        <f>ROW(Source!A211)</f>
        <v>211</v>
      </c>
      <c r="B219">
        <v>46747901</v>
      </c>
      <c r="C219">
        <v>46748874</v>
      </c>
      <c r="D219">
        <v>30595410</v>
      </c>
      <c r="E219">
        <v>1</v>
      </c>
      <c r="F219">
        <v>1</v>
      </c>
      <c r="G219">
        <v>30515945</v>
      </c>
      <c r="H219">
        <v>2</v>
      </c>
      <c r="I219" t="s">
        <v>459</v>
      </c>
      <c r="J219" t="s">
        <v>460</v>
      </c>
      <c r="K219" t="s">
        <v>461</v>
      </c>
      <c r="L219">
        <v>1367</v>
      </c>
      <c r="N219">
        <v>1011</v>
      </c>
      <c r="O219" t="s">
        <v>354</v>
      </c>
      <c r="P219" t="s">
        <v>354</v>
      </c>
      <c r="Q219">
        <v>1</v>
      </c>
      <c r="W219">
        <v>0</v>
      </c>
      <c r="X219">
        <v>1022351366</v>
      </c>
      <c r="Y219">
        <v>0.28125</v>
      </c>
      <c r="AA219">
        <v>0</v>
      </c>
      <c r="AB219">
        <v>1206.1600000000001</v>
      </c>
      <c r="AC219">
        <v>476.54</v>
      </c>
      <c r="AD219">
        <v>0</v>
      </c>
      <c r="AE219">
        <v>0</v>
      </c>
      <c r="AF219">
        <v>106.74</v>
      </c>
      <c r="AG219">
        <v>19.2</v>
      </c>
      <c r="AH219">
        <v>0</v>
      </c>
      <c r="AI219">
        <v>1</v>
      </c>
      <c r="AJ219">
        <v>11.3</v>
      </c>
      <c r="AK219">
        <v>24.82</v>
      </c>
      <c r="AL219">
        <v>1</v>
      </c>
      <c r="AN219">
        <v>0</v>
      </c>
      <c r="AO219">
        <v>1</v>
      </c>
      <c r="AP219">
        <v>1</v>
      </c>
      <c r="AQ219">
        <v>0</v>
      </c>
      <c r="AR219">
        <v>0</v>
      </c>
      <c r="AS219" t="s">
        <v>0</v>
      </c>
      <c r="AT219">
        <v>7.4999999999999997E-2</v>
      </c>
      <c r="AU219" t="s">
        <v>284</v>
      </c>
      <c r="AV219">
        <v>0</v>
      </c>
      <c r="AW219">
        <v>2</v>
      </c>
      <c r="AX219">
        <v>46748880</v>
      </c>
      <c r="AY219">
        <v>1</v>
      </c>
      <c r="AZ219">
        <v>0</v>
      </c>
      <c r="BA219">
        <v>220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CX219">
        <f>Y219*Source!I211</f>
        <v>0.12656249999999999</v>
      </c>
      <c r="CY219">
        <f>AB219</f>
        <v>1206.1600000000001</v>
      </c>
      <c r="CZ219">
        <f>AF219</f>
        <v>106.74</v>
      </c>
      <c r="DA219">
        <f>AJ219</f>
        <v>11.3</v>
      </c>
      <c r="DB219">
        <f>ROUND((ROUND(AT219*CZ219,2)*3*1.25),6)</f>
        <v>30.037500000000001</v>
      </c>
      <c r="DC219">
        <f>ROUND((ROUND(AT219*AG219,2)*3*1.25),6)</f>
        <v>5.4</v>
      </c>
    </row>
    <row r="220" spans="1:107" x14ac:dyDescent="0.2">
      <c r="A220">
        <f>ROW(Source!A211)</f>
        <v>211</v>
      </c>
      <c r="B220">
        <v>46747901</v>
      </c>
      <c r="C220">
        <v>46748874</v>
      </c>
      <c r="D220">
        <v>30595516</v>
      </c>
      <c r="E220">
        <v>1</v>
      </c>
      <c r="F220">
        <v>1</v>
      </c>
      <c r="G220">
        <v>30515945</v>
      </c>
      <c r="H220">
        <v>2</v>
      </c>
      <c r="I220" t="s">
        <v>462</v>
      </c>
      <c r="J220" t="s">
        <v>463</v>
      </c>
      <c r="K220" t="s">
        <v>464</v>
      </c>
      <c r="L220">
        <v>1367</v>
      </c>
      <c r="N220">
        <v>1011</v>
      </c>
      <c r="O220" t="s">
        <v>354</v>
      </c>
      <c r="P220" t="s">
        <v>354</v>
      </c>
      <c r="Q220">
        <v>1</v>
      </c>
      <c r="W220">
        <v>0</v>
      </c>
      <c r="X220">
        <v>-1272456651</v>
      </c>
      <c r="Y220">
        <v>0.28125</v>
      </c>
      <c r="AA220">
        <v>0</v>
      </c>
      <c r="AB220">
        <v>1031.69</v>
      </c>
      <c r="AC220">
        <v>704.89</v>
      </c>
      <c r="AD220">
        <v>0</v>
      </c>
      <c r="AE220">
        <v>0</v>
      </c>
      <c r="AF220">
        <v>124.6</v>
      </c>
      <c r="AG220">
        <v>28.4</v>
      </c>
      <c r="AH220">
        <v>0</v>
      </c>
      <c r="AI220">
        <v>1</v>
      </c>
      <c r="AJ220">
        <v>8.2799999999999994</v>
      </c>
      <c r="AK220">
        <v>24.82</v>
      </c>
      <c r="AL220">
        <v>1</v>
      </c>
      <c r="AN220">
        <v>0</v>
      </c>
      <c r="AO220">
        <v>1</v>
      </c>
      <c r="AP220">
        <v>1</v>
      </c>
      <c r="AQ220">
        <v>0</v>
      </c>
      <c r="AR220">
        <v>0</v>
      </c>
      <c r="AS220" t="s">
        <v>0</v>
      </c>
      <c r="AT220">
        <v>7.4999999999999997E-2</v>
      </c>
      <c r="AU220" t="s">
        <v>284</v>
      </c>
      <c r="AV220">
        <v>0</v>
      </c>
      <c r="AW220">
        <v>2</v>
      </c>
      <c r="AX220">
        <v>46748881</v>
      </c>
      <c r="AY220">
        <v>1</v>
      </c>
      <c r="AZ220">
        <v>0</v>
      </c>
      <c r="BA220">
        <v>221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CX220">
        <f>Y220*Source!I211</f>
        <v>0.12656249999999999</v>
      </c>
      <c r="CY220">
        <f>AB220</f>
        <v>1031.69</v>
      </c>
      <c r="CZ220">
        <f>AF220</f>
        <v>124.6</v>
      </c>
      <c r="DA220">
        <f>AJ220</f>
        <v>8.2799999999999994</v>
      </c>
      <c r="DB220">
        <f>ROUND((ROUND(AT220*CZ220,2)*3*1.25),6)</f>
        <v>35.0625</v>
      </c>
      <c r="DC220">
        <f>ROUND((ROUND(AT220*AG220,2)*3*1.25),6)</f>
        <v>7.9874999999999998</v>
      </c>
    </row>
    <row r="221" spans="1:107" x14ac:dyDescent="0.2">
      <c r="A221">
        <f>ROW(Source!A211)</f>
        <v>211</v>
      </c>
      <c r="B221">
        <v>46747901</v>
      </c>
      <c r="C221">
        <v>46748874</v>
      </c>
      <c r="D221">
        <v>30589864</v>
      </c>
      <c r="E221">
        <v>1</v>
      </c>
      <c r="F221">
        <v>1</v>
      </c>
      <c r="G221">
        <v>30515945</v>
      </c>
      <c r="H221">
        <v>3</v>
      </c>
      <c r="I221" t="s">
        <v>207</v>
      </c>
      <c r="J221" t="s">
        <v>209</v>
      </c>
      <c r="K221" t="s">
        <v>208</v>
      </c>
      <c r="L221">
        <v>1348</v>
      </c>
      <c r="N221">
        <v>1009</v>
      </c>
      <c r="O221" t="s">
        <v>38</v>
      </c>
      <c r="P221" t="s">
        <v>38</v>
      </c>
      <c r="Q221">
        <v>1000</v>
      </c>
      <c r="W221">
        <v>0</v>
      </c>
      <c r="X221">
        <v>-2137020924</v>
      </c>
      <c r="Y221">
        <v>7.2</v>
      </c>
      <c r="AA221">
        <v>2653.91</v>
      </c>
      <c r="AB221">
        <v>0</v>
      </c>
      <c r="AC221">
        <v>0</v>
      </c>
      <c r="AD221">
        <v>0</v>
      </c>
      <c r="AE221">
        <v>305.75</v>
      </c>
      <c r="AF221">
        <v>0</v>
      </c>
      <c r="AG221">
        <v>0</v>
      </c>
      <c r="AH221">
        <v>0</v>
      </c>
      <c r="AI221">
        <v>8.68</v>
      </c>
      <c r="AJ221">
        <v>1</v>
      </c>
      <c r="AK221">
        <v>1</v>
      </c>
      <c r="AL221">
        <v>1</v>
      </c>
      <c r="AN221">
        <v>0</v>
      </c>
      <c r="AO221">
        <v>0</v>
      </c>
      <c r="AP221">
        <v>1</v>
      </c>
      <c r="AQ221">
        <v>0</v>
      </c>
      <c r="AR221">
        <v>0</v>
      </c>
      <c r="AS221" t="s">
        <v>0</v>
      </c>
      <c r="AT221">
        <v>2.4</v>
      </c>
      <c r="AU221" t="s">
        <v>283</v>
      </c>
      <c r="AV221">
        <v>0</v>
      </c>
      <c r="AW221">
        <v>1</v>
      </c>
      <c r="AX221">
        <v>-1</v>
      </c>
      <c r="AY221">
        <v>0</v>
      </c>
      <c r="AZ221">
        <v>0</v>
      </c>
      <c r="BA221" t="s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CX221">
        <f>Y221*Source!I211</f>
        <v>3.24</v>
      </c>
      <c r="CY221">
        <f>AA221</f>
        <v>2653.91</v>
      </c>
      <c r="CZ221">
        <f>AE221</f>
        <v>305.75</v>
      </c>
      <c r="DA221">
        <f>AI221</f>
        <v>8.68</v>
      </c>
      <c r="DB221">
        <f>ROUND((ROUND(AT221*CZ221,2)*3),6)</f>
        <v>2201.4</v>
      </c>
      <c r="DC221">
        <f>ROUND((ROUND(AT221*AG221,2)*3),6)</f>
        <v>0</v>
      </c>
    </row>
    <row r="222" spans="1:107" x14ac:dyDescent="0.2">
      <c r="A222">
        <f>ROW(Source!A213)</f>
        <v>213</v>
      </c>
      <c r="B222">
        <v>46747901</v>
      </c>
      <c r="C222">
        <v>46748884</v>
      </c>
      <c r="D222">
        <v>30515951</v>
      </c>
      <c r="E222">
        <v>30515945</v>
      </c>
      <c r="F222">
        <v>1</v>
      </c>
      <c r="G222">
        <v>30515945</v>
      </c>
      <c r="H222">
        <v>1</v>
      </c>
      <c r="I222" t="s">
        <v>348</v>
      </c>
      <c r="J222" t="s">
        <v>0</v>
      </c>
      <c r="K222" t="s">
        <v>349</v>
      </c>
      <c r="L222">
        <v>1191</v>
      </c>
      <c r="N222">
        <v>1013</v>
      </c>
      <c r="O222" t="s">
        <v>350</v>
      </c>
      <c r="P222" t="s">
        <v>350</v>
      </c>
      <c r="Q222">
        <v>1</v>
      </c>
      <c r="W222">
        <v>0</v>
      </c>
      <c r="X222">
        <v>476480486</v>
      </c>
      <c r="Y222">
        <v>13.57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1</v>
      </c>
      <c r="AJ222">
        <v>1</v>
      </c>
      <c r="AK222">
        <v>1</v>
      </c>
      <c r="AL222">
        <v>1</v>
      </c>
      <c r="AN222">
        <v>0</v>
      </c>
      <c r="AO222">
        <v>1</v>
      </c>
      <c r="AP222">
        <v>1</v>
      </c>
      <c r="AQ222">
        <v>0</v>
      </c>
      <c r="AR222">
        <v>0</v>
      </c>
      <c r="AS222" t="s">
        <v>0</v>
      </c>
      <c r="AT222">
        <v>11.8</v>
      </c>
      <c r="AU222" t="s">
        <v>18</v>
      </c>
      <c r="AV222">
        <v>1</v>
      </c>
      <c r="AW222">
        <v>2</v>
      </c>
      <c r="AX222">
        <v>46748891</v>
      </c>
      <c r="AY222">
        <v>1</v>
      </c>
      <c r="AZ222">
        <v>0</v>
      </c>
      <c r="BA222">
        <v>223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CX222">
        <f>Y222*Source!I213</f>
        <v>6.1065000000000005</v>
      </c>
      <c r="CY222">
        <f>AD222</f>
        <v>0</v>
      </c>
      <c r="CZ222">
        <f>AH222</f>
        <v>0</v>
      </c>
      <c r="DA222">
        <f>AL222</f>
        <v>1</v>
      </c>
      <c r="DB222">
        <f>ROUND((ROUND(AT222*CZ222,2)*1.15),6)</f>
        <v>0</v>
      </c>
      <c r="DC222">
        <f>ROUND((ROUND(AT222*AG222,2)*1.15),6)</f>
        <v>0</v>
      </c>
    </row>
    <row r="223" spans="1:107" x14ac:dyDescent="0.2">
      <c r="A223">
        <f>ROW(Source!A213)</f>
        <v>213</v>
      </c>
      <c r="B223">
        <v>46747901</v>
      </c>
      <c r="C223">
        <v>46748884</v>
      </c>
      <c r="D223">
        <v>30595487</v>
      </c>
      <c r="E223">
        <v>1</v>
      </c>
      <c r="F223">
        <v>1</v>
      </c>
      <c r="G223">
        <v>30515945</v>
      </c>
      <c r="H223">
        <v>2</v>
      </c>
      <c r="I223" t="s">
        <v>429</v>
      </c>
      <c r="J223" t="s">
        <v>430</v>
      </c>
      <c r="K223" t="s">
        <v>431</v>
      </c>
      <c r="L223">
        <v>1367</v>
      </c>
      <c r="N223">
        <v>1011</v>
      </c>
      <c r="O223" t="s">
        <v>354</v>
      </c>
      <c r="P223" t="s">
        <v>354</v>
      </c>
      <c r="Q223">
        <v>1</v>
      </c>
      <c r="W223">
        <v>0</v>
      </c>
      <c r="X223">
        <v>-1080015796</v>
      </c>
      <c r="Y223">
        <v>0.46250000000000002</v>
      </c>
      <c r="AA223">
        <v>0</v>
      </c>
      <c r="AB223">
        <v>848.31</v>
      </c>
      <c r="AC223">
        <v>575.08000000000004</v>
      </c>
      <c r="AD223">
        <v>0</v>
      </c>
      <c r="AE223">
        <v>0</v>
      </c>
      <c r="AF223">
        <v>78.62</v>
      </c>
      <c r="AG223">
        <v>23.17</v>
      </c>
      <c r="AH223">
        <v>0</v>
      </c>
      <c r="AI223">
        <v>1</v>
      </c>
      <c r="AJ223">
        <v>10.79</v>
      </c>
      <c r="AK223">
        <v>24.82</v>
      </c>
      <c r="AL223">
        <v>1</v>
      </c>
      <c r="AN223">
        <v>0</v>
      </c>
      <c r="AO223">
        <v>1</v>
      </c>
      <c r="AP223">
        <v>1</v>
      </c>
      <c r="AQ223">
        <v>0</v>
      </c>
      <c r="AR223">
        <v>0</v>
      </c>
      <c r="AS223" t="s">
        <v>0</v>
      </c>
      <c r="AT223">
        <v>0.37</v>
      </c>
      <c r="AU223" t="s">
        <v>17</v>
      </c>
      <c r="AV223">
        <v>0</v>
      </c>
      <c r="AW223">
        <v>2</v>
      </c>
      <c r="AX223">
        <v>46748892</v>
      </c>
      <c r="AY223">
        <v>1</v>
      </c>
      <c r="AZ223">
        <v>0</v>
      </c>
      <c r="BA223">
        <v>224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CX223">
        <f>Y223*Source!I213</f>
        <v>0.208125</v>
      </c>
      <c r="CY223">
        <f>AB223</f>
        <v>848.31</v>
      </c>
      <c r="CZ223">
        <f>AF223</f>
        <v>78.62</v>
      </c>
      <c r="DA223">
        <f>AJ223</f>
        <v>10.79</v>
      </c>
      <c r="DB223">
        <f>ROUND((ROUND(AT223*CZ223,2)*1.25),6)</f>
        <v>36.362499999999997</v>
      </c>
      <c r="DC223">
        <f>ROUND((ROUND(AT223*AG223,2)*1.25),6)</f>
        <v>10.7125</v>
      </c>
    </row>
    <row r="224" spans="1:107" x14ac:dyDescent="0.2">
      <c r="A224">
        <f>ROW(Source!A213)</f>
        <v>213</v>
      </c>
      <c r="B224">
        <v>46747901</v>
      </c>
      <c r="C224">
        <v>46748884</v>
      </c>
      <c r="D224">
        <v>30595488</v>
      </c>
      <c r="E224">
        <v>1</v>
      </c>
      <c r="F224">
        <v>1</v>
      </c>
      <c r="G224">
        <v>30515945</v>
      </c>
      <c r="H224">
        <v>2</v>
      </c>
      <c r="I224" t="s">
        <v>432</v>
      </c>
      <c r="J224" t="s">
        <v>433</v>
      </c>
      <c r="K224" t="s">
        <v>434</v>
      </c>
      <c r="L224">
        <v>1367</v>
      </c>
      <c r="N224">
        <v>1011</v>
      </c>
      <c r="O224" t="s">
        <v>354</v>
      </c>
      <c r="P224" t="s">
        <v>354</v>
      </c>
      <c r="Q224">
        <v>1</v>
      </c>
      <c r="W224">
        <v>0</v>
      </c>
      <c r="X224">
        <v>-1232682525</v>
      </c>
      <c r="Y224">
        <v>1.3875</v>
      </c>
      <c r="AA224">
        <v>0</v>
      </c>
      <c r="AB224">
        <v>912.46</v>
      </c>
      <c r="AC224">
        <v>575.08000000000004</v>
      </c>
      <c r="AD224">
        <v>0</v>
      </c>
      <c r="AE224">
        <v>0</v>
      </c>
      <c r="AF224">
        <v>79.97</v>
      </c>
      <c r="AG224">
        <v>23.17</v>
      </c>
      <c r="AH224">
        <v>0</v>
      </c>
      <c r="AI224">
        <v>1</v>
      </c>
      <c r="AJ224">
        <v>11.41</v>
      </c>
      <c r="AK224">
        <v>24.82</v>
      </c>
      <c r="AL224">
        <v>1</v>
      </c>
      <c r="AN224">
        <v>0</v>
      </c>
      <c r="AO224">
        <v>1</v>
      </c>
      <c r="AP224">
        <v>1</v>
      </c>
      <c r="AQ224">
        <v>0</v>
      </c>
      <c r="AR224">
        <v>0</v>
      </c>
      <c r="AS224" t="s">
        <v>0</v>
      </c>
      <c r="AT224">
        <v>1.1100000000000001</v>
      </c>
      <c r="AU224" t="s">
        <v>17</v>
      </c>
      <c r="AV224">
        <v>0</v>
      </c>
      <c r="AW224">
        <v>2</v>
      </c>
      <c r="AX224">
        <v>46748893</v>
      </c>
      <c r="AY224">
        <v>1</v>
      </c>
      <c r="AZ224">
        <v>2048</v>
      </c>
      <c r="BA224">
        <v>225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CX224">
        <f>Y224*Source!I213</f>
        <v>0.62437500000000001</v>
      </c>
      <c r="CY224">
        <f>AB224</f>
        <v>912.46</v>
      </c>
      <c r="CZ224">
        <f>AF224</f>
        <v>79.97</v>
      </c>
      <c r="DA224">
        <f>AJ224</f>
        <v>11.41</v>
      </c>
      <c r="DB224">
        <f>ROUND((ROUND(AT224*CZ224,2)*1.25),6)</f>
        <v>110.96250000000001</v>
      </c>
      <c r="DC224">
        <f>ROUND((ROUND(AT224*AG224,2)*1.25),6)</f>
        <v>32.15</v>
      </c>
    </row>
    <row r="225" spans="1:107" x14ac:dyDescent="0.2">
      <c r="A225">
        <f>ROW(Source!A213)</f>
        <v>213</v>
      </c>
      <c r="B225">
        <v>46747901</v>
      </c>
      <c r="C225">
        <v>46748884</v>
      </c>
      <c r="D225">
        <v>30516999</v>
      </c>
      <c r="E225">
        <v>30515945</v>
      </c>
      <c r="F225">
        <v>1</v>
      </c>
      <c r="G225">
        <v>30515945</v>
      </c>
      <c r="H225">
        <v>2</v>
      </c>
      <c r="I225" t="s">
        <v>361</v>
      </c>
      <c r="J225" t="s">
        <v>0</v>
      </c>
      <c r="K225" t="s">
        <v>362</v>
      </c>
      <c r="L225">
        <v>1344</v>
      </c>
      <c r="N225">
        <v>1008</v>
      </c>
      <c r="O225" t="s">
        <v>363</v>
      </c>
      <c r="P225" t="s">
        <v>363</v>
      </c>
      <c r="Q225">
        <v>1</v>
      </c>
      <c r="W225">
        <v>0</v>
      </c>
      <c r="X225">
        <v>-1180195794</v>
      </c>
      <c r="Y225">
        <v>6.7750000000000004</v>
      </c>
      <c r="AA225">
        <v>0</v>
      </c>
      <c r="AB225">
        <v>1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1</v>
      </c>
      <c r="AJ225">
        <v>1</v>
      </c>
      <c r="AK225">
        <v>1</v>
      </c>
      <c r="AL225">
        <v>1</v>
      </c>
      <c r="AN225">
        <v>0</v>
      </c>
      <c r="AO225">
        <v>1</v>
      </c>
      <c r="AP225">
        <v>1</v>
      </c>
      <c r="AQ225">
        <v>0</v>
      </c>
      <c r="AR225">
        <v>0</v>
      </c>
      <c r="AS225" t="s">
        <v>0</v>
      </c>
      <c r="AT225">
        <v>5.42</v>
      </c>
      <c r="AU225" t="s">
        <v>17</v>
      </c>
      <c r="AV225">
        <v>0</v>
      </c>
      <c r="AW225">
        <v>2</v>
      </c>
      <c r="AX225">
        <v>46748894</v>
      </c>
      <c r="AY225">
        <v>1</v>
      </c>
      <c r="AZ225">
        <v>0</v>
      </c>
      <c r="BA225">
        <v>226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CX225">
        <f>Y225*Source!I213</f>
        <v>3.0487500000000001</v>
      </c>
      <c r="CY225">
        <f>AB225</f>
        <v>1</v>
      </c>
      <c r="CZ225">
        <f>AF225</f>
        <v>1</v>
      </c>
      <c r="DA225">
        <f>AJ225</f>
        <v>1</v>
      </c>
      <c r="DB225">
        <f>ROUND((ROUND(AT225*CZ225,2)*1.25),6)</f>
        <v>6.7750000000000004</v>
      </c>
      <c r="DC225">
        <f>ROUND((ROUND(AT225*AG225,2)*1.25),6)</f>
        <v>0</v>
      </c>
    </row>
    <row r="226" spans="1:107" x14ac:dyDescent="0.2">
      <c r="A226">
        <f>ROW(Source!A213)</f>
        <v>213</v>
      </c>
      <c r="B226">
        <v>46747901</v>
      </c>
      <c r="C226">
        <v>46748884</v>
      </c>
      <c r="D226">
        <v>30589865</v>
      </c>
      <c r="E226">
        <v>1</v>
      </c>
      <c r="F226">
        <v>1</v>
      </c>
      <c r="G226">
        <v>30515945</v>
      </c>
      <c r="H226">
        <v>3</v>
      </c>
      <c r="I226" t="s">
        <v>289</v>
      </c>
      <c r="J226" t="s">
        <v>291</v>
      </c>
      <c r="K226" t="s">
        <v>290</v>
      </c>
      <c r="L226">
        <v>1348</v>
      </c>
      <c r="N226">
        <v>1009</v>
      </c>
      <c r="O226" t="s">
        <v>38</v>
      </c>
      <c r="P226" t="s">
        <v>38</v>
      </c>
      <c r="Q226">
        <v>1000</v>
      </c>
      <c r="W226">
        <v>0</v>
      </c>
      <c r="X226">
        <v>-951986387</v>
      </c>
      <c r="Y226">
        <v>10.199999999999999</v>
      </c>
      <c r="AA226">
        <v>2654.5</v>
      </c>
      <c r="AB226">
        <v>0</v>
      </c>
      <c r="AC226">
        <v>0</v>
      </c>
      <c r="AD226">
        <v>0</v>
      </c>
      <c r="AE226">
        <v>307.58999999999997</v>
      </c>
      <c r="AF226">
        <v>0</v>
      </c>
      <c r="AG226">
        <v>0</v>
      </c>
      <c r="AH226">
        <v>0</v>
      </c>
      <c r="AI226">
        <v>8.6300000000000008</v>
      </c>
      <c r="AJ226">
        <v>1</v>
      </c>
      <c r="AK226">
        <v>1</v>
      </c>
      <c r="AL226">
        <v>1</v>
      </c>
      <c r="AN226">
        <v>0</v>
      </c>
      <c r="AO226">
        <v>0</v>
      </c>
      <c r="AP226">
        <v>0</v>
      </c>
      <c r="AQ226">
        <v>0</v>
      </c>
      <c r="AR226">
        <v>0</v>
      </c>
      <c r="AS226" t="s">
        <v>0</v>
      </c>
      <c r="AT226">
        <v>10.199999999999999</v>
      </c>
      <c r="AU226" t="s">
        <v>0</v>
      </c>
      <c r="AV226">
        <v>0</v>
      </c>
      <c r="AW226">
        <v>1</v>
      </c>
      <c r="AX226">
        <v>-1</v>
      </c>
      <c r="AY226">
        <v>0</v>
      </c>
      <c r="AZ226">
        <v>0</v>
      </c>
      <c r="BA226" t="s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CX226">
        <f>Y226*Source!I213</f>
        <v>4.59</v>
      </c>
      <c r="CY226">
        <f>AA226</f>
        <v>2654.5</v>
      </c>
      <c r="CZ226">
        <f>AE226</f>
        <v>307.58999999999997</v>
      </c>
      <c r="DA226">
        <f>AI226</f>
        <v>8.6300000000000008</v>
      </c>
      <c r="DB226">
        <f>ROUND(ROUND(AT226*CZ226,2),6)</f>
        <v>3137.42</v>
      </c>
      <c r="DC226">
        <f>ROUND(ROUND(AT226*AG226,2),6)</f>
        <v>0</v>
      </c>
    </row>
    <row r="227" spans="1:107" x14ac:dyDescent="0.2">
      <c r="A227">
        <f>ROW(Source!A213)</f>
        <v>213</v>
      </c>
      <c r="B227">
        <v>46747901</v>
      </c>
      <c r="C227">
        <v>46748884</v>
      </c>
      <c r="D227">
        <v>30541208</v>
      </c>
      <c r="E227">
        <v>30515945</v>
      </c>
      <c r="F227">
        <v>1</v>
      </c>
      <c r="G227">
        <v>30515945</v>
      </c>
      <c r="H227">
        <v>3</v>
      </c>
      <c r="I227" t="s">
        <v>370</v>
      </c>
      <c r="J227" t="s">
        <v>0</v>
      </c>
      <c r="K227" t="s">
        <v>371</v>
      </c>
      <c r="L227">
        <v>1344</v>
      </c>
      <c r="N227">
        <v>1008</v>
      </c>
      <c r="O227" t="s">
        <v>363</v>
      </c>
      <c r="P227" t="s">
        <v>363</v>
      </c>
      <c r="Q227">
        <v>1</v>
      </c>
      <c r="W227">
        <v>0</v>
      </c>
      <c r="X227">
        <v>-94250534</v>
      </c>
      <c r="Y227">
        <v>14.5</v>
      </c>
      <c r="AA227">
        <v>1</v>
      </c>
      <c r="AB227">
        <v>0</v>
      </c>
      <c r="AC227">
        <v>0</v>
      </c>
      <c r="AD227">
        <v>0</v>
      </c>
      <c r="AE227">
        <v>1</v>
      </c>
      <c r="AF227">
        <v>0</v>
      </c>
      <c r="AG227">
        <v>0</v>
      </c>
      <c r="AH227">
        <v>0</v>
      </c>
      <c r="AI227">
        <v>1</v>
      </c>
      <c r="AJ227">
        <v>1</v>
      </c>
      <c r="AK227">
        <v>1</v>
      </c>
      <c r="AL227">
        <v>1</v>
      </c>
      <c r="AN227">
        <v>0</v>
      </c>
      <c r="AO227">
        <v>1</v>
      </c>
      <c r="AP227">
        <v>0</v>
      </c>
      <c r="AQ227">
        <v>0</v>
      </c>
      <c r="AR227">
        <v>0</v>
      </c>
      <c r="AS227" t="s">
        <v>0</v>
      </c>
      <c r="AT227">
        <v>14.5</v>
      </c>
      <c r="AU227" t="s">
        <v>0</v>
      </c>
      <c r="AV227">
        <v>0</v>
      </c>
      <c r="AW227">
        <v>2</v>
      </c>
      <c r="AX227">
        <v>46748896</v>
      </c>
      <c r="AY227">
        <v>1</v>
      </c>
      <c r="AZ227">
        <v>0</v>
      </c>
      <c r="BA227">
        <v>228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CX227">
        <f>Y227*Source!I213</f>
        <v>6.5250000000000004</v>
      </c>
      <c r="CY227">
        <f>AA227</f>
        <v>1</v>
      </c>
      <c r="CZ227">
        <f>AE227</f>
        <v>1</v>
      </c>
      <c r="DA227">
        <f>AI227</f>
        <v>1</v>
      </c>
      <c r="DB227">
        <f>ROUND(ROUND(AT227*CZ227,2),6)</f>
        <v>14.5</v>
      </c>
      <c r="DC227">
        <f>ROUND(ROUND(AT227*AG227,2),6)</f>
        <v>0</v>
      </c>
    </row>
    <row r="228" spans="1:107" x14ac:dyDescent="0.2">
      <c r="A228">
        <f>ROW(Source!A215)</f>
        <v>215</v>
      </c>
      <c r="B228">
        <v>46747901</v>
      </c>
      <c r="C228">
        <v>46748898</v>
      </c>
      <c r="D228">
        <v>30515951</v>
      </c>
      <c r="E228">
        <v>30515945</v>
      </c>
      <c r="F228">
        <v>1</v>
      </c>
      <c r="G228">
        <v>30515945</v>
      </c>
      <c r="H228">
        <v>1</v>
      </c>
      <c r="I228" t="s">
        <v>348</v>
      </c>
      <c r="J228" t="s">
        <v>0</v>
      </c>
      <c r="K228" t="s">
        <v>349</v>
      </c>
      <c r="L228">
        <v>1191</v>
      </c>
      <c r="N228">
        <v>1013</v>
      </c>
      <c r="O228" t="s">
        <v>350</v>
      </c>
      <c r="P228" t="s">
        <v>350</v>
      </c>
      <c r="Q228">
        <v>1</v>
      </c>
      <c r="W228">
        <v>0</v>
      </c>
      <c r="X228">
        <v>476480486</v>
      </c>
      <c r="Y228">
        <v>0.60950000000000004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</v>
      </c>
      <c r="AJ228">
        <v>1</v>
      </c>
      <c r="AK228">
        <v>1</v>
      </c>
      <c r="AL228">
        <v>1</v>
      </c>
      <c r="AN228">
        <v>0</v>
      </c>
      <c r="AO228">
        <v>1</v>
      </c>
      <c r="AP228">
        <v>1</v>
      </c>
      <c r="AQ228">
        <v>0</v>
      </c>
      <c r="AR228">
        <v>0</v>
      </c>
      <c r="AS228" t="s">
        <v>0</v>
      </c>
      <c r="AT228">
        <v>0.53</v>
      </c>
      <c r="AU228" t="s">
        <v>18</v>
      </c>
      <c r="AV228">
        <v>1</v>
      </c>
      <c r="AW228">
        <v>2</v>
      </c>
      <c r="AX228">
        <v>46748903</v>
      </c>
      <c r="AY228">
        <v>1</v>
      </c>
      <c r="AZ228">
        <v>2048</v>
      </c>
      <c r="BA228">
        <v>229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CX228">
        <f>Y228*Source!I215</f>
        <v>0.27427500000000005</v>
      </c>
      <c r="CY228">
        <f>AD228</f>
        <v>0</v>
      </c>
      <c r="CZ228">
        <f>AH228</f>
        <v>0</v>
      </c>
      <c r="DA228">
        <f>AL228</f>
        <v>1</v>
      </c>
      <c r="DB228">
        <f>ROUND((ROUND(AT228*CZ228,2)*1.15),6)</f>
        <v>0</v>
      </c>
      <c r="DC228">
        <f>ROUND((ROUND(AT228*AG228,2)*1.15),6)</f>
        <v>0</v>
      </c>
    </row>
    <row r="229" spans="1:107" x14ac:dyDescent="0.2">
      <c r="A229">
        <f>ROW(Source!A215)</f>
        <v>215</v>
      </c>
      <c r="B229">
        <v>46747901</v>
      </c>
      <c r="C229">
        <v>46748898</v>
      </c>
      <c r="D229">
        <v>30595410</v>
      </c>
      <c r="E229">
        <v>1</v>
      </c>
      <c r="F229">
        <v>1</v>
      </c>
      <c r="G229">
        <v>30515945</v>
      </c>
      <c r="H229">
        <v>2</v>
      </c>
      <c r="I229" t="s">
        <v>459</v>
      </c>
      <c r="J229" t="s">
        <v>460</v>
      </c>
      <c r="K229" t="s">
        <v>461</v>
      </c>
      <c r="L229">
        <v>1367</v>
      </c>
      <c r="N229">
        <v>1011</v>
      </c>
      <c r="O229" t="s">
        <v>354</v>
      </c>
      <c r="P229" t="s">
        <v>354</v>
      </c>
      <c r="Q229">
        <v>1</v>
      </c>
      <c r="W229">
        <v>0</v>
      </c>
      <c r="X229">
        <v>1022351366</v>
      </c>
      <c r="Y229">
        <v>9.375E-2</v>
      </c>
      <c r="AA229">
        <v>0</v>
      </c>
      <c r="AB229">
        <v>1206.1600000000001</v>
      </c>
      <c r="AC229">
        <v>476.54</v>
      </c>
      <c r="AD229">
        <v>0</v>
      </c>
      <c r="AE229">
        <v>0</v>
      </c>
      <c r="AF229">
        <v>106.74</v>
      </c>
      <c r="AG229">
        <v>19.2</v>
      </c>
      <c r="AH229">
        <v>0</v>
      </c>
      <c r="AI229">
        <v>1</v>
      </c>
      <c r="AJ229">
        <v>11.3</v>
      </c>
      <c r="AK229">
        <v>24.82</v>
      </c>
      <c r="AL229">
        <v>1</v>
      </c>
      <c r="AN229">
        <v>0</v>
      </c>
      <c r="AO229">
        <v>1</v>
      </c>
      <c r="AP229">
        <v>1</v>
      </c>
      <c r="AQ229">
        <v>0</v>
      </c>
      <c r="AR229">
        <v>0</v>
      </c>
      <c r="AS229" t="s">
        <v>0</v>
      </c>
      <c r="AT229">
        <v>7.4999999999999997E-2</v>
      </c>
      <c r="AU229" t="s">
        <v>17</v>
      </c>
      <c r="AV229">
        <v>0</v>
      </c>
      <c r="AW229">
        <v>2</v>
      </c>
      <c r="AX229">
        <v>46748904</v>
      </c>
      <c r="AY229">
        <v>1</v>
      </c>
      <c r="AZ229">
        <v>0</v>
      </c>
      <c r="BA229">
        <v>230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CX229">
        <f>Y229*Source!I215</f>
        <v>4.2187500000000003E-2</v>
      </c>
      <c r="CY229">
        <f>AB229</f>
        <v>1206.1600000000001</v>
      </c>
      <c r="CZ229">
        <f>AF229</f>
        <v>106.74</v>
      </c>
      <c r="DA229">
        <f>AJ229</f>
        <v>11.3</v>
      </c>
      <c r="DB229">
        <f>ROUND((ROUND(AT229*CZ229,2)*1.25),6)</f>
        <v>10.012499999999999</v>
      </c>
      <c r="DC229">
        <f>ROUND((ROUND(AT229*AG229,2)*1.25),6)</f>
        <v>1.8</v>
      </c>
    </row>
    <row r="230" spans="1:107" x14ac:dyDescent="0.2">
      <c r="A230">
        <f>ROW(Source!A215)</f>
        <v>215</v>
      </c>
      <c r="B230">
        <v>46747901</v>
      </c>
      <c r="C230">
        <v>46748898</v>
      </c>
      <c r="D230">
        <v>30595516</v>
      </c>
      <c r="E230">
        <v>1</v>
      </c>
      <c r="F230">
        <v>1</v>
      </c>
      <c r="G230">
        <v>30515945</v>
      </c>
      <c r="H230">
        <v>2</v>
      </c>
      <c r="I230" t="s">
        <v>462</v>
      </c>
      <c r="J230" t="s">
        <v>463</v>
      </c>
      <c r="K230" t="s">
        <v>464</v>
      </c>
      <c r="L230">
        <v>1367</v>
      </c>
      <c r="N230">
        <v>1011</v>
      </c>
      <c r="O230" t="s">
        <v>354</v>
      </c>
      <c r="P230" t="s">
        <v>354</v>
      </c>
      <c r="Q230">
        <v>1</v>
      </c>
      <c r="W230">
        <v>0</v>
      </c>
      <c r="X230">
        <v>-1272456651</v>
      </c>
      <c r="Y230">
        <v>9.375E-2</v>
      </c>
      <c r="AA230">
        <v>0</v>
      </c>
      <c r="AB230">
        <v>1031.69</v>
      </c>
      <c r="AC230">
        <v>704.89</v>
      </c>
      <c r="AD230">
        <v>0</v>
      </c>
      <c r="AE230">
        <v>0</v>
      </c>
      <c r="AF230">
        <v>124.6</v>
      </c>
      <c r="AG230">
        <v>28.4</v>
      </c>
      <c r="AH230">
        <v>0</v>
      </c>
      <c r="AI230">
        <v>1</v>
      </c>
      <c r="AJ230">
        <v>8.2799999999999994</v>
      </c>
      <c r="AK230">
        <v>24.82</v>
      </c>
      <c r="AL230">
        <v>1</v>
      </c>
      <c r="AN230">
        <v>0</v>
      </c>
      <c r="AO230">
        <v>1</v>
      </c>
      <c r="AP230">
        <v>1</v>
      </c>
      <c r="AQ230">
        <v>0</v>
      </c>
      <c r="AR230">
        <v>0</v>
      </c>
      <c r="AS230" t="s">
        <v>0</v>
      </c>
      <c r="AT230">
        <v>7.4999999999999997E-2</v>
      </c>
      <c r="AU230" t="s">
        <v>17</v>
      </c>
      <c r="AV230">
        <v>0</v>
      </c>
      <c r="AW230">
        <v>2</v>
      </c>
      <c r="AX230">
        <v>46748905</v>
      </c>
      <c r="AY230">
        <v>1</v>
      </c>
      <c r="AZ230">
        <v>0</v>
      </c>
      <c r="BA230">
        <v>231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CX230">
        <f>Y230*Source!I215</f>
        <v>4.2187500000000003E-2</v>
      </c>
      <c r="CY230">
        <f>AB230</f>
        <v>1031.69</v>
      </c>
      <c r="CZ230">
        <f>AF230</f>
        <v>124.6</v>
      </c>
      <c r="DA230">
        <f>AJ230</f>
        <v>8.2799999999999994</v>
      </c>
      <c r="DB230">
        <f>ROUND((ROUND(AT230*CZ230,2)*1.25),6)</f>
        <v>11.6875</v>
      </c>
      <c r="DC230">
        <f>ROUND((ROUND(AT230*AG230,2)*1.25),6)</f>
        <v>2.6625000000000001</v>
      </c>
    </row>
    <row r="231" spans="1:107" x14ac:dyDescent="0.2">
      <c r="A231">
        <f>ROW(Source!A215)</f>
        <v>215</v>
      </c>
      <c r="B231">
        <v>46747901</v>
      </c>
      <c r="C231">
        <v>46748898</v>
      </c>
      <c r="D231">
        <v>30589865</v>
      </c>
      <c r="E231">
        <v>1</v>
      </c>
      <c r="F231">
        <v>1</v>
      </c>
      <c r="G231">
        <v>30515945</v>
      </c>
      <c r="H231">
        <v>3</v>
      </c>
      <c r="I231" t="s">
        <v>289</v>
      </c>
      <c r="J231" t="s">
        <v>291</v>
      </c>
      <c r="K231" t="s">
        <v>290</v>
      </c>
      <c r="L231">
        <v>1348</v>
      </c>
      <c r="N231">
        <v>1009</v>
      </c>
      <c r="O231" t="s">
        <v>38</v>
      </c>
      <c r="P231" t="s">
        <v>38</v>
      </c>
      <c r="Q231">
        <v>1000</v>
      </c>
      <c r="W231">
        <v>0</v>
      </c>
      <c r="X231">
        <v>-951986387</v>
      </c>
      <c r="Y231">
        <v>2.4</v>
      </c>
      <c r="AA231">
        <v>2654.5</v>
      </c>
      <c r="AB231">
        <v>0</v>
      </c>
      <c r="AC231">
        <v>0</v>
      </c>
      <c r="AD231">
        <v>0</v>
      </c>
      <c r="AE231">
        <v>307.58999999999997</v>
      </c>
      <c r="AF231">
        <v>0</v>
      </c>
      <c r="AG231">
        <v>0</v>
      </c>
      <c r="AH231">
        <v>0</v>
      </c>
      <c r="AI231">
        <v>8.6300000000000008</v>
      </c>
      <c r="AJ231">
        <v>1</v>
      </c>
      <c r="AK231">
        <v>1</v>
      </c>
      <c r="AL231">
        <v>1</v>
      </c>
      <c r="AN231">
        <v>0</v>
      </c>
      <c r="AO231">
        <v>0</v>
      </c>
      <c r="AP231">
        <v>1</v>
      </c>
      <c r="AQ231">
        <v>0</v>
      </c>
      <c r="AR231">
        <v>0</v>
      </c>
      <c r="AS231" t="s">
        <v>0</v>
      </c>
      <c r="AT231">
        <v>2.4</v>
      </c>
      <c r="AU231" t="s">
        <v>0</v>
      </c>
      <c r="AV231">
        <v>0</v>
      </c>
      <c r="AW231">
        <v>1</v>
      </c>
      <c r="AX231">
        <v>-1</v>
      </c>
      <c r="AY231">
        <v>0</v>
      </c>
      <c r="AZ231">
        <v>0</v>
      </c>
      <c r="BA231" t="s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CX231">
        <f>Y231*Source!I215</f>
        <v>1.08</v>
      </c>
      <c r="CY231">
        <f>AA231</f>
        <v>2654.5</v>
      </c>
      <c r="CZ231">
        <f>AE231</f>
        <v>307.58999999999997</v>
      </c>
      <c r="DA231">
        <f>AI231</f>
        <v>8.6300000000000008</v>
      </c>
      <c r="DB231">
        <f>ROUND(ROUND(AT231*CZ231,2),6)</f>
        <v>738.22</v>
      </c>
      <c r="DC231">
        <f>ROUND(ROUND(AT231*AG231,2),6)</f>
        <v>0</v>
      </c>
    </row>
    <row r="232" spans="1:107" x14ac:dyDescent="0.2">
      <c r="A232">
        <f>ROW(Source!A217)</f>
        <v>217</v>
      </c>
      <c r="B232">
        <v>46747901</v>
      </c>
      <c r="C232">
        <v>46748908</v>
      </c>
      <c r="D232">
        <v>30515951</v>
      </c>
      <c r="E232">
        <v>30515945</v>
      </c>
      <c r="F232">
        <v>1</v>
      </c>
      <c r="G232">
        <v>30515945</v>
      </c>
      <c r="H232">
        <v>1</v>
      </c>
      <c r="I232" t="s">
        <v>348</v>
      </c>
      <c r="J232" t="s">
        <v>0</v>
      </c>
      <c r="K232" t="s">
        <v>349</v>
      </c>
      <c r="L232">
        <v>1191</v>
      </c>
      <c r="N232">
        <v>1013</v>
      </c>
      <c r="O232" t="s">
        <v>350</v>
      </c>
      <c r="P232" t="s">
        <v>350</v>
      </c>
      <c r="Q232">
        <v>1</v>
      </c>
      <c r="W232">
        <v>0</v>
      </c>
      <c r="X232">
        <v>476480486</v>
      </c>
      <c r="Y232">
        <v>72.956000000000003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1</v>
      </c>
      <c r="AJ232">
        <v>1</v>
      </c>
      <c r="AK232">
        <v>1</v>
      </c>
      <c r="AL232">
        <v>1</v>
      </c>
      <c r="AN232">
        <v>0</v>
      </c>
      <c r="AO232">
        <v>1</v>
      </c>
      <c r="AP232">
        <v>1</v>
      </c>
      <c r="AQ232">
        <v>0</v>
      </c>
      <c r="AR232">
        <v>0</v>
      </c>
      <c r="AS232" t="s">
        <v>0</v>
      </c>
      <c r="AT232">
        <v>63.44</v>
      </c>
      <c r="AU232" t="s">
        <v>18</v>
      </c>
      <c r="AV232">
        <v>1</v>
      </c>
      <c r="AW232">
        <v>2</v>
      </c>
      <c r="AX232">
        <v>46748918</v>
      </c>
      <c r="AY232">
        <v>1</v>
      </c>
      <c r="AZ232">
        <v>2048</v>
      </c>
      <c r="BA232">
        <v>233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CX232">
        <f>Y232*Source!I217</f>
        <v>58.364800000000002</v>
      </c>
      <c r="CY232">
        <f>AD232</f>
        <v>0</v>
      </c>
      <c r="CZ232">
        <f>AH232</f>
        <v>0</v>
      </c>
      <c r="DA232">
        <f>AL232</f>
        <v>1</v>
      </c>
      <c r="DB232">
        <f>ROUND((ROUND(AT232*CZ232,2)*1.15),6)</f>
        <v>0</v>
      </c>
      <c r="DC232">
        <f>ROUND((ROUND(AT232*AG232,2)*1.15),6)</f>
        <v>0</v>
      </c>
    </row>
    <row r="233" spans="1:107" x14ac:dyDescent="0.2">
      <c r="A233">
        <f>ROW(Source!A217)</f>
        <v>217</v>
      </c>
      <c r="B233">
        <v>46747901</v>
      </c>
      <c r="C233">
        <v>46748908</v>
      </c>
      <c r="D233">
        <v>30596074</v>
      </c>
      <c r="E233">
        <v>1</v>
      </c>
      <c r="F233">
        <v>1</v>
      </c>
      <c r="G233">
        <v>30515945</v>
      </c>
      <c r="H233">
        <v>2</v>
      </c>
      <c r="I233" t="s">
        <v>399</v>
      </c>
      <c r="J233" t="s">
        <v>400</v>
      </c>
      <c r="K233" t="s">
        <v>401</v>
      </c>
      <c r="L233">
        <v>1367</v>
      </c>
      <c r="N233">
        <v>1011</v>
      </c>
      <c r="O233" t="s">
        <v>354</v>
      </c>
      <c r="P233" t="s">
        <v>354</v>
      </c>
      <c r="Q233">
        <v>1</v>
      </c>
      <c r="W233">
        <v>0</v>
      </c>
      <c r="X233">
        <v>-628430174</v>
      </c>
      <c r="Y233">
        <v>0.17499999999999999</v>
      </c>
      <c r="AA233">
        <v>0</v>
      </c>
      <c r="AB233">
        <v>731.23</v>
      </c>
      <c r="AC233">
        <v>356.42</v>
      </c>
      <c r="AD233">
        <v>0</v>
      </c>
      <c r="AE233">
        <v>0</v>
      </c>
      <c r="AF233">
        <v>76.81</v>
      </c>
      <c r="AG233">
        <v>14.36</v>
      </c>
      <c r="AH233">
        <v>0</v>
      </c>
      <c r="AI233">
        <v>1</v>
      </c>
      <c r="AJ233">
        <v>9.52</v>
      </c>
      <c r="AK233">
        <v>24.82</v>
      </c>
      <c r="AL233">
        <v>1</v>
      </c>
      <c r="AN233">
        <v>0</v>
      </c>
      <c r="AO233">
        <v>1</v>
      </c>
      <c r="AP233">
        <v>1</v>
      </c>
      <c r="AQ233">
        <v>0</v>
      </c>
      <c r="AR233">
        <v>0</v>
      </c>
      <c r="AS233" t="s">
        <v>0</v>
      </c>
      <c r="AT233">
        <v>0.14000000000000001</v>
      </c>
      <c r="AU233" t="s">
        <v>17</v>
      </c>
      <c r="AV233">
        <v>0</v>
      </c>
      <c r="AW233">
        <v>2</v>
      </c>
      <c r="AX233">
        <v>46748919</v>
      </c>
      <c r="AY233">
        <v>1</v>
      </c>
      <c r="AZ233">
        <v>2048</v>
      </c>
      <c r="BA233">
        <v>234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CX233">
        <f>Y233*Source!I217</f>
        <v>0.13999999999999999</v>
      </c>
      <c r="CY233">
        <f>AB233</f>
        <v>731.23</v>
      </c>
      <c r="CZ233">
        <f>AF233</f>
        <v>76.81</v>
      </c>
      <c r="DA233">
        <f>AJ233</f>
        <v>9.52</v>
      </c>
      <c r="DB233">
        <f>ROUND((ROUND(AT233*CZ233,2)*1.25),6)</f>
        <v>13.4375</v>
      </c>
      <c r="DC233">
        <f>ROUND((ROUND(AT233*AG233,2)*1.25),6)</f>
        <v>2.5125000000000002</v>
      </c>
    </row>
    <row r="234" spans="1:107" x14ac:dyDescent="0.2">
      <c r="A234">
        <f>ROW(Source!A217)</f>
        <v>217</v>
      </c>
      <c r="B234">
        <v>46747901</v>
      </c>
      <c r="C234">
        <v>46748908</v>
      </c>
      <c r="D234">
        <v>30595321</v>
      </c>
      <c r="E234">
        <v>1</v>
      </c>
      <c r="F234">
        <v>1</v>
      </c>
      <c r="G234">
        <v>30515945</v>
      </c>
      <c r="H234">
        <v>2</v>
      </c>
      <c r="I234" t="s">
        <v>405</v>
      </c>
      <c r="J234" t="s">
        <v>406</v>
      </c>
      <c r="K234" t="s">
        <v>407</v>
      </c>
      <c r="L234">
        <v>1367</v>
      </c>
      <c r="N234">
        <v>1011</v>
      </c>
      <c r="O234" t="s">
        <v>354</v>
      </c>
      <c r="P234" t="s">
        <v>354</v>
      </c>
      <c r="Q234">
        <v>1</v>
      </c>
      <c r="W234">
        <v>0</v>
      </c>
      <c r="X234">
        <v>-266174272</v>
      </c>
      <c r="Y234">
        <v>0.17499999999999999</v>
      </c>
      <c r="AA234">
        <v>0</v>
      </c>
      <c r="AB234">
        <v>1601.9</v>
      </c>
      <c r="AC234">
        <v>450.48</v>
      </c>
      <c r="AD234">
        <v>0</v>
      </c>
      <c r="AE234">
        <v>0</v>
      </c>
      <c r="AF234">
        <v>190.93</v>
      </c>
      <c r="AG234">
        <v>18.149999999999999</v>
      </c>
      <c r="AH234">
        <v>0</v>
      </c>
      <c r="AI234">
        <v>1</v>
      </c>
      <c r="AJ234">
        <v>8.39</v>
      </c>
      <c r="AK234">
        <v>24.82</v>
      </c>
      <c r="AL234">
        <v>1</v>
      </c>
      <c r="AN234">
        <v>0</v>
      </c>
      <c r="AO234">
        <v>1</v>
      </c>
      <c r="AP234">
        <v>1</v>
      </c>
      <c r="AQ234">
        <v>0</v>
      </c>
      <c r="AR234">
        <v>0</v>
      </c>
      <c r="AS234" t="s">
        <v>0</v>
      </c>
      <c r="AT234">
        <v>0.14000000000000001</v>
      </c>
      <c r="AU234" t="s">
        <v>17</v>
      </c>
      <c r="AV234">
        <v>0</v>
      </c>
      <c r="AW234">
        <v>2</v>
      </c>
      <c r="AX234">
        <v>46748920</v>
      </c>
      <c r="AY234">
        <v>1</v>
      </c>
      <c r="AZ234">
        <v>2048</v>
      </c>
      <c r="BA234">
        <v>235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CX234">
        <f>Y234*Source!I217</f>
        <v>0.13999999999999999</v>
      </c>
      <c r="CY234">
        <f>AB234</f>
        <v>1601.9</v>
      </c>
      <c r="CZ234">
        <f>AF234</f>
        <v>190.93</v>
      </c>
      <c r="DA234">
        <f>AJ234</f>
        <v>8.39</v>
      </c>
      <c r="DB234">
        <f>ROUND((ROUND(AT234*CZ234,2)*1.25),6)</f>
        <v>33.412500000000001</v>
      </c>
      <c r="DC234">
        <f>ROUND((ROUND(AT234*AG234,2)*1.25),6)</f>
        <v>3.1749999999999998</v>
      </c>
    </row>
    <row r="235" spans="1:107" x14ac:dyDescent="0.2">
      <c r="A235">
        <f>ROW(Source!A217)</f>
        <v>217</v>
      </c>
      <c r="B235">
        <v>46747901</v>
      </c>
      <c r="C235">
        <v>46748908</v>
      </c>
      <c r="D235">
        <v>30595414</v>
      </c>
      <c r="E235">
        <v>1</v>
      </c>
      <c r="F235">
        <v>1</v>
      </c>
      <c r="G235">
        <v>30515945</v>
      </c>
      <c r="H235">
        <v>2</v>
      </c>
      <c r="I235" t="s">
        <v>408</v>
      </c>
      <c r="J235" t="s">
        <v>409</v>
      </c>
      <c r="K235" t="s">
        <v>410</v>
      </c>
      <c r="L235">
        <v>1367</v>
      </c>
      <c r="N235">
        <v>1011</v>
      </c>
      <c r="O235" t="s">
        <v>354</v>
      </c>
      <c r="P235" t="s">
        <v>354</v>
      </c>
      <c r="Q235">
        <v>1</v>
      </c>
      <c r="W235">
        <v>0</v>
      </c>
      <c r="X235">
        <v>482200787</v>
      </c>
      <c r="Y235">
        <v>0.27500000000000002</v>
      </c>
      <c r="AA235">
        <v>0</v>
      </c>
      <c r="AB235">
        <v>719.78</v>
      </c>
      <c r="AC235">
        <v>419.46</v>
      </c>
      <c r="AD235">
        <v>0</v>
      </c>
      <c r="AE235">
        <v>0</v>
      </c>
      <c r="AF235">
        <v>73</v>
      </c>
      <c r="AG235">
        <v>16.899999999999999</v>
      </c>
      <c r="AH235">
        <v>0</v>
      </c>
      <c r="AI235">
        <v>1</v>
      </c>
      <c r="AJ235">
        <v>9.86</v>
      </c>
      <c r="AK235">
        <v>24.82</v>
      </c>
      <c r="AL235">
        <v>1</v>
      </c>
      <c r="AN235">
        <v>0</v>
      </c>
      <c r="AO235">
        <v>1</v>
      </c>
      <c r="AP235">
        <v>1</v>
      </c>
      <c r="AQ235">
        <v>0</v>
      </c>
      <c r="AR235">
        <v>0</v>
      </c>
      <c r="AS235" t="s">
        <v>0</v>
      </c>
      <c r="AT235">
        <v>0.22</v>
      </c>
      <c r="AU235" t="s">
        <v>17</v>
      </c>
      <c r="AV235">
        <v>0</v>
      </c>
      <c r="AW235">
        <v>2</v>
      </c>
      <c r="AX235">
        <v>46748921</v>
      </c>
      <c r="AY235">
        <v>1</v>
      </c>
      <c r="AZ235">
        <v>0</v>
      </c>
      <c r="BA235">
        <v>236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CX235">
        <f>Y235*Source!I217</f>
        <v>0.22000000000000003</v>
      </c>
      <c r="CY235">
        <f>AB235</f>
        <v>719.78</v>
      </c>
      <c r="CZ235">
        <f>AF235</f>
        <v>73</v>
      </c>
      <c r="DA235">
        <f>AJ235</f>
        <v>9.86</v>
      </c>
      <c r="DB235">
        <f>ROUND((ROUND(AT235*CZ235,2)*1.25),6)</f>
        <v>20.074999999999999</v>
      </c>
      <c r="DC235">
        <f>ROUND((ROUND(AT235*AG235,2)*1.25),6)</f>
        <v>4.6500000000000004</v>
      </c>
    </row>
    <row r="236" spans="1:107" x14ac:dyDescent="0.2">
      <c r="A236">
        <f>ROW(Source!A217)</f>
        <v>217</v>
      </c>
      <c r="B236">
        <v>46747901</v>
      </c>
      <c r="C236">
        <v>46748908</v>
      </c>
      <c r="D236">
        <v>30571194</v>
      </c>
      <c r="E236">
        <v>1</v>
      </c>
      <c r="F236">
        <v>1</v>
      </c>
      <c r="G236">
        <v>30515945</v>
      </c>
      <c r="H236">
        <v>3</v>
      </c>
      <c r="I236" t="s">
        <v>411</v>
      </c>
      <c r="J236" t="s">
        <v>412</v>
      </c>
      <c r="K236" t="s">
        <v>413</v>
      </c>
      <c r="L236">
        <v>1348</v>
      </c>
      <c r="N236">
        <v>1009</v>
      </c>
      <c r="O236" t="s">
        <v>38</v>
      </c>
      <c r="P236" t="s">
        <v>38</v>
      </c>
      <c r="Q236">
        <v>1000</v>
      </c>
      <c r="W236">
        <v>0</v>
      </c>
      <c r="X236">
        <v>563176784</v>
      </c>
      <c r="Y236">
        <v>1E-3</v>
      </c>
      <c r="AA236">
        <v>56410.28</v>
      </c>
      <c r="AB236">
        <v>0</v>
      </c>
      <c r="AC236">
        <v>0</v>
      </c>
      <c r="AD236">
        <v>0</v>
      </c>
      <c r="AE236">
        <v>6521.42</v>
      </c>
      <c r="AF236">
        <v>0</v>
      </c>
      <c r="AG236">
        <v>0</v>
      </c>
      <c r="AH236">
        <v>0</v>
      </c>
      <c r="AI236">
        <v>8.65</v>
      </c>
      <c r="AJ236">
        <v>1</v>
      </c>
      <c r="AK236">
        <v>1</v>
      </c>
      <c r="AL236">
        <v>1</v>
      </c>
      <c r="AN236">
        <v>0</v>
      </c>
      <c r="AO236">
        <v>1</v>
      </c>
      <c r="AP236">
        <v>0</v>
      </c>
      <c r="AQ236">
        <v>0</v>
      </c>
      <c r="AR236">
        <v>0</v>
      </c>
      <c r="AS236" t="s">
        <v>0</v>
      </c>
      <c r="AT236">
        <v>1E-3</v>
      </c>
      <c r="AU236" t="s">
        <v>0</v>
      </c>
      <c r="AV236">
        <v>0</v>
      </c>
      <c r="AW236">
        <v>2</v>
      </c>
      <c r="AX236">
        <v>46748922</v>
      </c>
      <c r="AY236">
        <v>1</v>
      </c>
      <c r="AZ236">
        <v>0</v>
      </c>
      <c r="BA236">
        <v>237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CX236">
        <f>Y236*Source!I217</f>
        <v>8.0000000000000004E-4</v>
      </c>
      <c r="CY236">
        <f>AA236</f>
        <v>56410.28</v>
      </c>
      <c r="CZ236">
        <f>AE236</f>
        <v>6521.42</v>
      </c>
      <c r="DA236">
        <f>AI236</f>
        <v>8.65</v>
      </c>
      <c r="DB236">
        <f>ROUND(ROUND(AT236*CZ236,2),6)</f>
        <v>6.52</v>
      </c>
      <c r="DC236">
        <f>ROUND(ROUND(AT236*AG236,2),6)</f>
        <v>0</v>
      </c>
    </row>
    <row r="237" spans="1:107" x14ac:dyDescent="0.2">
      <c r="A237">
        <f>ROW(Source!A217)</f>
        <v>217</v>
      </c>
      <c r="B237">
        <v>46747901</v>
      </c>
      <c r="C237">
        <v>46748908</v>
      </c>
      <c r="D237">
        <v>30571288</v>
      </c>
      <c r="E237">
        <v>1</v>
      </c>
      <c r="F237">
        <v>1</v>
      </c>
      <c r="G237">
        <v>30515945</v>
      </c>
      <c r="H237">
        <v>3</v>
      </c>
      <c r="I237" t="s">
        <v>414</v>
      </c>
      <c r="J237" t="s">
        <v>415</v>
      </c>
      <c r="K237" t="s">
        <v>416</v>
      </c>
      <c r="L237">
        <v>1339</v>
      </c>
      <c r="N237">
        <v>1007</v>
      </c>
      <c r="O237" t="s">
        <v>72</v>
      </c>
      <c r="P237" t="s">
        <v>72</v>
      </c>
      <c r="Q237">
        <v>1</v>
      </c>
      <c r="W237">
        <v>0</v>
      </c>
      <c r="X237">
        <v>-164923881</v>
      </c>
      <c r="Y237">
        <v>0.17</v>
      </c>
      <c r="AA237">
        <v>3035.41</v>
      </c>
      <c r="AB237">
        <v>0</v>
      </c>
      <c r="AC237">
        <v>0</v>
      </c>
      <c r="AD237">
        <v>0</v>
      </c>
      <c r="AE237">
        <v>1828.56</v>
      </c>
      <c r="AF237">
        <v>0</v>
      </c>
      <c r="AG237">
        <v>0</v>
      </c>
      <c r="AH237">
        <v>0</v>
      </c>
      <c r="AI237">
        <v>1.66</v>
      </c>
      <c r="AJ237">
        <v>1</v>
      </c>
      <c r="AK237">
        <v>1</v>
      </c>
      <c r="AL237">
        <v>1</v>
      </c>
      <c r="AN237">
        <v>0</v>
      </c>
      <c r="AO237">
        <v>1</v>
      </c>
      <c r="AP237">
        <v>0</v>
      </c>
      <c r="AQ237">
        <v>0</v>
      </c>
      <c r="AR237">
        <v>0</v>
      </c>
      <c r="AS237" t="s">
        <v>0</v>
      </c>
      <c r="AT237">
        <v>0.17</v>
      </c>
      <c r="AU237" t="s">
        <v>0</v>
      </c>
      <c r="AV237">
        <v>0</v>
      </c>
      <c r="AW237">
        <v>2</v>
      </c>
      <c r="AX237">
        <v>46748923</v>
      </c>
      <c r="AY237">
        <v>1</v>
      </c>
      <c r="AZ237">
        <v>0</v>
      </c>
      <c r="BA237">
        <v>238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CX237">
        <f>Y237*Source!I217</f>
        <v>0.13600000000000001</v>
      </c>
      <c r="CY237">
        <f>AA237</f>
        <v>3035.41</v>
      </c>
      <c r="CZ237">
        <f>AE237</f>
        <v>1828.56</v>
      </c>
      <c r="DA237">
        <f>AI237</f>
        <v>1.66</v>
      </c>
      <c r="DB237">
        <f>ROUND(ROUND(AT237*CZ237,2),6)</f>
        <v>310.86</v>
      </c>
      <c r="DC237">
        <f>ROUND(ROUND(AT237*AG237,2),6)</f>
        <v>0</v>
      </c>
    </row>
    <row r="238" spans="1:107" x14ac:dyDescent="0.2">
      <c r="A238">
        <f>ROW(Source!A217)</f>
        <v>217</v>
      </c>
      <c r="B238">
        <v>46747901</v>
      </c>
      <c r="C238">
        <v>46748908</v>
      </c>
      <c r="D238">
        <v>30589557</v>
      </c>
      <c r="E238">
        <v>1</v>
      </c>
      <c r="F238">
        <v>1</v>
      </c>
      <c r="G238">
        <v>30515945</v>
      </c>
      <c r="H238">
        <v>3</v>
      </c>
      <c r="I238" t="s">
        <v>417</v>
      </c>
      <c r="J238" t="s">
        <v>418</v>
      </c>
      <c r="K238" t="s">
        <v>419</v>
      </c>
      <c r="L238">
        <v>1339</v>
      </c>
      <c r="N238">
        <v>1007</v>
      </c>
      <c r="O238" t="s">
        <v>72</v>
      </c>
      <c r="P238" t="s">
        <v>72</v>
      </c>
      <c r="Q238">
        <v>1</v>
      </c>
      <c r="W238">
        <v>0</v>
      </c>
      <c r="X238">
        <v>-758282629</v>
      </c>
      <c r="Y238">
        <v>4.8</v>
      </c>
      <c r="AA238">
        <v>4215.24</v>
      </c>
      <c r="AB238">
        <v>0</v>
      </c>
      <c r="AC238">
        <v>0</v>
      </c>
      <c r="AD238">
        <v>0</v>
      </c>
      <c r="AE238">
        <v>704.89</v>
      </c>
      <c r="AF238">
        <v>0</v>
      </c>
      <c r="AG238">
        <v>0</v>
      </c>
      <c r="AH238">
        <v>0</v>
      </c>
      <c r="AI238">
        <v>5.98</v>
      </c>
      <c r="AJ238">
        <v>1</v>
      </c>
      <c r="AK238">
        <v>1</v>
      </c>
      <c r="AL238">
        <v>1</v>
      </c>
      <c r="AN238">
        <v>0</v>
      </c>
      <c r="AO238">
        <v>1</v>
      </c>
      <c r="AP238">
        <v>0</v>
      </c>
      <c r="AQ238">
        <v>0</v>
      </c>
      <c r="AR238">
        <v>0</v>
      </c>
      <c r="AS238" t="s">
        <v>0</v>
      </c>
      <c r="AT238">
        <v>4.8</v>
      </c>
      <c r="AU238" t="s">
        <v>0</v>
      </c>
      <c r="AV238">
        <v>0</v>
      </c>
      <c r="AW238">
        <v>2</v>
      </c>
      <c r="AX238">
        <v>46748924</v>
      </c>
      <c r="AY238">
        <v>1</v>
      </c>
      <c r="AZ238">
        <v>0</v>
      </c>
      <c r="BA238">
        <v>239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CX238">
        <f>Y238*Source!I217</f>
        <v>3.84</v>
      </c>
      <c r="CY238">
        <f>AA238</f>
        <v>4215.24</v>
      </c>
      <c r="CZ238">
        <f>AE238</f>
        <v>704.89</v>
      </c>
      <c r="DA238">
        <f>AI238</f>
        <v>5.98</v>
      </c>
      <c r="DB238">
        <f>ROUND(ROUND(AT238*CZ238,2),6)</f>
        <v>3383.47</v>
      </c>
      <c r="DC238">
        <f>ROUND(ROUND(AT238*AG238,2),6)</f>
        <v>0</v>
      </c>
    </row>
    <row r="239" spans="1:107" x14ac:dyDescent="0.2">
      <c r="A239">
        <f>ROW(Source!A217)</f>
        <v>217</v>
      </c>
      <c r="B239">
        <v>46747901</v>
      </c>
      <c r="C239">
        <v>46748908</v>
      </c>
      <c r="D239">
        <v>30589691</v>
      </c>
      <c r="E239">
        <v>1</v>
      </c>
      <c r="F239">
        <v>1</v>
      </c>
      <c r="G239">
        <v>30515945</v>
      </c>
      <c r="H239">
        <v>3</v>
      </c>
      <c r="I239" t="s">
        <v>420</v>
      </c>
      <c r="J239" t="s">
        <v>421</v>
      </c>
      <c r="K239" t="s">
        <v>422</v>
      </c>
      <c r="L239">
        <v>1339</v>
      </c>
      <c r="N239">
        <v>1007</v>
      </c>
      <c r="O239" t="s">
        <v>72</v>
      </c>
      <c r="P239" t="s">
        <v>72</v>
      </c>
      <c r="Q239">
        <v>1</v>
      </c>
      <c r="W239">
        <v>0</v>
      </c>
      <c r="X239">
        <v>-718781615</v>
      </c>
      <c r="Y239">
        <v>0.02</v>
      </c>
      <c r="AA239">
        <v>3018.13</v>
      </c>
      <c r="AB239">
        <v>0</v>
      </c>
      <c r="AC239">
        <v>0</v>
      </c>
      <c r="AD239">
        <v>0</v>
      </c>
      <c r="AE239">
        <v>451.14</v>
      </c>
      <c r="AF239">
        <v>0</v>
      </c>
      <c r="AG239">
        <v>0</v>
      </c>
      <c r="AH239">
        <v>0</v>
      </c>
      <c r="AI239">
        <v>6.69</v>
      </c>
      <c r="AJ239">
        <v>1</v>
      </c>
      <c r="AK239">
        <v>1</v>
      </c>
      <c r="AL239">
        <v>1</v>
      </c>
      <c r="AN239">
        <v>0</v>
      </c>
      <c r="AO239">
        <v>1</v>
      </c>
      <c r="AP239">
        <v>0</v>
      </c>
      <c r="AQ239">
        <v>0</v>
      </c>
      <c r="AR239">
        <v>0</v>
      </c>
      <c r="AS239" t="s">
        <v>0</v>
      </c>
      <c r="AT239">
        <v>0.02</v>
      </c>
      <c r="AU239" t="s">
        <v>0</v>
      </c>
      <c r="AV239">
        <v>0</v>
      </c>
      <c r="AW239">
        <v>2</v>
      </c>
      <c r="AX239">
        <v>46748925</v>
      </c>
      <c r="AY239">
        <v>1</v>
      </c>
      <c r="AZ239">
        <v>0</v>
      </c>
      <c r="BA239">
        <v>240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CX239">
        <f>Y239*Source!I217</f>
        <v>1.6E-2</v>
      </c>
      <c r="CY239">
        <f>AA239</f>
        <v>3018.13</v>
      </c>
      <c r="CZ239">
        <f>AE239</f>
        <v>451.14</v>
      </c>
      <c r="DA239">
        <f>AI239</f>
        <v>6.69</v>
      </c>
      <c r="DB239">
        <f>ROUND(ROUND(AT239*CZ239,2),6)</f>
        <v>9.02</v>
      </c>
      <c r="DC239">
        <f>ROUND(ROUND(AT239*AG239,2),6)</f>
        <v>0</v>
      </c>
    </row>
    <row r="240" spans="1:107" x14ac:dyDescent="0.2">
      <c r="A240">
        <f>ROW(Source!A217)</f>
        <v>217</v>
      </c>
      <c r="B240">
        <v>46747901</v>
      </c>
      <c r="C240">
        <v>46748908</v>
      </c>
      <c r="D240">
        <v>30590545</v>
      </c>
      <c r="E240">
        <v>1</v>
      </c>
      <c r="F240">
        <v>1</v>
      </c>
      <c r="G240">
        <v>30515945</v>
      </c>
      <c r="H240">
        <v>3</v>
      </c>
      <c r="I240" t="s">
        <v>244</v>
      </c>
      <c r="J240" t="s">
        <v>246</v>
      </c>
      <c r="K240" t="s">
        <v>245</v>
      </c>
      <c r="L240">
        <v>1339</v>
      </c>
      <c r="N240">
        <v>1007</v>
      </c>
      <c r="O240" t="s">
        <v>72</v>
      </c>
      <c r="P240" t="s">
        <v>72</v>
      </c>
      <c r="Q240">
        <v>1</v>
      </c>
      <c r="W240">
        <v>0</v>
      </c>
      <c r="X240">
        <v>-1815063453</v>
      </c>
      <c r="Y240">
        <v>4.5</v>
      </c>
      <c r="AA240">
        <v>6815.29</v>
      </c>
      <c r="AB240">
        <v>0</v>
      </c>
      <c r="AC240">
        <v>0</v>
      </c>
      <c r="AD240">
        <v>0</v>
      </c>
      <c r="AE240">
        <v>1765.62</v>
      </c>
      <c r="AF240">
        <v>0</v>
      </c>
      <c r="AG240">
        <v>0</v>
      </c>
      <c r="AH240">
        <v>0</v>
      </c>
      <c r="AI240">
        <v>3.86</v>
      </c>
      <c r="AJ240">
        <v>1</v>
      </c>
      <c r="AK240">
        <v>1</v>
      </c>
      <c r="AL240">
        <v>1</v>
      </c>
      <c r="AN240">
        <v>0</v>
      </c>
      <c r="AO240">
        <v>0</v>
      </c>
      <c r="AP240">
        <v>0</v>
      </c>
      <c r="AQ240">
        <v>0</v>
      </c>
      <c r="AR240">
        <v>0</v>
      </c>
      <c r="AS240" t="s">
        <v>0</v>
      </c>
      <c r="AT240">
        <v>4.5</v>
      </c>
      <c r="AU240" t="s">
        <v>0</v>
      </c>
      <c r="AV240">
        <v>0</v>
      </c>
      <c r="AW240">
        <v>1</v>
      </c>
      <c r="AX240">
        <v>-1</v>
      </c>
      <c r="AY240">
        <v>0</v>
      </c>
      <c r="AZ240">
        <v>0</v>
      </c>
      <c r="BA240" t="s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CX240">
        <f>Y240*Source!I217</f>
        <v>3.6</v>
      </c>
      <c r="CY240">
        <f>AA240</f>
        <v>6815.29</v>
      </c>
      <c r="CZ240">
        <f>AE240</f>
        <v>1765.62</v>
      </c>
      <c r="DA240">
        <f>AI240</f>
        <v>3.86</v>
      </c>
      <c r="DB240">
        <f>ROUND(ROUND(AT240*CZ240,2),6)</f>
        <v>7945.29</v>
      </c>
      <c r="DC240">
        <f>ROUND(ROUND(AT240*AG240,2),6)</f>
        <v>0</v>
      </c>
    </row>
    <row r="241" spans="1:107" x14ac:dyDescent="0.2">
      <c r="A241">
        <f>ROW(Source!A254)</f>
        <v>254</v>
      </c>
      <c r="B241">
        <v>46747901</v>
      </c>
      <c r="C241">
        <v>46748928</v>
      </c>
      <c r="D241">
        <v>30515951</v>
      </c>
      <c r="E241">
        <v>30515945</v>
      </c>
      <c r="F241">
        <v>1</v>
      </c>
      <c r="G241">
        <v>30515945</v>
      </c>
      <c r="H241">
        <v>1</v>
      </c>
      <c r="I241" t="s">
        <v>348</v>
      </c>
      <c r="J241" t="s">
        <v>0</v>
      </c>
      <c r="K241" t="s">
        <v>349</v>
      </c>
      <c r="L241">
        <v>1191</v>
      </c>
      <c r="N241">
        <v>1013</v>
      </c>
      <c r="O241" t="s">
        <v>350</v>
      </c>
      <c r="P241" t="s">
        <v>350</v>
      </c>
      <c r="Q241">
        <v>1</v>
      </c>
      <c r="W241">
        <v>0</v>
      </c>
      <c r="X241">
        <v>476480486</v>
      </c>
      <c r="Y241">
        <v>30.797000000000001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1</v>
      </c>
      <c r="AJ241">
        <v>1</v>
      </c>
      <c r="AK241">
        <v>1</v>
      </c>
      <c r="AL241">
        <v>1</v>
      </c>
      <c r="AN241">
        <v>0</v>
      </c>
      <c r="AO241">
        <v>1</v>
      </c>
      <c r="AP241">
        <v>1</v>
      </c>
      <c r="AQ241">
        <v>0</v>
      </c>
      <c r="AR241">
        <v>0</v>
      </c>
      <c r="AS241" t="s">
        <v>0</v>
      </c>
      <c r="AT241">
        <v>26.78</v>
      </c>
      <c r="AU241" t="s">
        <v>18</v>
      </c>
      <c r="AV241">
        <v>1</v>
      </c>
      <c r="AW241">
        <v>2</v>
      </c>
      <c r="AX241">
        <v>46748933</v>
      </c>
      <c r="AY241">
        <v>1</v>
      </c>
      <c r="AZ241">
        <v>0</v>
      </c>
      <c r="BA241">
        <v>242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CX241">
        <f>Y241*Source!I254</f>
        <v>384.34656000000001</v>
      </c>
      <c r="CY241">
        <f>AD241</f>
        <v>0</v>
      </c>
      <c r="CZ241">
        <f>AH241</f>
        <v>0</v>
      </c>
      <c r="DA241">
        <f>AL241</f>
        <v>1</v>
      </c>
      <c r="DB241">
        <f>ROUND((ROUND(AT241*CZ241,2)*1.15),6)</f>
        <v>0</v>
      </c>
      <c r="DC241">
        <f>ROUND((ROUND(AT241*AG241,2)*1.15),6)</f>
        <v>0</v>
      </c>
    </row>
    <row r="242" spans="1:107" x14ac:dyDescent="0.2">
      <c r="A242">
        <f>ROW(Source!A254)</f>
        <v>254</v>
      </c>
      <c r="B242">
        <v>46747901</v>
      </c>
      <c r="C242">
        <v>46748928</v>
      </c>
      <c r="D242">
        <v>30595280</v>
      </c>
      <c r="E242">
        <v>1</v>
      </c>
      <c r="F242">
        <v>1</v>
      </c>
      <c r="G242">
        <v>30515945</v>
      </c>
      <c r="H242">
        <v>2</v>
      </c>
      <c r="I242" t="s">
        <v>465</v>
      </c>
      <c r="J242" t="s">
        <v>466</v>
      </c>
      <c r="K242" t="s">
        <v>467</v>
      </c>
      <c r="L242">
        <v>1367</v>
      </c>
      <c r="N242">
        <v>1011</v>
      </c>
      <c r="O242" t="s">
        <v>354</v>
      </c>
      <c r="P242" t="s">
        <v>354</v>
      </c>
      <c r="Q242">
        <v>1</v>
      </c>
      <c r="W242">
        <v>0</v>
      </c>
      <c r="X242">
        <v>-1684065391</v>
      </c>
      <c r="Y242">
        <v>6.25E-2</v>
      </c>
      <c r="AA242">
        <v>0</v>
      </c>
      <c r="AB242">
        <v>930.59</v>
      </c>
      <c r="AC242">
        <v>320.18</v>
      </c>
      <c r="AD242">
        <v>0</v>
      </c>
      <c r="AE242">
        <v>0</v>
      </c>
      <c r="AF242">
        <v>97.24</v>
      </c>
      <c r="AG242">
        <v>12.9</v>
      </c>
      <c r="AH242">
        <v>0</v>
      </c>
      <c r="AI242">
        <v>1</v>
      </c>
      <c r="AJ242">
        <v>9.57</v>
      </c>
      <c r="AK242">
        <v>24.82</v>
      </c>
      <c r="AL242">
        <v>1</v>
      </c>
      <c r="AN242">
        <v>0</v>
      </c>
      <c r="AO242">
        <v>1</v>
      </c>
      <c r="AP242">
        <v>1</v>
      </c>
      <c r="AQ242">
        <v>0</v>
      </c>
      <c r="AR242">
        <v>0</v>
      </c>
      <c r="AS242" t="s">
        <v>0</v>
      </c>
      <c r="AT242">
        <v>0.05</v>
      </c>
      <c r="AU242" t="s">
        <v>17</v>
      </c>
      <c r="AV242">
        <v>0</v>
      </c>
      <c r="AW242">
        <v>2</v>
      </c>
      <c r="AX242">
        <v>46748934</v>
      </c>
      <c r="AY242">
        <v>1</v>
      </c>
      <c r="AZ242">
        <v>0</v>
      </c>
      <c r="BA242">
        <v>243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CX242">
        <f>Y242*Source!I254</f>
        <v>0.78</v>
      </c>
      <c r="CY242">
        <f>AB242</f>
        <v>930.59</v>
      </c>
      <c r="CZ242">
        <f>AF242</f>
        <v>97.24</v>
      </c>
      <c r="DA242">
        <f>AJ242</f>
        <v>9.57</v>
      </c>
      <c r="DB242">
        <f>ROUND((ROUND(AT242*CZ242,2)*1.25),6)</f>
        <v>6.0750000000000002</v>
      </c>
      <c r="DC242">
        <f>ROUND((ROUND(AT242*AG242,2)*1.25),6)</f>
        <v>0.8125</v>
      </c>
    </row>
    <row r="243" spans="1:107" x14ac:dyDescent="0.2">
      <c r="A243">
        <f>ROW(Source!A254)</f>
        <v>254</v>
      </c>
      <c r="B243">
        <v>46747901</v>
      </c>
      <c r="C243">
        <v>46748928</v>
      </c>
      <c r="D243">
        <v>30516999</v>
      </c>
      <c r="E243">
        <v>30515945</v>
      </c>
      <c r="F243">
        <v>1</v>
      </c>
      <c r="G243">
        <v>30515945</v>
      </c>
      <c r="H243">
        <v>2</v>
      </c>
      <c r="I243" t="s">
        <v>361</v>
      </c>
      <c r="J243" t="s">
        <v>0</v>
      </c>
      <c r="K243" t="s">
        <v>362</v>
      </c>
      <c r="L243">
        <v>1344</v>
      </c>
      <c r="N243">
        <v>1008</v>
      </c>
      <c r="O243" t="s">
        <v>363</v>
      </c>
      <c r="P243" t="s">
        <v>363</v>
      </c>
      <c r="Q243">
        <v>1</v>
      </c>
      <c r="W243">
        <v>0</v>
      </c>
      <c r="X243">
        <v>-1180195794</v>
      </c>
      <c r="Y243">
        <v>0.15</v>
      </c>
      <c r="AA243">
        <v>0</v>
      </c>
      <c r="AB243">
        <v>1</v>
      </c>
      <c r="AC243">
        <v>0</v>
      </c>
      <c r="AD243">
        <v>0</v>
      </c>
      <c r="AE243">
        <v>0</v>
      </c>
      <c r="AF243">
        <v>1</v>
      </c>
      <c r="AG243">
        <v>0</v>
      </c>
      <c r="AH243">
        <v>0</v>
      </c>
      <c r="AI243">
        <v>1</v>
      </c>
      <c r="AJ243">
        <v>1</v>
      </c>
      <c r="AK243">
        <v>1</v>
      </c>
      <c r="AL243">
        <v>1</v>
      </c>
      <c r="AN243">
        <v>0</v>
      </c>
      <c r="AO243">
        <v>1</v>
      </c>
      <c r="AP243">
        <v>1</v>
      </c>
      <c r="AQ243">
        <v>0</v>
      </c>
      <c r="AR243">
        <v>0</v>
      </c>
      <c r="AS243" t="s">
        <v>0</v>
      </c>
      <c r="AT243">
        <v>0.12</v>
      </c>
      <c r="AU243" t="s">
        <v>17</v>
      </c>
      <c r="AV243">
        <v>0</v>
      </c>
      <c r="AW243">
        <v>2</v>
      </c>
      <c r="AX243">
        <v>46748935</v>
      </c>
      <c r="AY243">
        <v>1</v>
      </c>
      <c r="AZ243">
        <v>0</v>
      </c>
      <c r="BA243">
        <v>244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CX243">
        <f>Y243*Source!I254</f>
        <v>1.8719999999999999</v>
      </c>
      <c r="CY243">
        <f>AB243</f>
        <v>1</v>
      </c>
      <c r="CZ243">
        <f>AF243</f>
        <v>1</v>
      </c>
      <c r="DA243">
        <f>AJ243</f>
        <v>1</v>
      </c>
      <c r="DB243">
        <f>ROUND((ROUND(AT243*CZ243,2)*1.25),6)</f>
        <v>0.15</v>
      </c>
      <c r="DC243">
        <f>ROUND((ROUND(AT243*AG243,2)*1.25),6)</f>
        <v>0</v>
      </c>
    </row>
    <row r="244" spans="1:107" x14ac:dyDescent="0.2">
      <c r="A244">
        <f>ROW(Source!A254)</f>
        <v>254</v>
      </c>
      <c r="B244">
        <v>46747901</v>
      </c>
      <c r="C244">
        <v>46748928</v>
      </c>
      <c r="D244">
        <v>30590229</v>
      </c>
      <c r="E244">
        <v>1</v>
      </c>
      <c r="F244">
        <v>1</v>
      </c>
      <c r="G244">
        <v>30515945</v>
      </c>
      <c r="H244">
        <v>3</v>
      </c>
      <c r="I244" t="s">
        <v>304</v>
      </c>
      <c r="J244" t="s">
        <v>306</v>
      </c>
      <c r="K244" t="s">
        <v>305</v>
      </c>
      <c r="L244">
        <v>1339</v>
      </c>
      <c r="N244">
        <v>1007</v>
      </c>
      <c r="O244" t="s">
        <v>72</v>
      </c>
      <c r="P244" t="s">
        <v>72</v>
      </c>
      <c r="Q244">
        <v>1</v>
      </c>
      <c r="W244">
        <v>0</v>
      </c>
      <c r="X244">
        <v>92320855</v>
      </c>
      <c r="Y244">
        <v>15</v>
      </c>
      <c r="AA244">
        <v>977.95</v>
      </c>
      <c r="AB244">
        <v>0</v>
      </c>
      <c r="AC244">
        <v>0</v>
      </c>
      <c r="AD244">
        <v>0</v>
      </c>
      <c r="AE244">
        <v>146.84</v>
      </c>
      <c r="AF244">
        <v>0</v>
      </c>
      <c r="AG244">
        <v>0</v>
      </c>
      <c r="AH244">
        <v>0</v>
      </c>
      <c r="AI244">
        <v>6.66</v>
      </c>
      <c r="AJ244">
        <v>1</v>
      </c>
      <c r="AK244">
        <v>1</v>
      </c>
      <c r="AL244">
        <v>1</v>
      </c>
      <c r="AN244">
        <v>0</v>
      </c>
      <c r="AO244">
        <v>0</v>
      </c>
      <c r="AP244">
        <v>0</v>
      </c>
      <c r="AQ244">
        <v>0</v>
      </c>
      <c r="AR244">
        <v>0</v>
      </c>
      <c r="AS244" t="s">
        <v>0</v>
      </c>
      <c r="AT244">
        <v>15</v>
      </c>
      <c r="AU244" t="s">
        <v>0</v>
      </c>
      <c r="AV244">
        <v>0</v>
      </c>
      <c r="AW244">
        <v>1</v>
      </c>
      <c r="AX244">
        <v>-1</v>
      </c>
      <c r="AY244">
        <v>0</v>
      </c>
      <c r="AZ244">
        <v>0</v>
      </c>
      <c r="BA244" t="s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CX244">
        <f>Y244*Source!I254</f>
        <v>187.20000000000002</v>
      </c>
      <c r="CY244">
        <f>AA244</f>
        <v>977.95</v>
      </c>
      <c r="CZ244">
        <f>AE244</f>
        <v>146.84</v>
      </c>
      <c r="DA244">
        <f>AI244</f>
        <v>6.66</v>
      </c>
      <c r="DB244">
        <f>ROUND(ROUND(AT244*CZ244,2),6)</f>
        <v>2202.6</v>
      </c>
      <c r="DC244">
        <f>ROUND(ROUND(AT244*AG244,2),6)</f>
        <v>0</v>
      </c>
    </row>
    <row r="245" spans="1:107" x14ac:dyDescent="0.2">
      <c r="A245">
        <f>ROW(Source!A256)</f>
        <v>256</v>
      </c>
      <c r="B245">
        <v>46747901</v>
      </c>
      <c r="C245">
        <v>46748938</v>
      </c>
      <c r="D245">
        <v>30515951</v>
      </c>
      <c r="E245">
        <v>30515945</v>
      </c>
      <c r="F245">
        <v>1</v>
      </c>
      <c r="G245">
        <v>30515945</v>
      </c>
      <c r="H245">
        <v>1</v>
      </c>
      <c r="I245" t="s">
        <v>348</v>
      </c>
      <c r="J245" t="s">
        <v>0</v>
      </c>
      <c r="K245" t="s">
        <v>349</v>
      </c>
      <c r="L245">
        <v>1191</v>
      </c>
      <c r="N245">
        <v>1013</v>
      </c>
      <c r="O245" t="s">
        <v>350</v>
      </c>
      <c r="P245" t="s">
        <v>350</v>
      </c>
      <c r="Q245">
        <v>1</v>
      </c>
      <c r="W245">
        <v>0</v>
      </c>
      <c r="X245">
        <v>476480486</v>
      </c>
      <c r="Y245">
        <v>46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1</v>
      </c>
      <c r="AJ245">
        <v>1</v>
      </c>
      <c r="AK245">
        <v>1</v>
      </c>
      <c r="AL245">
        <v>1</v>
      </c>
      <c r="AN245">
        <v>0</v>
      </c>
      <c r="AO245">
        <v>1</v>
      </c>
      <c r="AP245">
        <v>1</v>
      </c>
      <c r="AQ245">
        <v>0</v>
      </c>
      <c r="AR245">
        <v>0</v>
      </c>
      <c r="AS245" t="s">
        <v>0</v>
      </c>
      <c r="AT245">
        <v>40</v>
      </c>
      <c r="AU245" t="s">
        <v>18</v>
      </c>
      <c r="AV245">
        <v>1</v>
      </c>
      <c r="AW245">
        <v>2</v>
      </c>
      <c r="AX245">
        <v>46748941</v>
      </c>
      <c r="AY245">
        <v>1</v>
      </c>
      <c r="AZ245">
        <v>0</v>
      </c>
      <c r="BA245">
        <v>246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CX245">
        <f>Y245*Source!I256</f>
        <v>191.36</v>
      </c>
      <c r="CY245">
        <f>AD245</f>
        <v>0</v>
      </c>
      <c r="CZ245">
        <f>AH245</f>
        <v>0</v>
      </c>
      <c r="DA245">
        <f>AL245</f>
        <v>1</v>
      </c>
      <c r="DB245">
        <f>ROUND((ROUND(AT245*CZ245,2)*1.15),6)</f>
        <v>0</v>
      </c>
      <c r="DC245">
        <f>ROUND((ROUND(AT245*AG245,2)*1.15),6)</f>
        <v>0</v>
      </c>
    </row>
    <row r="246" spans="1:107" x14ac:dyDescent="0.2">
      <c r="A246">
        <f>ROW(Source!A256)</f>
        <v>256</v>
      </c>
      <c r="B246">
        <v>46747901</v>
      </c>
      <c r="C246">
        <v>46748938</v>
      </c>
      <c r="D246">
        <v>30590229</v>
      </c>
      <c r="E246">
        <v>1</v>
      </c>
      <c r="F246">
        <v>1</v>
      </c>
      <c r="G246">
        <v>30515945</v>
      </c>
      <c r="H246">
        <v>3</v>
      </c>
      <c r="I246" t="s">
        <v>304</v>
      </c>
      <c r="J246" t="s">
        <v>306</v>
      </c>
      <c r="K246" t="s">
        <v>305</v>
      </c>
      <c r="L246">
        <v>1339</v>
      </c>
      <c r="N246">
        <v>1007</v>
      </c>
      <c r="O246" t="s">
        <v>72</v>
      </c>
      <c r="P246" t="s">
        <v>72</v>
      </c>
      <c r="Q246">
        <v>1</v>
      </c>
      <c r="W246">
        <v>0</v>
      </c>
      <c r="X246">
        <v>92320855</v>
      </c>
      <c r="Y246">
        <v>15</v>
      </c>
      <c r="AA246">
        <v>977.95</v>
      </c>
      <c r="AB246">
        <v>0</v>
      </c>
      <c r="AC246">
        <v>0</v>
      </c>
      <c r="AD246">
        <v>0</v>
      </c>
      <c r="AE246">
        <v>146.84</v>
      </c>
      <c r="AF246">
        <v>0</v>
      </c>
      <c r="AG246">
        <v>0</v>
      </c>
      <c r="AH246">
        <v>0</v>
      </c>
      <c r="AI246">
        <v>6.66</v>
      </c>
      <c r="AJ246">
        <v>1</v>
      </c>
      <c r="AK246">
        <v>1</v>
      </c>
      <c r="AL246">
        <v>1</v>
      </c>
      <c r="AN246">
        <v>0</v>
      </c>
      <c r="AO246">
        <v>0</v>
      </c>
      <c r="AP246">
        <v>0</v>
      </c>
      <c r="AQ246">
        <v>0</v>
      </c>
      <c r="AR246">
        <v>0</v>
      </c>
      <c r="AS246" t="s">
        <v>0</v>
      </c>
      <c r="AT246">
        <v>15</v>
      </c>
      <c r="AU246" t="s">
        <v>0</v>
      </c>
      <c r="AV246">
        <v>0</v>
      </c>
      <c r="AW246">
        <v>1</v>
      </c>
      <c r="AX246">
        <v>-1</v>
      </c>
      <c r="AY246">
        <v>0</v>
      </c>
      <c r="AZ246">
        <v>0</v>
      </c>
      <c r="BA246" t="s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CX246">
        <f>Y246*Source!I256</f>
        <v>62.400000000000006</v>
      </c>
      <c r="CY246">
        <f>AA246</f>
        <v>977.95</v>
      </c>
      <c r="CZ246">
        <f>AE246</f>
        <v>146.84</v>
      </c>
      <c r="DA246">
        <f>AI246</f>
        <v>6.66</v>
      </c>
      <c r="DB246">
        <f>ROUND(ROUND(AT246*CZ246,2),6)</f>
        <v>2202.6</v>
      </c>
      <c r="DC246">
        <f>ROUND(ROUND(AT246*AG246,2),6)</f>
        <v>0</v>
      </c>
    </row>
    <row r="247" spans="1:107" x14ac:dyDescent="0.2">
      <c r="A247">
        <f>ROW(Source!A258)</f>
        <v>258</v>
      </c>
      <c r="B247">
        <v>46747901</v>
      </c>
      <c r="C247">
        <v>46748944</v>
      </c>
      <c r="D247">
        <v>30515951</v>
      </c>
      <c r="E247">
        <v>30515945</v>
      </c>
      <c r="F247">
        <v>1</v>
      </c>
      <c r="G247">
        <v>30515945</v>
      </c>
      <c r="H247">
        <v>1</v>
      </c>
      <c r="I247" t="s">
        <v>348</v>
      </c>
      <c r="J247" t="s">
        <v>0</v>
      </c>
      <c r="K247" t="s">
        <v>349</v>
      </c>
      <c r="L247">
        <v>1191</v>
      </c>
      <c r="N247">
        <v>1013</v>
      </c>
      <c r="O247" t="s">
        <v>350</v>
      </c>
      <c r="P247" t="s">
        <v>350</v>
      </c>
      <c r="Q247">
        <v>1</v>
      </c>
      <c r="W247">
        <v>0</v>
      </c>
      <c r="X247">
        <v>476480486</v>
      </c>
      <c r="Y247">
        <v>6.0374999999999996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</v>
      </c>
      <c r="AJ247">
        <v>1</v>
      </c>
      <c r="AK247">
        <v>1</v>
      </c>
      <c r="AL247">
        <v>1</v>
      </c>
      <c r="AN247">
        <v>0</v>
      </c>
      <c r="AO247">
        <v>1</v>
      </c>
      <c r="AP247">
        <v>1</v>
      </c>
      <c r="AQ247">
        <v>0</v>
      </c>
      <c r="AR247">
        <v>0</v>
      </c>
      <c r="AS247" t="s">
        <v>0</v>
      </c>
      <c r="AT247">
        <v>5.25</v>
      </c>
      <c r="AU247" t="s">
        <v>18</v>
      </c>
      <c r="AV247">
        <v>1</v>
      </c>
      <c r="AW247">
        <v>2</v>
      </c>
      <c r="AX247">
        <v>46748948</v>
      </c>
      <c r="AY247">
        <v>1</v>
      </c>
      <c r="AZ247">
        <v>0</v>
      </c>
      <c r="BA247">
        <v>248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CX247">
        <f>Y247*Source!I258</f>
        <v>100.48392374999999</v>
      </c>
      <c r="CY247">
        <f>AD247</f>
        <v>0</v>
      </c>
      <c r="CZ247">
        <f>AH247</f>
        <v>0</v>
      </c>
      <c r="DA247">
        <f>AL247</f>
        <v>1</v>
      </c>
      <c r="DB247">
        <f>ROUND((ROUND(AT247*CZ247,2)*1.15),6)</f>
        <v>0</v>
      </c>
      <c r="DC247">
        <f>ROUND((ROUND(AT247*AG247,2)*1.15),6)</f>
        <v>0</v>
      </c>
    </row>
    <row r="248" spans="1:107" x14ac:dyDescent="0.2">
      <c r="A248">
        <f>ROW(Source!A258)</f>
        <v>258</v>
      </c>
      <c r="B248">
        <v>46747901</v>
      </c>
      <c r="C248">
        <v>46748944</v>
      </c>
      <c r="D248">
        <v>30571181</v>
      </c>
      <c r="E248">
        <v>1</v>
      </c>
      <c r="F248">
        <v>1</v>
      </c>
      <c r="G248">
        <v>30515945</v>
      </c>
      <c r="H248">
        <v>3</v>
      </c>
      <c r="I248" t="s">
        <v>387</v>
      </c>
      <c r="J248" t="s">
        <v>388</v>
      </c>
      <c r="K248" t="s">
        <v>389</v>
      </c>
      <c r="L248">
        <v>1339</v>
      </c>
      <c r="N248">
        <v>1007</v>
      </c>
      <c r="O248" t="s">
        <v>72</v>
      </c>
      <c r="P248" t="s">
        <v>72</v>
      </c>
      <c r="Q248">
        <v>1</v>
      </c>
      <c r="W248">
        <v>0</v>
      </c>
      <c r="X248">
        <v>-862991314</v>
      </c>
      <c r="Y248">
        <v>10</v>
      </c>
      <c r="AA248">
        <v>35.28</v>
      </c>
      <c r="AB248">
        <v>0</v>
      </c>
      <c r="AC248">
        <v>0</v>
      </c>
      <c r="AD248">
        <v>0</v>
      </c>
      <c r="AE248">
        <v>7.07</v>
      </c>
      <c r="AF248">
        <v>0</v>
      </c>
      <c r="AG248">
        <v>0</v>
      </c>
      <c r="AH248">
        <v>0</v>
      </c>
      <c r="AI248">
        <v>4.99</v>
      </c>
      <c r="AJ248">
        <v>1</v>
      </c>
      <c r="AK248">
        <v>1</v>
      </c>
      <c r="AL248">
        <v>1</v>
      </c>
      <c r="AN248">
        <v>0</v>
      </c>
      <c r="AO248">
        <v>1</v>
      </c>
      <c r="AP248">
        <v>0</v>
      </c>
      <c r="AQ248">
        <v>0</v>
      </c>
      <c r="AR248">
        <v>0</v>
      </c>
      <c r="AS248" t="s">
        <v>0</v>
      </c>
      <c r="AT248">
        <v>10</v>
      </c>
      <c r="AU248" t="s">
        <v>0</v>
      </c>
      <c r="AV248">
        <v>0</v>
      </c>
      <c r="AW248">
        <v>2</v>
      </c>
      <c r="AX248">
        <v>46748949</v>
      </c>
      <c r="AY248">
        <v>1</v>
      </c>
      <c r="AZ248">
        <v>0</v>
      </c>
      <c r="BA248">
        <v>249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CX248">
        <f>Y248*Source!I258</f>
        <v>166.43299999999999</v>
      </c>
      <c r="CY248">
        <f>AA248</f>
        <v>35.28</v>
      </c>
      <c r="CZ248">
        <f>AE248</f>
        <v>7.07</v>
      </c>
      <c r="DA248">
        <f>AI248</f>
        <v>4.99</v>
      </c>
      <c r="DB248">
        <f>ROUND(ROUND(AT248*CZ248,2),6)</f>
        <v>70.7</v>
      </c>
      <c r="DC248">
        <f>ROUND(ROUND(AT248*AG248,2),6)</f>
        <v>0</v>
      </c>
    </row>
    <row r="249" spans="1:107" x14ac:dyDescent="0.2">
      <c r="A249">
        <f>ROW(Source!A258)</f>
        <v>258</v>
      </c>
      <c r="B249">
        <v>46747901</v>
      </c>
      <c r="C249">
        <v>46748944</v>
      </c>
      <c r="D249">
        <v>30590233</v>
      </c>
      <c r="E249">
        <v>1</v>
      </c>
      <c r="F249">
        <v>1</v>
      </c>
      <c r="G249">
        <v>30515945</v>
      </c>
      <c r="H249">
        <v>3</v>
      </c>
      <c r="I249" t="s">
        <v>320</v>
      </c>
      <c r="J249" t="s">
        <v>322</v>
      </c>
      <c r="K249" t="s">
        <v>321</v>
      </c>
      <c r="L249">
        <v>1346</v>
      </c>
      <c r="N249">
        <v>1009</v>
      </c>
      <c r="O249" t="s">
        <v>219</v>
      </c>
      <c r="P249" t="s">
        <v>219</v>
      </c>
      <c r="Q249">
        <v>1</v>
      </c>
      <c r="W249">
        <v>0</v>
      </c>
      <c r="X249">
        <v>735025367</v>
      </c>
      <c r="Y249">
        <v>4</v>
      </c>
      <c r="AA249">
        <v>106.59</v>
      </c>
      <c r="AB249">
        <v>0</v>
      </c>
      <c r="AC249">
        <v>0</v>
      </c>
      <c r="AD249">
        <v>0</v>
      </c>
      <c r="AE249">
        <v>57.93</v>
      </c>
      <c r="AF249">
        <v>0</v>
      </c>
      <c r="AG249">
        <v>0</v>
      </c>
      <c r="AH249">
        <v>0</v>
      </c>
      <c r="AI249">
        <v>1.84</v>
      </c>
      <c r="AJ249">
        <v>1</v>
      </c>
      <c r="AK249">
        <v>1</v>
      </c>
      <c r="AL249">
        <v>1</v>
      </c>
      <c r="AN249">
        <v>0</v>
      </c>
      <c r="AO249">
        <v>0</v>
      </c>
      <c r="AP249">
        <v>0</v>
      </c>
      <c r="AQ249">
        <v>0</v>
      </c>
      <c r="AR249">
        <v>0</v>
      </c>
      <c r="AS249" t="s">
        <v>0</v>
      </c>
      <c r="AT249">
        <v>4</v>
      </c>
      <c r="AU249" t="s">
        <v>0</v>
      </c>
      <c r="AV249">
        <v>0</v>
      </c>
      <c r="AW249">
        <v>1</v>
      </c>
      <c r="AX249">
        <v>-1</v>
      </c>
      <c r="AY249">
        <v>0</v>
      </c>
      <c r="AZ249">
        <v>0</v>
      </c>
      <c r="BA249" t="s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CX249">
        <f>Y249*Source!I258</f>
        <v>66.5732</v>
      </c>
      <c r="CY249">
        <f>AA249</f>
        <v>106.59</v>
      </c>
      <c r="CZ249">
        <f>AE249</f>
        <v>57.93</v>
      </c>
      <c r="DA249">
        <f>AI249</f>
        <v>1.84</v>
      </c>
      <c r="DB249">
        <f>ROUND(ROUND(AT249*CZ249,2),6)</f>
        <v>231.72</v>
      </c>
      <c r="DC249">
        <f>ROUND(ROUND(AT249*AG249,2),6)</f>
        <v>0</v>
      </c>
    </row>
    <row r="250" spans="1:107" x14ac:dyDescent="0.2">
      <c r="A250">
        <f>ROW(Source!A295)</f>
        <v>295</v>
      </c>
      <c r="B250">
        <v>46747901</v>
      </c>
      <c r="C250">
        <v>46748952</v>
      </c>
      <c r="D250">
        <v>30516999</v>
      </c>
      <c r="E250">
        <v>30515945</v>
      </c>
      <c r="F250">
        <v>1</v>
      </c>
      <c r="G250">
        <v>30515945</v>
      </c>
      <c r="H250">
        <v>2</v>
      </c>
      <c r="I250" t="s">
        <v>361</v>
      </c>
      <c r="J250" t="s">
        <v>0</v>
      </c>
      <c r="K250" t="s">
        <v>362</v>
      </c>
      <c r="L250">
        <v>1344</v>
      </c>
      <c r="N250">
        <v>1008</v>
      </c>
      <c r="O250" t="s">
        <v>363</v>
      </c>
      <c r="P250" t="s">
        <v>363</v>
      </c>
      <c r="Q250">
        <v>1</v>
      </c>
      <c r="W250">
        <v>0</v>
      </c>
      <c r="X250">
        <v>-1180195794</v>
      </c>
      <c r="Y250">
        <v>8.86</v>
      </c>
      <c r="AA250">
        <v>0</v>
      </c>
      <c r="AB250">
        <v>1</v>
      </c>
      <c r="AC250">
        <v>0</v>
      </c>
      <c r="AD250">
        <v>0</v>
      </c>
      <c r="AE250">
        <v>0</v>
      </c>
      <c r="AF250">
        <v>1</v>
      </c>
      <c r="AG250">
        <v>0</v>
      </c>
      <c r="AH250">
        <v>0</v>
      </c>
      <c r="AI250">
        <v>1</v>
      </c>
      <c r="AJ250">
        <v>1</v>
      </c>
      <c r="AK250">
        <v>1</v>
      </c>
      <c r="AL250">
        <v>1</v>
      </c>
      <c r="AN250">
        <v>0</v>
      </c>
      <c r="AO250">
        <v>1</v>
      </c>
      <c r="AP250">
        <v>0</v>
      </c>
      <c r="AQ250">
        <v>0</v>
      </c>
      <c r="AR250">
        <v>0</v>
      </c>
      <c r="AS250" t="s">
        <v>0</v>
      </c>
      <c r="AT250">
        <v>8.86</v>
      </c>
      <c r="AU250" t="s">
        <v>0</v>
      </c>
      <c r="AV250">
        <v>0</v>
      </c>
      <c r="AW250">
        <v>2</v>
      </c>
      <c r="AX250">
        <v>46748954</v>
      </c>
      <c r="AY250">
        <v>1</v>
      </c>
      <c r="AZ250">
        <v>0</v>
      </c>
      <c r="BA250">
        <v>251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CX250">
        <f>Y250*Source!I295</f>
        <v>110.75</v>
      </c>
      <c r="CY250">
        <f>AB250</f>
        <v>1</v>
      </c>
      <c r="CZ250">
        <f>AF250</f>
        <v>1</v>
      </c>
      <c r="DA250">
        <f>AJ250</f>
        <v>1</v>
      </c>
      <c r="DB250">
        <f>ROUND(ROUND(AT250*CZ250,2),6)</f>
        <v>8.86</v>
      </c>
      <c r="DC250">
        <f>ROUND(ROUND(AT250*AG250,2),6)</f>
        <v>0</v>
      </c>
    </row>
    <row r="251" spans="1:107" x14ac:dyDescent="0.2">
      <c r="A251">
        <f>ROW(Source!A296)</f>
        <v>296</v>
      </c>
      <c r="B251">
        <v>46747901</v>
      </c>
      <c r="C251">
        <v>46749557</v>
      </c>
      <c r="D251">
        <v>31070579</v>
      </c>
      <c r="E251">
        <v>1</v>
      </c>
      <c r="F251">
        <v>1</v>
      </c>
      <c r="G251">
        <v>30515945</v>
      </c>
      <c r="H251">
        <v>2</v>
      </c>
      <c r="I251" t="s">
        <v>468</v>
      </c>
      <c r="J251" t="s">
        <v>469</v>
      </c>
      <c r="K251" t="s">
        <v>470</v>
      </c>
      <c r="L251">
        <v>1367</v>
      </c>
      <c r="N251">
        <v>1011</v>
      </c>
      <c r="O251" t="s">
        <v>354</v>
      </c>
      <c r="P251" t="s">
        <v>354</v>
      </c>
      <c r="Q251">
        <v>1</v>
      </c>
      <c r="W251">
        <v>0</v>
      </c>
      <c r="X251">
        <v>-1132105959</v>
      </c>
      <c r="Y251">
        <v>1</v>
      </c>
      <c r="AA251">
        <v>0</v>
      </c>
      <c r="AB251">
        <v>1037.47</v>
      </c>
      <c r="AC251">
        <v>357.41</v>
      </c>
      <c r="AD251">
        <v>0</v>
      </c>
      <c r="AE251">
        <v>0</v>
      </c>
      <c r="AF251">
        <v>115.66</v>
      </c>
      <c r="AG251">
        <v>14.4</v>
      </c>
      <c r="AH251">
        <v>0</v>
      </c>
      <c r="AI251">
        <v>1</v>
      </c>
      <c r="AJ251">
        <v>8.9700000000000006</v>
      </c>
      <c r="AK251">
        <v>24.82</v>
      </c>
      <c r="AL251">
        <v>1</v>
      </c>
      <c r="AN251">
        <v>0</v>
      </c>
      <c r="AO251">
        <v>1</v>
      </c>
      <c r="AP251">
        <v>0</v>
      </c>
      <c r="AQ251">
        <v>0</v>
      </c>
      <c r="AR251">
        <v>0</v>
      </c>
      <c r="AS251" t="s">
        <v>0</v>
      </c>
      <c r="AT251">
        <v>1</v>
      </c>
      <c r="AU251" t="s">
        <v>0</v>
      </c>
      <c r="AV251">
        <v>0</v>
      </c>
      <c r="AW251">
        <v>2</v>
      </c>
      <c r="AX251">
        <v>46749559</v>
      </c>
      <c r="AY251">
        <v>1</v>
      </c>
      <c r="AZ251">
        <v>0</v>
      </c>
      <c r="BA251">
        <v>252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CX251">
        <f>Y251*Source!I296</f>
        <v>12.5</v>
      </c>
      <c r="CY251">
        <f>AB251</f>
        <v>1037.47</v>
      </c>
      <c r="CZ251">
        <f>AF251</f>
        <v>115.66</v>
      </c>
      <c r="DA251">
        <f>AJ251</f>
        <v>8.9700000000000006</v>
      </c>
      <c r="DB251">
        <f>ROUND(ROUND(AT251*CZ251,2),6)</f>
        <v>115.66</v>
      </c>
      <c r="DC251">
        <f>ROUND(ROUND(AT251*AG251,2),6)</f>
        <v>14.4</v>
      </c>
    </row>
    <row r="252" spans="1:107" x14ac:dyDescent="0.2">
      <c r="A252">
        <f>ROW(Source!A297)</f>
        <v>297</v>
      </c>
      <c r="B252">
        <v>46747901</v>
      </c>
      <c r="C252">
        <v>46748958</v>
      </c>
      <c r="D252">
        <v>30516999</v>
      </c>
      <c r="E252">
        <v>30515945</v>
      </c>
      <c r="F252">
        <v>1</v>
      </c>
      <c r="G252">
        <v>30515945</v>
      </c>
      <c r="H252">
        <v>2</v>
      </c>
      <c r="I252" t="s">
        <v>361</v>
      </c>
      <c r="J252" t="s">
        <v>0</v>
      </c>
      <c r="K252" t="s">
        <v>362</v>
      </c>
      <c r="L252">
        <v>1344</v>
      </c>
      <c r="N252">
        <v>1008</v>
      </c>
      <c r="O252" t="s">
        <v>363</v>
      </c>
      <c r="P252" t="s">
        <v>363</v>
      </c>
      <c r="Q252">
        <v>1</v>
      </c>
      <c r="W252">
        <v>0</v>
      </c>
      <c r="X252">
        <v>-1180195794</v>
      </c>
      <c r="Y252">
        <v>31.67</v>
      </c>
      <c r="AA252">
        <v>0</v>
      </c>
      <c r="AB252">
        <v>1</v>
      </c>
      <c r="AC252">
        <v>0</v>
      </c>
      <c r="AD252">
        <v>0</v>
      </c>
      <c r="AE252">
        <v>0</v>
      </c>
      <c r="AF252">
        <v>1</v>
      </c>
      <c r="AG252">
        <v>0</v>
      </c>
      <c r="AH252">
        <v>0</v>
      </c>
      <c r="AI252">
        <v>1</v>
      </c>
      <c r="AJ252">
        <v>1</v>
      </c>
      <c r="AK252">
        <v>1</v>
      </c>
      <c r="AL252">
        <v>1</v>
      </c>
      <c r="AN252">
        <v>0</v>
      </c>
      <c r="AO252">
        <v>1</v>
      </c>
      <c r="AP252">
        <v>0</v>
      </c>
      <c r="AQ252">
        <v>0</v>
      </c>
      <c r="AR252">
        <v>0</v>
      </c>
      <c r="AS252" t="s">
        <v>0</v>
      </c>
      <c r="AT252">
        <v>31.67</v>
      </c>
      <c r="AU252" t="s">
        <v>0</v>
      </c>
      <c r="AV252">
        <v>0</v>
      </c>
      <c r="AW252">
        <v>2</v>
      </c>
      <c r="AX252">
        <v>46748960</v>
      </c>
      <c r="AY252">
        <v>1</v>
      </c>
      <c r="AZ252">
        <v>0</v>
      </c>
      <c r="BA252">
        <v>253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CX252">
        <f>Y252*Source!I297</f>
        <v>395.875</v>
      </c>
      <c r="CY252">
        <f>AB252</f>
        <v>1</v>
      </c>
      <c r="CZ252">
        <f>AF252</f>
        <v>1</v>
      </c>
      <c r="DA252">
        <f>AJ252</f>
        <v>1</v>
      </c>
      <c r="DB252">
        <f>ROUND(ROUND(AT252*CZ252,2),6)</f>
        <v>31.67</v>
      </c>
      <c r="DC252">
        <f>ROUND(ROUND(AT252*AG252,2),6)</f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3"/>
  <sheetViews>
    <sheetView workbookViewId="0">
      <selection activeCell="F31" sqref="F31"/>
    </sheetView>
  </sheetViews>
  <sheetFormatPr defaultColWidth="9.140625" defaultRowHeight="12.75" x14ac:dyDescent="0.2"/>
  <cols>
    <col min="1" max="256" width="9.140625" customWidth="1"/>
  </cols>
  <sheetData>
    <row r="1" spans="1:44" x14ac:dyDescent="0.2">
      <c r="A1">
        <f>ROW(Source!A28)</f>
        <v>28</v>
      </c>
      <c r="B1">
        <v>46748318</v>
      </c>
      <c r="C1">
        <v>46748314</v>
      </c>
      <c r="D1">
        <v>30515951</v>
      </c>
      <c r="E1">
        <v>30515945</v>
      </c>
      <c r="F1">
        <v>1</v>
      </c>
      <c r="G1">
        <v>30515945</v>
      </c>
      <c r="H1">
        <v>1</v>
      </c>
      <c r="I1" t="s">
        <v>348</v>
      </c>
      <c r="J1" t="s">
        <v>0</v>
      </c>
      <c r="K1" t="s">
        <v>349</v>
      </c>
      <c r="L1">
        <v>1191</v>
      </c>
      <c r="N1">
        <v>1013</v>
      </c>
      <c r="O1" t="s">
        <v>350</v>
      </c>
      <c r="P1" t="s">
        <v>350</v>
      </c>
      <c r="Q1">
        <v>1</v>
      </c>
      <c r="X1">
        <v>2.95</v>
      </c>
      <c r="Y1">
        <v>0</v>
      </c>
      <c r="Z1">
        <v>0</v>
      </c>
      <c r="AA1">
        <v>0</v>
      </c>
      <c r="AB1">
        <v>0</v>
      </c>
      <c r="AC1">
        <v>0</v>
      </c>
      <c r="AD1">
        <v>1</v>
      </c>
      <c r="AE1">
        <v>1</v>
      </c>
      <c r="AF1" t="s">
        <v>18</v>
      </c>
      <c r="AG1">
        <v>3.3925000000000001</v>
      </c>
      <c r="AH1">
        <v>2</v>
      </c>
      <c r="AI1">
        <v>46748315</v>
      </c>
      <c r="AJ1">
        <v>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</row>
    <row r="2" spans="1:44" x14ac:dyDescent="0.2">
      <c r="A2">
        <f>ROW(Source!A28)</f>
        <v>28</v>
      </c>
      <c r="B2">
        <v>46748319</v>
      </c>
      <c r="C2">
        <v>46748314</v>
      </c>
      <c r="D2">
        <v>30595241</v>
      </c>
      <c r="E2">
        <v>1</v>
      </c>
      <c r="F2">
        <v>1</v>
      </c>
      <c r="G2">
        <v>30515945</v>
      </c>
      <c r="H2">
        <v>2</v>
      </c>
      <c r="I2" t="s">
        <v>351</v>
      </c>
      <c r="J2" t="s">
        <v>352</v>
      </c>
      <c r="K2" t="s">
        <v>353</v>
      </c>
      <c r="L2">
        <v>1367</v>
      </c>
      <c r="N2">
        <v>1011</v>
      </c>
      <c r="O2" t="s">
        <v>354</v>
      </c>
      <c r="P2" t="s">
        <v>354</v>
      </c>
      <c r="Q2">
        <v>1</v>
      </c>
      <c r="X2">
        <v>7.4139999999999997</v>
      </c>
      <c r="Y2">
        <v>0</v>
      </c>
      <c r="Z2">
        <v>65.260000000000005</v>
      </c>
      <c r="AA2">
        <v>20.04</v>
      </c>
      <c r="AB2">
        <v>0</v>
      </c>
      <c r="AC2">
        <v>0</v>
      </c>
      <c r="AD2">
        <v>1</v>
      </c>
      <c r="AE2">
        <v>0</v>
      </c>
      <c r="AF2" t="s">
        <v>17</v>
      </c>
      <c r="AG2">
        <v>9.2675000000000001</v>
      </c>
      <c r="AH2">
        <v>2</v>
      </c>
      <c r="AI2">
        <v>46748316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A3">
        <f>ROW(Source!A28)</f>
        <v>28</v>
      </c>
      <c r="B3">
        <v>46748320</v>
      </c>
      <c r="C3">
        <v>46748314</v>
      </c>
      <c r="D3">
        <v>30595253</v>
      </c>
      <c r="E3">
        <v>1</v>
      </c>
      <c r="F3">
        <v>1</v>
      </c>
      <c r="G3">
        <v>30515945</v>
      </c>
      <c r="H3">
        <v>2</v>
      </c>
      <c r="I3" t="s">
        <v>355</v>
      </c>
      <c r="J3" t="s">
        <v>356</v>
      </c>
      <c r="K3" t="s">
        <v>357</v>
      </c>
      <c r="L3">
        <v>1367</v>
      </c>
      <c r="N3">
        <v>1011</v>
      </c>
      <c r="O3" t="s">
        <v>354</v>
      </c>
      <c r="P3" t="s">
        <v>354</v>
      </c>
      <c r="Q3">
        <v>1</v>
      </c>
      <c r="X3">
        <v>1.6975</v>
      </c>
      <c r="Y3">
        <v>0</v>
      </c>
      <c r="Z3">
        <v>95.06</v>
      </c>
      <c r="AA3">
        <v>22.22</v>
      </c>
      <c r="AB3">
        <v>0</v>
      </c>
      <c r="AC3">
        <v>0</v>
      </c>
      <c r="AD3">
        <v>1</v>
      </c>
      <c r="AE3">
        <v>0</v>
      </c>
      <c r="AF3" t="s">
        <v>17</v>
      </c>
      <c r="AG3">
        <v>2.1218750000000002</v>
      </c>
      <c r="AH3">
        <v>2</v>
      </c>
      <c r="AI3">
        <v>46748317</v>
      </c>
      <c r="AJ3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A4">
        <f>ROW(Source!A29)</f>
        <v>29</v>
      </c>
      <c r="B4">
        <v>46748323</v>
      </c>
      <c r="C4">
        <v>46748321</v>
      </c>
      <c r="D4">
        <v>30515951</v>
      </c>
      <c r="E4">
        <v>30515945</v>
      </c>
      <c r="F4">
        <v>1</v>
      </c>
      <c r="G4">
        <v>30515945</v>
      </c>
      <c r="H4">
        <v>1</v>
      </c>
      <c r="I4" t="s">
        <v>348</v>
      </c>
      <c r="J4" t="s">
        <v>0</v>
      </c>
      <c r="K4" t="s">
        <v>349</v>
      </c>
      <c r="L4">
        <v>1191</v>
      </c>
      <c r="N4">
        <v>1013</v>
      </c>
      <c r="O4" t="s">
        <v>350</v>
      </c>
      <c r="P4" t="s">
        <v>350</v>
      </c>
      <c r="Q4">
        <v>1</v>
      </c>
      <c r="X4">
        <v>192.7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1</v>
      </c>
      <c r="AF4" t="s">
        <v>18</v>
      </c>
      <c r="AG4">
        <v>221.60499999999996</v>
      </c>
      <c r="AH4">
        <v>2</v>
      </c>
      <c r="AI4">
        <v>46748322</v>
      </c>
      <c r="AJ4">
        <v>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A5">
        <f>ROW(Source!A30)</f>
        <v>30</v>
      </c>
      <c r="B5">
        <v>46748326</v>
      </c>
      <c r="C5">
        <v>46748324</v>
      </c>
      <c r="D5">
        <v>30515951</v>
      </c>
      <c r="E5">
        <v>30515945</v>
      </c>
      <c r="F5">
        <v>1</v>
      </c>
      <c r="G5">
        <v>30515945</v>
      </c>
      <c r="H5">
        <v>1</v>
      </c>
      <c r="I5" t="s">
        <v>348</v>
      </c>
      <c r="J5" t="s">
        <v>0</v>
      </c>
      <c r="K5" t="s">
        <v>349</v>
      </c>
      <c r="L5">
        <v>1191</v>
      </c>
      <c r="N5">
        <v>1013</v>
      </c>
      <c r="O5" t="s">
        <v>350</v>
      </c>
      <c r="P5" t="s">
        <v>350</v>
      </c>
      <c r="Q5">
        <v>1</v>
      </c>
      <c r="X5">
        <v>83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 t="s">
        <v>0</v>
      </c>
      <c r="AG5">
        <v>83</v>
      </c>
      <c r="AH5">
        <v>2</v>
      </c>
      <c r="AI5">
        <v>46748325</v>
      </c>
      <c r="AJ5">
        <v>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A6">
        <f>ROW(Source!A31)</f>
        <v>31</v>
      </c>
      <c r="B6">
        <v>46749575</v>
      </c>
      <c r="C6">
        <v>46749574</v>
      </c>
      <c r="D6">
        <v>31070582</v>
      </c>
      <c r="E6">
        <v>1</v>
      </c>
      <c r="F6">
        <v>1</v>
      </c>
      <c r="G6">
        <v>30515945</v>
      </c>
      <c r="H6">
        <v>2</v>
      </c>
      <c r="I6" t="s">
        <v>358</v>
      </c>
      <c r="J6" t="s">
        <v>359</v>
      </c>
      <c r="K6" t="s">
        <v>360</v>
      </c>
      <c r="L6">
        <v>1367</v>
      </c>
      <c r="N6">
        <v>1011</v>
      </c>
      <c r="O6" t="s">
        <v>354</v>
      </c>
      <c r="P6" t="s">
        <v>354</v>
      </c>
      <c r="Q6">
        <v>1</v>
      </c>
      <c r="X6">
        <v>1</v>
      </c>
      <c r="Y6">
        <v>0</v>
      </c>
      <c r="Z6">
        <v>100.09</v>
      </c>
      <c r="AA6">
        <v>13.81</v>
      </c>
      <c r="AB6">
        <v>0</v>
      </c>
      <c r="AC6">
        <v>0</v>
      </c>
      <c r="AD6">
        <v>1</v>
      </c>
      <c r="AE6">
        <v>0</v>
      </c>
      <c r="AF6" t="s">
        <v>0</v>
      </c>
      <c r="AG6">
        <v>1</v>
      </c>
      <c r="AH6">
        <v>2</v>
      </c>
      <c r="AI6">
        <v>46749575</v>
      </c>
      <c r="AJ6">
        <v>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A7">
        <f>ROW(Source!A32)</f>
        <v>32</v>
      </c>
      <c r="B7">
        <v>46748332</v>
      </c>
      <c r="C7">
        <v>46748330</v>
      </c>
      <c r="D7">
        <v>30516999</v>
      </c>
      <c r="E7">
        <v>30515945</v>
      </c>
      <c r="F7">
        <v>1</v>
      </c>
      <c r="G7">
        <v>30515945</v>
      </c>
      <c r="H7">
        <v>2</v>
      </c>
      <c r="I7" t="s">
        <v>361</v>
      </c>
      <c r="J7" t="s">
        <v>0</v>
      </c>
      <c r="K7" t="s">
        <v>362</v>
      </c>
      <c r="L7">
        <v>1344</v>
      </c>
      <c r="N7">
        <v>1008</v>
      </c>
      <c r="O7" t="s">
        <v>363</v>
      </c>
      <c r="P7" t="s">
        <v>363</v>
      </c>
      <c r="Q7">
        <v>1</v>
      </c>
      <c r="X7">
        <v>12.61</v>
      </c>
      <c r="Y7">
        <v>0</v>
      </c>
      <c r="Z7">
        <v>1</v>
      </c>
      <c r="AA7">
        <v>0</v>
      </c>
      <c r="AB7">
        <v>0</v>
      </c>
      <c r="AC7">
        <v>0</v>
      </c>
      <c r="AD7">
        <v>1</v>
      </c>
      <c r="AE7">
        <v>0</v>
      </c>
      <c r="AF7" t="s">
        <v>0</v>
      </c>
      <c r="AG7">
        <v>12.61</v>
      </c>
      <c r="AH7">
        <v>2</v>
      </c>
      <c r="AI7">
        <v>46748331</v>
      </c>
      <c r="AJ7">
        <v>7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A8">
        <f>ROW(Source!A33)</f>
        <v>33</v>
      </c>
      <c r="B8">
        <v>46748339</v>
      </c>
      <c r="C8">
        <v>46748333</v>
      </c>
      <c r="D8">
        <v>30515951</v>
      </c>
      <c r="E8">
        <v>30515945</v>
      </c>
      <c r="F8">
        <v>1</v>
      </c>
      <c r="G8">
        <v>30515945</v>
      </c>
      <c r="H8">
        <v>1</v>
      </c>
      <c r="I8" t="s">
        <v>348</v>
      </c>
      <c r="J8" t="s">
        <v>0</v>
      </c>
      <c r="K8" t="s">
        <v>349</v>
      </c>
      <c r="L8">
        <v>1191</v>
      </c>
      <c r="N8">
        <v>1013</v>
      </c>
      <c r="O8" t="s">
        <v>350</v>
      </c>
      <c r="P8" t="s">
        <v>350</v>
      </c>
      <c r="Q8">
        <v>1</v>
      </c>
      <c r="X8">
        <v>27.7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1</v>
      </c>
      <c r="AF8" t="s">
        <v>18</v>
      </c>
      <c r="AG8">
        <v>31.854999999999997</v>
      </c>
      <c r="AH8">
        <v>2</v>
      </c>
      <c r="AI8">
        <v>46748334</v>
      </c>
      <c r="AJ8">
        <v>8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A9">
        <f>ROW(Source!A33)</f>
        <v>33</v>
      </c>
      <c r="B9">
        <v>46748340</v>
      </c>
      <c r="C9">
        <v>46748333</v>
      </c>
      <c r="D9">
        <v>30595254</v>
      </c>
      <c r="E9">
        <v>1</v>
      </c>
      <c r="F9">
        <v>1</v>
      </c>
      <c r="G9">
        <v>30515945</v>
      </c>
      <c r="H9">
        <v>2</v>
      </c>
      <c r="I9" t="s">
        <v>364</v>
      </c>
      <c r="J9" t="s">
        <v>365</v>
      </c>
      <c r="K9" t="s">
        <v>366</v>
      </c>
      <c r="L9">
        <v>1367</v>
      </c>
      <c r="N9">
        <v>1011</v>
      </c>
      <c r="O9" t="s">
        <v>354</v>
      </c>
      <c r="P9" t="s">
        <v>354</v>
      </c>
      <c r="Q9">
        <v>1</v>
      </c>
      <c r="X9">
        <v>2.52</v>
      </c>
      <c r="Y9">
        <v>0</v>
      </c>
      <c r="Z9">
        <v>110.31</v>
      </c>
      <c r="AA9">
        <v>26.52</v>
      </c>
      <c r="AB9">
        <v>0</v>
      </c>
      <c r="AC9">
        <v>0</v>
      </c>
      <c r="AD9">
        <v>1</v>
      </c>
      <c r="AE9">
        <v>0</v>
      </c>
      <c r="AF9" t="s">
        <v>17</v>
      </c>
      <c r="AG9">
        <v>3.15</v>
      </c>
      <c r="AH9">
        <v>2</v>
      </c>
      <c r="AI9">
        <v>46748335</v>
      </c>
      <c r="AJ9">
        <v>9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A10">
        <f>ROW(Source!A33)</f>
        <v>33</v>
      </c>
      <c r="B10">
        <v>46748341</v>
      </c>
      <c r="C10">
        <v>46748333</v>
      </c>
      <c r="D10">
        <v>30595493</v>
      </c>
      <c r="E10">
        <v>1</v>
      </c>
      <c r="F10">
        <v>1</v>
      </c>
      <c r="G10">
        <v>30515945</v>
      </c>
      <c r="H10">
        <v>2</v>
      </c>
      <c r="I10" t="s">
        <v>367</v>
      </c>
      <c r="J10" t="s">
        <v>368</v>
      </c>
      <c r="K10" t="s">
        <v>369</v>
      </c>
      <c r="L10">
        <v>1367</v>
      </c>
      <c r="N10">
        <v>1011</v>
      </c>
      <c r="O10" t="s">
        <v>354</v>
      </c>
      <c r="P10" t="s">
        <v>354</v>
      </c>
      <c r="Q10">
        <v>1</v>
      </c>
      <c r="X10">
        <v>1.02</v>
      </c>
      <c r="Y10">
        <v>0</v>
      </c>
      <c r="Z10">
        <v>258.24</v>
      </c>
      <c r="AA10">
        <v>17.34</v>
      </c>
      <c r="AB10">
        <v>0</v>
      </c>
      <c r="AC10">
        <v>0</v>
      </c>
      <c r="AD10">
        <v>1</v>
      </c>
      <c r="AE10">
        <v>0</v>
      </c>
      <c r="AF10" t="s">
        <v>17</v>
      </c>
      <c r="AG10">
        <v>1.2749999999999999</v>
      </c>
      <c r="AH10">
        <v>2</v>
      </c>
      <c r="AI10">
        <v>46748336</v>
      </c>
      <c r="AJ10">
        <v>10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A11">
        <f>ROW(Source!A33)</f>
        <v>33</v>
      </c>
      <c r="B11">
        <v>46748342</v>
      </c>
      <c r="C11">
        <v>46748333</v>
      </c>
      <c r="D11">
        <v>30532024</v>
      </c>
      <c r="E11">
        <v>30515945</v>
      </c>
      <c r="F11">
        <v>1</v>
      </c>
      <c r="G11">
        <v>30515945</v>
      </c>
      <c r="H11">
        <v>3</v>
      </c>
      <c r="I11" t="s">
        <v>471</v>
      </c>
      <c r="J11" t="s">
        <v>0</v>
      </c>
      <c r="K11" t="s">
        <v>472</v>
      </c>
      <c r="L11">
        <v>1330</v>
      </c>
      <c r="N11">
        <v>1005</v>
      </c>
      <c r="O11" t="s">
        <v>473</v>
      </c>
      <c r="P11" t="s">
        <v>473</v>
      </c>
      <c r="Q11">
        <v>10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t="s">
        <v>0</v>
      </c>
      <c r="AG11">
        <v>0</v>
      </c>
      <c r="AH11">
        <v>3</v>
      </c>
      <c r="AI11">
        <v>-1</v>
      </c>
      <c r="AJ11" t="s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A12">
        <f>ROW(Source!A33)</f>
        <v>33</v>
      </c>
      <c r="B12">
        <v>46748343</v>
      </c>
      <c r="C12">
        <v>46748333</v>
      </c>
      <c r="D12">
        <v>30541208</v>
      </c>
      <c r="E12">
        <v>30515945</v>
      </c>
      <c r="F12">
        <v>1</v>
      </c>
      <c r="G12">
        <v>30515945</v>
      </c>
      <c r="H12">
        <v>3</v>
      </c>
      <c r="I12" t="s">
        <v>370</v>
      </c>
      <c r="J12" t="s">
        <v>0</v>
      </c>
      <c r="K12" t="s">
        <v>371</v>
      </c>
      <c r="L12">
        <v>1344</v>
      </c>
      <c r="N12">
        <v>1008</v>
      </c>
      <c r="O12" t="s">
        <v>363</v>
      </c>
      <c r="P12" t="s">
        <v>363</v>
      </c>
      <c r="Q12">
        <v>1</v>
      </c>
      <c r="X12">
        <v>0.49</v>
      </c>
      <c r="Y12">
        <v>1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 t="s">
        <v>0</v>
      </c>
      <c r="AG12">
        <v>0.49</v>
      </c>
      <c r="AH12">
        <v>2</v>
      </c>
      <c r="AI12">
        <v>46748337</v>
      </c>
      <c r="AJ12">
        <v>12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A13">
        <f>ROW(Source!A35)</f>
        <v>35</v>
      </c>
      <c r="B13">
        <v>46748354</v>
      </c>
      <c r="C13">
        <v>46748345</v>
      </c>
      <c r="D13">
        <v>30515951</v>
      </c>
      <c r="E13">
        <v>30515945</v>
      </c>
      <c r="F13">
        <v>1</v>
      </c>
      <c r="G13">
        <v>30515945</v>
      </c>
      <c r="H13">
        <v>1</v>
      </c>
      <c r="I13" t="s">
        <v>348</v>
      </c>
      <c r="J13" t="s">
        <v>0</v>
      </c>
      <c r="K13" t="s">
        <v>349</v>
      </c>
      <c r="L13">
        <v>1191</v>
      </c>
      <c r="N13">
        <v>1013</v>
      </c>
      <c r="O13" t="s">
        <v>350</v>
      </c>
      <c r="P13" t="s">
        <v>350</v>
      </c>
      <c r="Q13">
        <v>1</v>
      </c>
      <c r="X13">
        <v>14.4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 t="s">
        <v>18</v>
      </c>
      <c r="AG13">
        <v>16.559999999999999</v>
      </c>
      <c r="AH13">
        <v>2</v>
      </c>
      <c r="AI13">
        <v>46748346</v>
      </c>
      <c r="AJ13">
        <v>13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A14">
        <f>ROW(Source!A35)</f>
        <v>35</v>
      </c>
      <c r="B14">
        <v>46748355</v>
      </c>
      <c r="C14">
        <v>46748345</v>
      </c>
      <c r="D14">
        <v>30595274</v>
      </c>
      <c r="E14">
        <v>1</v>
      </c>
      <c r="F14">
        <v>1</v>
      </c>
      <c r="G14">
        <v>30515945</v>
      </c>
      <c r="H14">
        <v>2</v>
      </c>
      <c r="I14" t="s">
        <v>372</v>
      </c>
      <c r="J14" t="s">
        <v>373</v>
      </c>
      <c r="K14" t="s">
        <v>374</v>
      </c>
      <c r="L14">
        <v>1367</v>
      </c>
      <c r="N14">
        <v>1011</v>
      </c>
      <c r="O14" t="s">
        <v>354</v>
      </c>
      <c r="P14" t="s">
        <v>354</v>
      </c>
      <c r="Q14">
        <v>1</v>
      </c>
      <c r="X14">
        <v>1.66</v>
      </c>
      <c r="Y14">
        <v>0</v>
      </c>
      <c r="Z14">
        <v>116.89</v>
      </c>
      <c r="AA14">
        <v>23.41</v>
      </c>
      <c r="AB14">
        <v>0</v>
      </c>
      <c r="AC14">
        <v>0</v>
      </c>
      <c r="AD14">
        <v>1</v>
      </c>
      <c r="AE14">
        <v>0</v>
      </c>
      <c r="AF14" t="s">
        <v>17</v>
      </c>
      <c r="AG14">
        <v>2.0749999999999997</v>
      </c>
      <c r="AH14">
        <v>2</v>
      </c>
      <c r="AI14">
        <v>46748347</v>
      </c>
      <c r="AJ14">
        <v>14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A15">
        <f>ROW(Source!A35)</f>
        <v>35</v>
      </c>
      <c r="B15">
        <v>46748356</v>
      </c>
      <c r="C15">
        <v>46748345</v>
      </c>
      <c r="D15">
        <v>30595497</v>
      </c>
      <c r="E15">
        <v>1</v>
      </c>
      <c r="F15">
        <v>1</v>
      </c>
      <c r="G15">
        <v>30515945</v>
      </c>
      <c r="H15">
        <v>2</v>
      </c>
      <c r="I15" t="s">
        <v>375</v>
      </c>
      <c r="J15" t="s">
        <v>376</v>
      </c>
      <c r="K15" t="s">
        <v>377</v>
      </c>
      <c r="L15">
        <v>1367</v>
      </c>
      <c r="N15">
        <v>1011</v>
      </c>
      <c r="O15" t="s">
        <v>354</v>
      </c>
      <c r="P15" t="s">
        <v>354</v>
      </c>
      <c r="Q15">
        <v>1</v>
      </c>
      <c r="X15">
        <v>1.66</v>
      </c>
      <c r="Y15">
        <v>0</v>
      </c>
      <c r="Z15">
        <v>62.97</v>
      </c>
      <c r="AA15">
        <v>6.64</v>
      </c>
      <c r="AB15">
        <v>0</v>
      </c>
      <c r="AC15">
        <v>0</v>
      </c>
      <c r="AD15">
        <v>1</v>
      </c>
      <c r="AE15">
        <v>0</v>
      </c>
      <c r="AF15" t="s">
        <v>17</v>
      </c>
      <c r="AG15">
        <v>2.0749999999999997</v>
      </c>
      <c r="AH15">
        <v>2</v>
      </c>
      <c r="AI15">
        <v>46748348</v>
      </c>
      <c r="AJ15">
        <v>15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A16">
        <f>ROW(Source!A35)</f>
        <v>35</v>
      </c>
      <c r="B16">
        <v>46748357</v>
      </c>
      <c r="C16">
        <v>46748345</v>
      </c>
      <c r="D16">
        <v>30595500</v>
      </c>
      <c r="E16">
        <v>1</v>
      </c>
      <c r="F16">
        <v>1</v>
      </c>
      <c r="G16">
        <v>30515945</v>
      </c>
      <c r="H16">
        <v>2</v>
      </c>
      <c r="I16" t="s">
        <v>378</v>
      </c>
      <c r="J16" t="s">
        <v>379</v>
      </c>
      <c r="K16" t="s">
        <v>380</v>
      </c>
      <c r="L16">
        <v>1367</v>
      </c>
      <c r="N16">
        <v>1011</v>
      </c>
      <c r="O16" t="s">
        <v>354</v>
      </c>
      <c r="P16" t="s">
        <v>354</v>
      </c>
      <c r="Q16">
        <v>1</v>
      </c>
      <c r="X16">
        <v>0.65</v>
      </c>
      <c r="Y16">
        <v>0</v>
      </c>
      <c r="Z16">
        <v>246.68</v>
      </c>
      <c r="AA16">
        <v>13.37</v>
      </c>
      <c r="AB16">
        <v>0</v>
      </c>
      <c r="AC16">
        <v>0</v>
      </c>
      <c r="AD16">
        <v>1</v>
      </c>
      <c r="AE16">
        <v>0</v>
      </c>
      <c r="AF16" t="s">
        <v>17</v>
      </c>
      <c r="AG16">
        <v>0.8125</v>
      </c>
      <c r="AH16">
        <v>2</v>
      </c>
      <c r="AI16">
        <v>46748349</v>
      </c>
      <c r="AJ16">
        <v>16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">
      <c r="A17">
        <f>ROW(Source!A35)</f>
        <v>35</v>
      </c>
      <c r="B17">
        <v>46748358</v>
      </c>
      <c r="C17">
        <v>46748345</v>
      </c>
      <c r="D17">
        <v>30595528</v>
      </c>
      <c r="E17">
        <v>1</v>
      </c>
      <c r="F17">
        <v>1</v>
      </c>
      <c r="G17">
        <v>30515945</v>
      </c>
      <c r="H17">
        <v>2</v>
      </c>
      <c r="I17" t="s">
        <v>381</v>
      </c>
      <c r="J17" t="s">
        <v>382</v>
      </c>
      <c r="K17" t="s">
        <v>383</v>
      </c>
      <c r="L17">
        <v>1367</v>
      </c>
      <c r="N17">
        <v>1011</v>
      </c>
      <c r="O17" t="s">
        <v>354</v>
      </c>
      <c r="P17" t="s">
        <v>354</v>
      </c>
      <c r="Q17">
        <v>1</v>
      </c>
      <c r="X17">
        <v>1.55</v>
      </c>
      <c r="Y17">
        <v>0</v>
      </c>
      <c r="Z17">
        <v>125.13</v>
      </c>
      <c r="AA17">
        <v>24.74</v>
      </c>
      <c r="AB17">
        <v>0</v>
      </c>
      <c r="AC17">
        <v>0</v>
      </c>
      <c r="AD17">
        <v>1</v>
      </c>
      <c r="AE17">
        <v>0</v>
      </c>
      <c r="AF17" t="s">
        <v>17</v>
      </c>
      <c r="AG17">
        <v>1.9375</v>
      </c>
      <c r="AH17">
        <v>2</v>
      </c>
      <c r="AI17">
        <v>46748350</v>
      </c>
      <c r="AJ17">
        <v>17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">
      <c r="A18">
        <f>ROW(Source!A35)</f>
        <v>35</v>
      </c>
      <c r="B18">
        <v>46748359</v>
      </c>
      <c r="C18">
        <v>46748345</v>
      </c>
      <c r="D18">
        <v>30595490</v>
      </c>
      <c r="E18">
        <v>1</v>
      </c>
      <c r="F18">
        <v>1</v>
      </c>
      <c r="G18">
        <v>30515945</v>
      </c>
      <c r="H18">
        <v>2</v>
      </c>
      <c r="I18" t="s">
        <v>384</v>
      </c>
      <c r="J18" t="s">
        <v>385</v>
      </c>
      <c r="K18" t="s">
        <v>386</v>
      </c>
      <c r="L18">
        <v>1367</v>
      </c>
      <c r="N18">
        <v>1011</v>
      </c>
      <c r="O18" t="s">
        <v>354</v>
      </c>
      <c r="P18" t="s">
        <v>354</v>
      </c>
      <c r="Q18">
        <v>1</v>
      </c>
      <c r="X18">
        <v>0.52</v>
      </c>
      <c r="Y18">
        <v>0</v>
      </c>
      <c r="Z18">
        <v>177.54</v>
      </c>
      <c r="AA18">
        <v>17.420000000000002</v>
      </c>
      <c r="AB18">
        <v>0</v>
      </c>
      <c r="AC18">
        <v>0</v>
      </c>
      <c r="AD18">
        <v>1</v>
      </c>
      <c r="AE18">
        <v>0</v>
      </c>
      <c r="AF18" t="s">
        <v>17</v>
      </c>
      <c r="AG18">
        <v>0.65</v>
      </c>
      <c r="AH18">
        <v>2</v>
      </c>
      <c r="AI18">
        <v>46748351</v>
      </c>
      <c r="AJ18">
        <v>18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">
      <c r="A19">
        <f>ROW(Source!A35)</f>
        <v>35</v>
      </c>
      <c r="B19">
        <v>46748360</v>
      </c>
      <c r="C19">
        <v>46748345</v>
      </c>
      <c r="D19">
        <v>30571181</v>
      </c>
      <c r="E19">
        <v>1</v>
      </c>
      <c r="F19">
        <v>1</v>
      </c>
      <c r="G19">
        <v>30515945</v>
      </c>
      <c r="H19">
        <v>3</v>
      </c>
      <c r="I19" t="s">
        <v>387</v>
      </c>
      <c r="J19" t="s">
        <v>388</v>
      </c>
      <c r="K19" t="s">
        <v>389</v>
      </c>
      <c r="L19">
        <v>1339</v>
      </c>
      <c r="N19">
        <v>1007</v>
      </c>
      <c r="O19" t="s">
        <v>72</v>
      </c>
      <c r="P19" t="s">
        <v>72</v>
      </c>
      <c r="Q19">
        <v>1</v>
      </c>
      <c r="X19">
        <v>5</v>
      </c>
      <c r="Y19">
        <v>7.07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 t="s">
        <v>0</v>
      </c>
      <c r="AG19">
        <v>5</v>
      </c>
      <c r="AH19">
        <v>2</v>
      </c>
      <c r="AI19">
        <v>46748352</v>
      </c>
      <c r="AJ19">
        <v>19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">
      <c r="A20">
        <f>ROW(Source!A35)</f>
        <v>35</v>
      </c>
      <c r="B20">
        <v>46748361</v>
      </c>
      <c r="C20">
        <v>46748345</v>
      </c>
      <c r="D20">
        <v>30531689</v>
      </c>
      <c r="E20">
        <v>30515945</v>
      </c>
      <c r="F20">
        <v>1</v>
      </c>
      <c r="G20">
        <v>30515945</v>
      </c>
      <c r="H20">
        <v>3</v>
      </c>
      <c r="I20" t="s">
        <v>474</v>
      </c>
      <c r="J20" t="s">
        <v>0</v>
      </c>
      <c r="K20" t="s">
        <v>475</v>
      </c>
      <c r="L20">
        <v>1339</v>
      </c>
      <c r="N20">
        <v>1007</v>
      </c>
      <c r="O20" t="s">
        <v>72</v>
      </c>
      <c r="P20" t="s">
        <v>72</v>
      </c>
      <c r="Q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t="s">
        <v>0</v>
      </c>
      <c r="AG20">
        <v>0</v>
      </c>
      <c r="AH20">
        <v>3</v>
      </c>
      <c r="AI20">
        <v>-1</v>
      </c>
      <c r="AJ20" t="s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">
      <c r="A21">
        <f>ROW(Source!A37)</f>
        <v>37</v>
      </c>
      <c r="B21">
        <v>46748373</v>
      </c>
      <c r="C21">
        <v>46748363</v>
      </c>
      <c r="D21">
        <v>30515951</v>
      </c>
      <c r="E21">
        <v>30515945</v>
      </c>
      <c r="F21">
        <v>1</v>
      </c>
      <c r="G21">
        <v>30515945</v>
      </c>
      <c r="H21">
        <v>1</v>
      </c>
      <c r="I21" t="s">
        <v>348</v>
      </c>
      <c r="J21" t="s">
        <v>0</v>
      </c>
      <c r="K21" t="s">
        <v>349</v>
      </c>
      <c r="L21">
        <v>1191</v>
      </c>
      <c r="N21">
        <v>1013</v>
      </c>
      <c r="O21" t="s">
        <v>350</v>
      </c>
      <c r="P21" t="s">
        <v>350</v>
      </c>
      <c r="Q21">
        <v>1</v>
      </c>
      <c r="X21">
        <v>21.6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1</v>
      </c>
      <c r="AF21" t="s">
        <v>18</v>
      </c>
      <c r="AG21">
        <v>24.84</v>
      </c>
      <c r="AH21">
        <v>2</v>
      </c>
      <c r="AI21">
        <v>46748364</v>
      </c>
      <c r="AJ21">
        <v>21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">
      <c r="A22">
        <f>ROW(Source!A37)</f>
        <v>37</v>
      </c>
      <c r="B22">
        <v>46748374</v>
      </c>
      <c r="C22">
        <v>46748363</v>
      </c>
      <c r="D22">
        <v>30595253</v>
      </c>
      <c r="E22">
        <v>1</v>
      </c>
      <c r="F22">
        <v>1</v>
      </c>
      <c r="G22">
        <v>30515945</v>
      </c>
      <c r="H22">
        <v>2</v>
      </c>
      <c r="I22" t="s">
        <v>355</v>
      </c>
      <c r="J22" t="s">
        <v>356</v>
      </c>
      <c r="K22" t="s">
        <v>357</v>
      </c>
      <c r="L22">
        <v>1367</v>
      </c>
      <c r="N22">
        <v>1011</v>
      </c>
      <c r="O22" t="s">
        <v>354</v>
      </c>
      <c r="P22" t="s">
        <v>354</v>
      </c>
      <c r="Q22">
        <v>1</v>
      </c>
      <c r="X22">
        <v>2.35</v>
      </c>
      <c r="Y22">
        <v>0</v>
      </c>
      <c r="Z22">
        <v>95.06</v>
      </c>
      <c r="AA22">
        <v>22.22</v>
      </c>
      <c r="AB22">
        <v>0</v>
      </c>
      <c r="AC22">
        <v>0</v>
      </c>
      <c r="AD22">
        <v>1</v>
      </c>
      <c r="AE22">
        <v>0</v>
      </c>
      <c r="AF22" t="s">
        <v>17</v>
      </c>
      <c r="AG22">
        <v>2.9375</v>
      </c>
      <c r="AH22">
        <v>2</v>
      </c>
      <c r="AI22">
        <v>46748365</v>
      </c>
      <c r="AJ22">
        <v>22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">
      <c r="A23">
        <f>ROW(Source!A37)</f>
        <v>37</v>
      </c>
      <c r="B23">
        <v>46748375</v>
      </c>
      <c r="C23">
        <v>46748363</v>
      </c>
      <c r="D23">
        <v>30595500</v>
      </c>
      <c r="E23">
        <v>1</v>
      </c>
      <c r="F23">
        <v>1</v>
      </c>
      <c r="G23">
        <v>30515945</v>
      </c>
      <c r="H23">
        <v>2</v>
      </c>
      <c r="I23" t="s">
        <v>378</v>
      </c>
      <c r="J23" t="s">
        <v>379</v>
      </c>
      <c r="K23" t="s">
        <v>380</v>
      </c>
      <c r="L23">
        <v>1367</v>
      </c>
      <c r="N23">
        <v>1011</v>
      </c>
      <c r="O23" t="s">
        <v>354</v>
      </c>
      <c r="P23" t="s">
        <v>354</v>
      </c>
      <c r="Q23">
        <v>1</v>
      </c>
      <c r="X23">
        <v>0.91</v>
      </c>
      <c r="Y23">
        <v>0</v>
      </c>
      <c r="Z23">
        <v>246.68</v>
      </c>
      <c r="AA23">
        <v>13.37</v>
      </c>
      <c r="AB23">
        <v>0</v>
      </c>
      <c r="AC23">
        <v>0</v>
      </c>
      <c r="AD23">
        <v>1</v>
      </c>
      <c r="AE23">
        <v>0</v>
      </c>
      <c r="AF23" t="s">
        <v>17</v>
      </c>
      <c r="AG23">
        <v>1.1375</v>
      </c>
      <c r="AH23">
        <v>2</v>
      </c>
      <c r="AI23">
        <v>46748366</v>
      </c>
      <c r="AJ23">
        <v>23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">
      <c r="A24">
        <f>ROW(Source!A37)</f>
        <v>37</v>
      </c>
      <c r="B24">
        <v>46748376</v>
      </c>
      <c r="C24">
        <v>46748363</v>
      </c>
      <c r="D24">
        <v>30595485</v>
      </c>
      <c r="E24">
        <v>1</v>
      </c>
      <c r="F24">
        <v>1</v>
      </c>
      <c r="G24">
        <v>30515945</v>
      </c>
      <c r="H24">
        <v>2</v>
      </c>
      <c r="I24" t="s">
        <v>390</v>
      </c>
      <c r="J24" t="s">
        <v>391</v>
      </c>
      <c r="K24" t="s">
        <v>392</v>
      </c>
      <c r="L24">
        <v>1367</v>
      </c>
      <c r="N24">
        <v>1011</v>
      </c>
      <c r="O24" t="s">
        <v>354</v>
      </c>
      <c r="P24" t="s">
        <v>354</v>
      </c>
      <c r="Q24">
        <v>1</v>
      </c>
      <c r="X24">
        <v>7.17</v>
      </c>
      <c r="Y24">
        <v>0</v>
      </c>
      <c r="Z24">
        <v>169.44</v>
      </c>
      <c r="AA24">
        <v>15.02</v>
      </c>
      <c r="AB24">
        <v>0</v>
      </c>
      <c r="AC24">
        <v>0</v>
      </c>
      <c r="AD24">
        <v>1</v>
      </c>
      <c r="AE24">
        <v>0</v>
      </c>
      <c r="AF24" t="s">
        <v>17</v>
      </c>
      <c r="AG24">
        <v>8.9625000000000004</v>
      </c>
      <c r="AH24">
        <v>2</v>
      </c>
      <c r="AI24">
        <v>46748367</v>
      </c>
      <c r="AJ24">
        <v>24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">
      <c r="A25">
        <f>ROW(Source!A37)</f>
        <v>37</v>
      </c>
      <c r="B25">
        <v>46748377</v>
      </c>
      <c r="C25">
        <v>46748363</v>
      </c>
      <c r="D25">
        <v>30595486</v>
      </c>
      <c r="E25">
        <v>1</v>
      </c>
      <c r="F25">
        <v>1</v>
      </c>
      <c r="G25">
        <v>30515945</v>
      </c>
      <c r="H25">
        <v>2</v>
      </c>
      <c r="I25" t="s">
        <v>393</v>
      </c>
      <c r="J25" t="s">
        <v>394</v>
      </c>
      <c r="K25" t="s">
        <v>395</v>
      </c>
      <c r="L25">
        <v>1367</v>
      </c>
      <c r="N25">
        <v>1011</v>
      </c>
      <c r="O25" t="s">
        <v>354</v>
      </c>
      <c r="P25" t="s">
        <v>354</v>
      </c>
      <c r="Q25">
        <v>1</v>
      </c>
      <c r="X25">
        <v>14.6</v>
      </c>
      <c r="Y25">
        <v>0</v>
      </c>
      <c r="Z25">
        <v>219.5</v>
      </c>
      <c r="AA25">
        <v>17.510000000000002</v>
      </c>
      <c r="AB25">
        <v>0</v>
      </c>
      <c r="AC25">
        <v>0</v>
      </c>
      <c r="AD25">
        <v>1</v>
      </c>
      <c r="AE25">
        <v>0</v>
      </c>
      <c r="AF25" t="s">
        <v>17</v>
      </c>
      <c r="AG25">
        <v>18.25</v>
      </c>
      <c r="AH25">
        <v>2</v>
      </c>
      <c r="AI25">
        <v>46748368</v>
      </c>
      <c r="AJ25">
        <v>25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">
      <c r="A26">
        <f>ROW(Source!A37)</f>
        <v>37</v>
      </c>
      <c r="B26">
        <v>46748378</v>
      </c>
      <c r="C26">
        <v>46748363</v>
      </c>
      <c r="D26">
        <v>30595528</v>
      </c>
      <c r="E26">
        <v>1</v>
      </c>
      <c r="F26">
        <v>1</v>
      </c>
      <c r="G26">
        <v>30515945</v>
      </c>
      <c r="H26">
        <v>2</v>
      </c>
      <c r="I26" t="s">
        <v>381</v>
      </c>
      <c r="J26" t="s">
        <v>382</v>
      </c>
      <c r="K26" t="s">
        <v>383</v>
      </c>
      <c r="L26">
        <v>1367</v>
      </c>
      <c r="N26">
        <v>1011</v>
      </c>
      <c r="O26" t="s">
        <v>354</v>
      </c>
      <c r="P26" t="s">
        <v>354</v>
      </c>
      <c r="Q26">
        <v>1</v>
      </c>
      <c r="X26">
        <v>1.79</v>
      </c>
      <c r="Y26">
        <v>0</v>
      </c>
      <c r="Z26">
        <v>125.13</v>
      </c>
      <c r="AA26">
        <v>24.74</v>
      </c>
      <c r="AB26">
        <v>0</v>
      </c>
      <c r="AC26">
        <v>0</v>
      </c>
      <c r="AD26">
        <v>1</v>
      </c>
      <c r="AE26">
        <v>0</v>
      </c>
      <c r="AF26" t="s">
        <v>17</v>
      </c>
      <c r="AG26">
        <v>2.2374999999999998</v>
      </c>
      <c r="AH26">
        <v>2</v>
      </c>
      <c r="AI26">
        <v>46748369</v>
      </c>
      <c r="AJ26">
        <v>26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">
      <c r="A27">
        <f>ROW(Source!A37)</f>
        <v>37</v>
      </c>
      <c r="B27">
        <v>46748379</v>
      </c>
      <c r="C27">
        <v>46748363</v>
      </c>
      <c r="D27">
        <v>30595490</v>
      </c>
      <c r="E27">
        <v>1</v>
      </c>
      <c r="F27">
        <v>1</v>
      </c>
      <c r="G27">
        <v>30515945</v>
      </c>
      <c r="H27">
        <v>2</v>
      </c>
      <c r="I27" t="s">
        <v>384</v>
      </c>
      <c r="J27" t="s">
        <v>385</v>
      </c>
      <c r="K27" t="s">
        <v>386</v>
      </c>
      <c r="L27">
        <v>1367</v>
      </c>
      <c r="N27">
        <v>1011</v>
      </c>
      <c r="O27" t="s">
        <v>354</v>
      </c>
      <c r="P27" t="s">
        <v>354</v>
      </c>
      <c r="Q27">
        <v>1</v>
      </c>
      <c r="X27">
        <v>0.52</v>
      </c>
      <c r="Y27">
        <v>0</v>
      </c>
      <c r="Z27">
        <v>177.54</v>
      </c>
      <c r="AA27">
        <v>17.420000000000002</v>
      </c>
      <c r="AB27">
        <v>0</v>
      </c>
      <c r="AC27">
        <v>0</v>
      </c>
      <c r="AD27">
        <v>1</v>
      </c>
      <c r="AE27">
        <v>0</v>
      </c>
      <c r="AF27" t="s">
        <v>17</v>
      </c>
      <c r="AG27">
        <v>0.65</v>
      </c>
      <c r="AH27">
        <v>2</v>
      </c>
      <c r="AI27">
        <v>46748370</v>
      </c>
      <c r="AJ27">
        <v>27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">
      <c r="A28">
        <f>ROW(Source!A37)</f>
        <v>37</v>
      </c>
      <c r="B28">
        <v>46748380</v>
      </c>
      <c r="C28">
        <v>46748363</v>
      </c>
      <c r="D28">
        <v>30571181</v>
      </c>
      <c r="E28">
        <v>1</v>
      </c>
      <c r="F28">
        <v>1</v>
      </c>
      <c r="G28">
        <v>30515945</v>
      </c>
      <c r="H28">
        <v>3</v>
      </c>
      <c r="I28" t="s">
        <v>387</v>
      </c>
      <c r="J28" t="s">
        <v>388</v>
      </c>
      <c r="K28" t="s">
        <v>389</v>
      </c>
      <c r="L28">
        <v>1339</v>
      </c>
      <c r="N28">
        <v>1007</v>
      </c>
      <c r="O28" t="s">
        <v>72</v>
      </c>
      <c r="P28" t="s">
        <v>72</v>
      </c>
      <c r="Q28">
        <v>1</v>
      </c>
      <c r="X28">
        <v>7</v>
      </c>
      <c r="Y28">
        <v>7.07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 t="s">
        <v>0</v>
      </c>
      <c r="AG28">
        <v>7</v>
      </c>
      <c r="AH28">
        <v>2</v>
      </c>
      <c r="AI28">
        <v>46748371</v>
      </c>
      <c r="AJ28">
        <v>28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">
      <c r="A29">
        <f>ROW(Source!A37)</f>
        <v>37</v>
      </c>
      <c r="B29">
        <v>46748381</v>
      </c>
      <c r="C29">
        <v>46748363</v>
      </c>
      <c r="D29">
        <v>30532272</v>
      </c>
      <c r="E29">
        <v>30515945</v>
      </c>
      <c r="F29">
        <v>1</v>
      </c>
      <c r="G29">
        <v>30515945</v>
      </c>
      <c r="H29">
        <v>3</v>
      </c>
      <c r="I29" t="s">
        <v>476</v>
      </c>
      <c r="J29" t="s">
        <v>0</v>
      </c>
      <c r="K29" t="s">
        <v>477</v>
      </c>
      <c r="L29">
        <v>1339</v>
      </c>
      <c r="N29">
        <v>1007</v>
      </c>
      <c r="O29" t="s">
        <v>72</v>
      </c>
      <c r="P29" t="s">
        <v>72</v>
      </c>
      <c r="Q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t="s">
        <v>0</v>
      </c>
      <c r="AG29">
        <v>0</v>
      </c>
      <c r="AH29">
        <v>3</v>
      </c>
      <c r="AI29">
        <v>-1</v>
      </c>
      <c r="AJ29" t="s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">
      <c r="A30">
        <f>ROW(Source!A39)</f>
        <v>39</v>
      </c>
      <c r="B30">
        <v>46748394</v>
      </c>
      <c r="C30">
        <v>46748383</v>
      </c>
      <c r="D30">
        <v>30515951</v>
      </c>
      <c r="E30">
        <v>30515945</v>
      </c>
      <c r="F30">
        <v>1</v>
      </c>
      <c r="G30">
        <v>30515945</v>
      </c>
      <c r="H30">
        <v>1</v>
      </c>
      <c r="I30" t="s">
        <v>348</v>
      </c>
      <c r="J30" t="s">
        <v>0</v>
      </c>
      <c r="K30" t="s">
        <v>349</v>
      </c>
      <c r="L30">
        <v>1191</v>
      </c>
      <c r="N30">
        <v>1013</v>
      </c>
      <c r="O30" t="s">
        <v>350</v>
      </c>
      <c r="P30" t="s">
        <v>350</v>
      </c>
      <c r="Q30">
        <v>1</v>
      </c>
      <c r="X30">
        <v>116.59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 t="s">
        <v>18</v>
      </c>
      <c r="AG30">
        <v>134.07849999999999</v>
      </c>
      <c r="AH30">
        <v>2</v>
      </c>
      <c r="AI30">
        <v>46748384</v>
      </c>
      <c r="AJ30">
        <v>30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2">
      <c r="A31">
        <f>ROW(Source!A39)</f>
        <v>39</v>
      </c>
      <c r="B31">
        <v>46748395</v>
      </c>
      <c r="C31">
        <v>46748383</v>
      </c>
      <c r="D31">
        <v>30595968</v>
      </c>
      <c r="E31">
        <v>1</v>
      </c>
      <c r="F31">
        <v>1</v>
      </c>
      <c r="G31">
        <v>30515945</v>
      </c>
      <c r="H31">
        <v>2</v>
      </c>
      <c r="I31" t="s">
        <v>396</v>
      </c>
      <c r="J31" t="s">
        <v>397</v>
      </c>
      <c r="K31" t="s">
        <v>398</v>
      </c>
      <c r="L31">
        <v>1367</v>
      </c>
      <c r="N31">
        <v>1011</v>
      </c>
      <c r="O31" t="s">
        <v>354</v>
      </c>
      <c r="P31" t="s">
        <v>354</v>
      </c>
      <c r="Q31">
        <v>1</v>
      </c>
      <c r="X31">
        <v>3.28</v>
      </c>
      <c r="Y31">
        <v>0</v>
      </c>
      <c r="Z31">
        <v>17.420000000000002</v>
      </c>
      <c r="AA31">
        <v>0.15</v>
      </c>
      <c r="AB31">
        <v>0</v>
      </c>
      <c r="AC31">
        <v>0</v>
      </c>
      <c r="AD31">
        <v>1</v>
      </c>
      <c r="AE31">
        <v>0</v>
      </c>
      <c r="AF31" t="s">
        <v>17</v>
      </c>
      <c r="AG31">
        <v>4.0999999999999996</v>
      </c>
      <c r="AH31">
        <v>2</v>
      </c>
      <c r="AI31">
        <v>46748385</v>
      </c>
      <c r="AJ31">
        <v>31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">
      <c r="A32">
        <f>ROW(Source!A39)</f>
        <v>39</v>
      </c>
      <c r="B32">
        <v>46748396</v>
      </c>
      <c r="C32">
        <v>46748383</v>
      </c>
      <c r="D32">
        <v>30596074</v>
      </c>
      <c r="E32">
        <v>1</v>
      </c>
      <c r="F32">
        <v>1</v>
      </c>
      <c r="G32">
        <v>30515945</v>
      </c>
      <c r="H32">
        <v>2</v>
      </c>
      <c r="I32" t="s">
        <v>399</v>
      </c>
      <c r="J32" t="s">
        <v>400</v>
      </c>
      <c r="K32" t="s">
        <v>401</v>
      </c>
      <c r="L32">
        <v>1367</v>
      </c>
      <c r="N32">
        <v>1011</v>
      </c>
      <c r="O32" t="s">
        <v>354</v>
      </c>
      <c r="P32" t="s">
        <v>354</v>
      </c>
      <c r="Q32">
        <v>1</v>
      </c>
      <c r="X32">
        <v>0.81</v>
      </c>
      <c r="Y32">
        <v>0</v>
      </c>
      <c r="Z32">
        <v>76.81</v>
      </c>
      <c r="AA32">
        <v>14.36</v>
      </c>
      <c r="AB32">
        <v>0</v>
      </c>
      <c r="AC32">
        <v>0</v>
      </c>
      <c r="AD32">
        <v>1</v>
      </c>
      <c r="AE32">
        <v>0</v>
      </c>
      <c r="AF32" t="s">
        <v>17</v>
      </c>
      <c r="AG32">
        <v>1.0125000000000002</v>
      </c>
      <c r="AH32">
        <v>2</v>
      </c>
      <c r="AI32">
        <v>46748386</v>
      </c>
      <c r="AJ32">
        <v>32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">
      <c r="A33">
        <f>ROW(Source!A39)</f>
        <v>39</v>
      </c>
      <c r="B33">
        <v>46748398</v>
      </c>
      <c r="C33">
        <v>46748383</v>
      </c>
      <c r="D33">
        <v>30596128</v>
      </c>
      <c r="E33">
        <v>1</v>
      </c>
      <c r="F33">
        <v>1</v>
      </c>
      <c r="G33">
        <v>30515945</v>
      </c>
      <c r="H33">
        <v>2</v>
      </c>
      <c r="I33" t="s">
        <v>402</v>
      </c>
      <c r="J33" t="s">
        <v>403</v>
      </c>
      <c r="K33" t="s">
        <v>404</v>
      </c>
      <c r="L33">
        <v>1367</v>
      </c>
      <c r="N33">
        <v>1011</v>
      </c>
      <c r="O33" t="s">
        <v>354</v>
      </c>
      <c r="P33" t="s">
        <v>354</v>
      </c>
      <c r="Q33">
        <v>1</v>
      </c>
      <c r="X33">
        <v>1.74</v>
      </c>
      <c r="Y33">
        <v>0</v>
      </c>
      <c r="Z33">
        <v>0.81</v>
      </c>
      <c r="AA33">
        <v>0.03</v>
      </c>
      <c r="AB33">
        <v>0</v>
      </c>
      <c r="AC33">
        <v>0</v>
      </c>
      <c r="AD33">
        <v>1</v>
      </c>
      <c r="AE33">
        <v>0</v>
      </c>
      <c r="AF33" t="s">
        <v>17</v>
      </c>
      <c r="AG33">
        <v>2.1749999999999998</v>
      </c>
      <c r="AH33">
        <v>2</v>
      </c>
      <c r="AI33">
        <v>46748388</v>
      </c>
      <c r="AJ33">
        <v>33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A34">
        <f>ROW(Source!A39)</f>
        <v>39</v>
      </c>
      <c r="B34">
        <v>46748397</v>
      </c>
      <c r="C34">
        <v>46748383</v>
      </c>
      <c r="D34">
        <v>30595321</v>
      </c>
      <c r="E34">
        <v>1</v>
      </c>
      <c r="F34">
        <v>1</v>
      </c>
      <c r="G34">
        <v>30515945</v>
      </c>
      <c r="H34">
        <v>2</v>
      </c>
      <c r="I34" t="s">
        <v>405</v>
      </c>
      <c r="J34" t="s">
        <v>406</v>
      </c>
      <c r="K34" t="s">
        <v>407</v>
      </c>
      <c r="L34">
        <v>1367</v>
      </c>
      <c r="N34">
        <v>1011</v>
      </c>
      <c r="O34" t="s">
        <v>354</v>
      </c>
      <c r="P34" t="s">
        <v>354</v>
      </c>
      <c r="Q34">
        <v>1</v>
      </c>
      <c r="X34">
        <v>0.81</v>
      </c>
      <c r="Y34">
        <v>0</v>
      </c>
      <c r="Z34">
        <v>190.93</v>
      </c>
      <c r="AA34">
        <v>18.149999999999999</v>
      </c>
      <c r="AB34">
        <v>0</v>
      </c>
      <c r="AC34">
        <v>0</v>
      </c>
      <c r="AD34">
        <v>1</v>
      </c>
      <c r="AE34">
        <v>0</v>
      </c>
      <c r="AF34" t="s">
        <v>17</v>
      </c>
      <c r="AG34">
        <v>1.0125000000000002</v>
      </c>
      <c r="AH34">
        <v>2</v>
      </c>
      <c r="AI34">
        <v>46748387</v>
      </c>
      <c r="AJ34">
        <v>34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">
      <c r="A35">
        <f>ROW(Source!A39)</f>
        <v>39</v>
      </c>
      <c r="B35">
        <v>46748399</v>
      </c>
      <c r="C35">
        <v>46748383</v>
      </c>
      <c r="D35">
        <v>30516999</v>
      </c>
      <c r="E35">
        <v>30515945</v>
      </c>
      <c r="F35">
        <v>1</v>
      </c>
      <c r="G35">
        <v>30515945</v>
      </c>
      <c r="H35">
        <v>2</v>
      </c>
      <c r="I35" t="s">
        <v>361</v>
      </c>
      <c r="J35" t="s">
        <v>0</v>
      </c>
      <c r="K35" t="s">
        <v>362</v>
      </c>
      <c r="L35">
        <v>1344</v>
      </c>
      <c r="N35">
        <v>1008</v>
      </c>
      <c r="O35" t="s">
        <v>363</v>
      </c>
      <c r="P35" t="s">
        <v>363</v>
      </c>
      <c r="Q35">
        <v>1</v>
      </c>
      <c r="X35">
        <v>0.01</v>
      </c>
      <c r="Y35">
        <v>0</v>
      </c>
      <c r="Z35">
        <v>1</v>
      </c>
      <c r="AA35">
        <v>0</v>
      </c>
      <c r="AB35">
        <v>0</v>
      </c>
      <c r="AC35">
        <v>0</v>
      </c>
      <c r="AD35">
        <v>1</v>
      </c>
      <c r="AE35">
        <v>0</v>
      </c>
      <c r="AF35" t="s">
        <v>17</v>
      </c>
      <c r="AG35">
        <v>1.2500000000000001E-2</v>
      </c>
      <c r="AH35">
        <v>2</v>
      </c>
      <c r="AI35">
        <v>46748389</v>
      </c>
      <c r="AJ35">
        <v>35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">
      <c r="A36">
        <f>ROW(Source!A39)</f>
        <v>39</v>
      </c>
      <c r="B36">
        <v>46748400</v>
      </c>
      <c r="C36">
        <v>46748383</v>
      </c>
      <c r="D36">
        <v>30571740</v>
      </c>
      <c r="E36">
        <v>1</v>
      </c>
      <c r="F36">
        <v>1</v>
      </c>
      <c r="G36">
        <v>30515945</v>
      </c>
      <c r="H36">
        <v>3</v>
      </c>
      <c r="I36" t="s">
        <v>70</v>
      </c>
      <c r="J36" t="s">
        <v>73</v>
      </c>
      <c r="K36" t="s">
        <v>71</v>
      </c>
      <c r="L36">
        <v>1339</v>
      </c>
      <c r="N36">
        <v>1007</v>
      </c>
      <c r="O36" t="s">
        <v>72</v>
      </c>
      <c r="P36" t="s">
        <v>72</v>
      </c>
      <c r="Q36">
        <v>1</v>
      </c>
      <c r="X36">
        <v>0.21</v>
      </c>
      <c r="Y36">
        <v>104.99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 t="s">
        <v>0</v>
      </c>
      <c r="AG36">
        <v>0.21</v>
      </c>
      <c r="AH36">
        <v>2</v>
      </c>
      <c r="AI36">
        <v>46748390</v>
      </c>
      <c r="AJ36">
        <v>36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">
      <c r="A37">
        <f>ROW(Source!A39)</f>
        <v>39</v>
      </c>
      <c r="B37">
        <v>46748401</v>
      </c>
      <c r="C37">
        <v>46748383</v>
      </c>
      <c r="D37">
        <v>30533326</v>
      </c>
      <c r="E37">
        <v>30515945</v>
      </c>
      <c r="F37">
        <v>1</v>
      </c>
      <c r="G37">
        <v>30515945</v>
      </c>
      <c r="H37">
        <v>3</v>
      </c>
      <c r="I37" t="s">
        <v>478</v>
      </c>
      <c r="J37" t="s">
        <v>0</v>
      </c>
      <c r="K37" t="s">
        <v>479</v>
      </c>
      <c r="L37">
        <v>1354</v>
      </c>
      <c r="N37">
        <v>1010</v>
      </c>
      <c r="O37" t="s">
        <v>92</v>
      </c>
      <c r="P37" t="s">
        <v>92</v>
      </c>
      <c r="Q37">
        <v>1</v>
      </c>
      <c r="X37">
        <v>1.5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t="s">
        <v>0</v>
      </c>
      <c r="AG37">
        <v>1.5</v>
      </c>
      <c r="AH37">
        <v>3</v>
      </c>
      <c r="AI37">
        <v>-1</v>
      </c>
      <c r="AJ37" t="s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">
      <c r="A38">
        <f>ROW(Source!A39)</f>
        <v>39</v>
      </c>
      <c r="B38">
        <v>46748402</v>
      </c>
      <c r="C38">
        <v>46748383</v>
      </c>
      <c r="D38">
        <v>30536891</v>
      </c>
      <c r="E38">
        <v>30515945</v>
      </c>
      <c r="F38">
        <v>1</v>
      </c>
      <c r="G38">
        <v>30515945</v>
      </c>
      <c r="H38">
        <v>3</v>
      </c>
      <c r="I38" t="s">
        <v>480</v>
      </c>
      <c r="J38" t="s">
        <v>0</v>
      </c>
      <c r="K38" t="s">
        <v>481</v>
      </c>
      <c r="L38">
        <v>1348</v>
      </c>
      <c r="N38">
        <v>1009</v>
      </c>
      <c r="O38" t="s">
        <v>38</v>
      </c>
      <c r="P38" t="s">
        <v>38</v>
      </c>
      <c r="Q38">
        <v>1000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t="s">
        <v>0</v>
      </c>
      <c r="AG38">
        <v>0</v>
      </c>
      <c r="AH38">
        <v>3</v>
      </c>
      <c r="AI38">
        <v>-1</v>
      </c>
      <c r="AJ38" t="s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">
      <c r="A39">
        <f>ROW(Source!A39)</f>
        <v>39</v>
      </c>
      <c r="B39">
        <v>46748403</v>
      </c>
      <c r="C39">
        <v>46748383</v>
      </c>
      <c r="D39">
        <v>30534365</v>
      </c>
      <c r="E39">
        <v>30515945</v>
      </c>
      <c r="F39">
        <v>1</v>
      </c>
      <c r="G39">
        <v>30515945</v>
      </c>
      <c r="H39">
        <v>3</v>
      </c>
      <c r="I39" t="s">
        <v>482</v>
      </c>
      <c r="J39" t="s">
        <v>0</v>
      </c>
      <c r="K39" t="s">
        <v>483</v>
      </c>
      <c r="L39">
        <v>1327</v>
      </c>
      <c r="N39">
        <v>1005</v>
      </c>
      <c r="O39" t="s">
        <v>60</v>
      </c>
      <c r="P39" t="s">
        <v>60</v>
      </c>
      <c r="Q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t="s">
        <v>0</v>
      </c>
      <c r="AG39">
        <v>0</v>
      </c>
      <c r="AH39">
        <v>3</v>
      </c>
      <c r="AI39">
        <v>-1</v>
      </c>
      <c r="AJ39" t="s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">
      <c r="A40">
        <f>ROW(Source!A43)</f>
        <v>43</v>
      </c>
      <c r="B40">
        <v>46748417</v>
      </c>
      <c r="C40">
        <v>46748407</v>
      </c>
      <c r="D40">
        <v>30515951</v>
      </c>
      <c r="E40">
        <v>30515945</v>
      </c>
      <c r="F40">
        <v>1</v>
      </c>
      <c r="G40">
        <v>30515945</v>
      </c>
      <c r="H40">
        <v>1</v>
      </c>
      <c r="I40" t="s">
        <v>348</v>
      </c>
      <c r="J40" t="s">
        <v>0</v>
      </c>
      <c r="K40" t="s">
        <v>349</v>
      </c>
      <c r="L40">
        <v>1191</v>
      </c>
      <c r="N40">
        <v>1013</v>
      </c>
      <c r="O40" t="s">
        <v>350</v>
      </c>
      <c r="P40" t="s">
        <v>350</v>
      </c>
      <c r="Q40">
        <v>1</v>
      </c>
      <c r="X40">
        <v>63.44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1</v>
      </c>
      <c r="AF40" t="s">
        <v>18</v>
      </c>
      <c r="AG40">
        <v>72.955999999999989</v>
      </c>
      <c r="AH40">
        <v>2</v>
      </c>
      <c r="AI40">
        <v>46748408</v>
      </c>
      <c r="AJ40">
        <v>40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2">
      <c r="A41">
        <f>ROW(Source!A43)</f>
        <v>43</v>
      </c>
      <c r="B41">
        <v>46748418</v>
      </c>
      <c r="C41">
        <v>46748407</v>
      </c>
      <c r="D41">
        <v>30596074</v>
      </c>
      <c r="E41">
        <v>1</v>
      </c>
      <c r="F41">
        <v>1</v>
      </c>
      <c r="G41">
        <v>30515945</v>
      </c>
      <c r="H41">
        <v>2</v>
      </c>
      <c r="I41" t="s">
        <v>399</v>
      </c>
      <c r="J41" t="s">
        <v>400</v>
      </c>
      <c r="K41" t="s">
        <v>401</v>
      </c>
      <c r="L41">
        <v>1367</v>
      </c>
      <c r="N41">
        <v>1011</v>
      </c>
      <c r="O41" t="s">
        <v>354</v>
      </c>
      <c r="P41" t="s">
        <v>354</v>
      </c>
      <c r="Q41">
        <v>1</v>
      </c>
      <c r="X41">
        <v>0.14000000000000001</v>
      </c>
      <c r="Y41">
        <v>0</v>
      </c>
      <c r="Z41">
        <v>76.81</v>
      </c>
      <c r="AA41">
        <v>14.36</v>
      </c>
      <c r="AB41">
        <v>0</v>
      </c>
      <c r="AC41">
        <v>0</v>
      </c>
      <c r="AD41">
        <v>1</v>
      </c>
      <c r="AE41">
        <v>0</v>
      </c>
      <c r="AF41" t="s">
        <v>17</v>
      </c>
      <c r="AG41">
        <v>0.17500000000000002</v>
      </c>
      <c r="AH41">
        <v>2</v>
      </c>
      <c r="AI41">
        <v>46748409</v>
      </c>
      <c r="AJ41">
        <v>41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2">
      <c r="A42">
        <f>ROW(Source!A43)</f>
        <v>43</v>
      </c>
      <c r="B42">
        <v>46748419</v>
      </c>
      <c r="C42">
        <v>46748407</v>
      </c>
      <c r="D42">
        <v>30595321</v>
      </c>
      <c r="E42">
        <v>1</v>
      </c>
      <c r="F42">
        <v>1</v>
      </c>
      <c r="G42">
        <v>30515945</v>
      </c>
      <c r="H42">
        <v>2</v>
      </c>
      <c r="I42" t="s">
        <v>405</v>
      </c>
      <c r="J42" t="s">
        <v>406</v>
      </c>
      <c r="K42" t="s">
        <v>407</v>
      </c>
      <c r="L42">
        <v>1367</v>
      </c>
      <c r="N42">
        <v>1011</v>
      </c>
      <c r="O42" t="s">
        <v>354</v>
      </c>
      <c r="P42" t="s">
        <v>354</v>
      </c>
      <c r="Q42">
        <v>1</v>
      </c>
      <c r="X42">
        <v>0.14000000000000001</v>
      </c>
      <c r="Y42">
        <v>0</v>
      </c>
      <c r="Z42">
        <v>190.93</v>
      </c>
      <c r="AA42">
        <v>18.149999999999999</v>
      </c>
      <c r="AB42">
        <v>0</v>
      </c>
      <c r="AC42">
        <v>0</v>
      </c>
      <c r="AD42">
        <v>1</v>
      </c>
      <c r="AE42">
        <v>0</v>
      </c>
      <c r="AF42" t="s">
        <v>17</v>
      </c>
      <c r="AG42">
        <v>0.17500000000000002</v>
      </c>
      <c r="AH42">
        <v>2</v>
      </c>
      <c r="AI42">
        <v>46748410</v>
      </c>
      <c r="AJ42">
        <v>42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">
      <c r="A43">
        <f>ROW(Source!A43)</f>
        <v>43</v>
      </c>
      <c r="B43">
        <v>46748420</v>
      </c>
      <c r="C43">
        <v>46748407</v>
      </c>
      <c r="D43">
        <v>30595414</v>
      </c>
      <c r="E43">
        <v>1</v>
      </c>
      <c r="F43">
        <v>1</v>
      </c>
      <c r="G43">
        <v>30515945</v>
      </c>
      <c r="H43">
        <v>2</v>
      </c>
      <c r="I43" t="s">
        <v>408</v>
      </c>
      <c r="J43" t="s">
        <v>409</v>
      </c>
      <c r="K43" t="s">
        <v>410</v>
      </c>
      <c r="L43">
        <v>1367</v>
      </c>
      <c r="N43">
        <v>1011</v>
      </c>
      <c r="O43" t="s">
        <v>354</v>
      </c>
      <c r="P43" t="s">
        <v>354</v>
      </c>
      <c r="Q43">
        <v>1</v>
      </c>
      <c r="X43">
        <v>0.22</v>
      </c>
      <c r="Y43">
        <v>0</v>
      </c>
      <c r="Z43">
        <v>73</v>
      </c>
      <c r="AA43">
        <v>16.899999999999999</v>
      </c>
      <c r="AB43">
        <v>0</v>
      </c>
      <c r="AC43">
        <v>0</v>
      </c>
      <c r="AD43">
        <v>1</v>
      </c>
      <c r="AE43">
        <v>0</v>
      </c>
      <c r="AF43" t="s">
        <v>17</v>
      </c>
      <c r="AG43">
        <v>0.27500000000000002</v>
      </c>
      <c r="AH43">
        <v>2</v>
      </c>
      <c r="AI43">
        <v>46748411</v>
      </c>
      <c r="AJ43">
        <v>43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">
      <c r="A44">
        <f>ROW(Source!A43)</f>
        <v>43</v>
      </c>
      <c r="B44">
        <v>46748421</v>
      </c>
      <c r="C44">
        <v>46748407</v>
      </c>
      <c r="D44">
        <v>30571194</v>
      </c>
      <c r="E44">
        <v>1</v>
      </c>
      <c r="F44">
        <v>1</v>
      </c>
      <c r="G44">
        <v>30515945</v>
      </c>
      <c r="H44">
        <v>3</v>
      </c>
      <c r="I44" t="s">
        <v>411</v>
      </c>
      <c r="J44" t="s">
        <v>412</v>
      </c>
      <c r="K44" t="s">
        <v>413</v>
      </c>
      <c r="L44">
        <v>1348</v>
      </c>
      <c r="N44">
        <v>1009</v>
      </c>
      <c r="O44" t="s">
        <v>38</v>
      </c>
      <c r="P44" t="s">
        <v>38</v>
      </c>
      <c r="Q44">
        <v>1000</v>
      </c>
      <c r="X44">
        <v>1E-3</v>
      </c>
      <c r="Y44">
        <v>6521.42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 t="s">
        <v>0</v>
      </c>
      <c r="AG44">
        <v>1E-3</v>
      </c>
      <c r="AH44">
        <v>2</v>
      </c>
      <c r="AI44">
        <v>46748412</v>
      </c>
      <c r="AJ44">
        <v>44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">
      <c r="A45">
        <f>ROW(Source!A43)</f>
        <v>43</v>
      </c>
      <c r="B45">
        <v>46748422</v>
      </c>
      <c r="C45">
        <v>46748407</v>
      </c>
      <c r="D45">
        <v>30571288</v>
      </c>
      <c r="E45">
        <v>1</v>
      </c>
      <c r="F45">
        <v>1</v>
      </c>
      <c r="G45">
        <v>30515945</v>
      </c>
      <c r="H45">
        <v>3</v>
      </c>
      <c r="I45" t="s">
        <v>414</v>
      </c>
      <c r="J45" t="s">
        <v>415</v>
      </c>
      <c r="K45" t="s">
        <v>416</v>
      </c>
      <c r="L45">
        <v>1339</v>
      </c>
      <c r="N45">
        <v>1007</v>
      </c>
      <c r="O45" t="s">
        <v>72</v>
      </c>
      <c r="P45" t="s">
        <v>72</v>
      </c>
      <c r="Q45">
        <v>1</v>
      </c>
      <c r="X45">
        <v>0.17</v>
      </c>
      <c r="Y45">
        <v>1828.56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 t="s">
        <v>0</v>
      </c>
      <c r="AG45">
        <v>0.17</v>
      </c>
      <c r="AH45">
        <v>2</v>
      </c>
      <c r="AI45">
        <v>46748413</v>
      </c>
      <c r="AJ45">
        <v>45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">
      <c r="A46">
        <f>ROW(Source!A43)</f>
        <v>43</v>
      </c>
      <c r="B46">
        <v>46748423</v>
      </c>
      <c r="C46">
        <v>46748407</v>
      </c>
      <c r="D46">
        <v>30589557</v>
      </c>
      <c r="E46">
        <v>1</v>
      </c>
      <c r="F46">
        <v>1</v>
      </c>
      <c r="G46">
        <v>30515945</v>
      </c>
      <c r="H46">
        <v>3</v>
      </c>
      <c r="I46" t="s">
        <v>417</v>
      </c>
      <c r="J46" t="s">
        <v>418</v>
      </c>
      <c r="K46" t="s">
        <v>419</v>
      </c>
      <c r="L46">
        <v>1339</v>
      </c>
      <c r="N46">
        <v>1007</v>
      </c>
      <c r="O46" t="s">
        <v>72</v>
      </c>
      <c r="P46" t="s">
        <v>72</v>
      </c>
      <c r="Q46">
        <v>1</v>
      </c>
      <c r="X46">
        <v>4.8</v>
      </c>
      <c r="Y46">
        <v>704.89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 t="s">
        <v>0</v>
      </c>
      <c r="AG46">
        <v>4.8</v>
      </c>
      <c r="AH46">
        <v>2</v>
      </c>
      <c r="AI46">
        <v>46748414</v>
      </c>
      <c r="AJ46">
        <v>46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">
      <c r="A47">
        <f>ROW(Source!A43)</f>
        <v>43</v>
      </c>
      <c r="B47">
        <v>46748424</v>
      </c>
      <c r="C47">
        <v>46748407</v>
      </c>
      <c r="D47">
        <v>30589691</v>
      </c>
      <c r="E47">
        <v>1</v>
      </c>
      <c r="F47">
        <v>1</v>
      </c>
      <c r="G47">
        <v>30515945</v>
      </c>
      <c r="H47">
        <v>3</v>
      </c>
      <c r="I47" t="s">
        <v>420</v>
      </c>
      <c r="J47" t="s">
        <v>421</v>
      </c>
      <c r="K47" t="s">
        <v>422</v>
      </c>
      <c r="L47">
        <v>1339</v>
      </c>
      <c r="N47">
        <v>1007</v>
      </c>
      <c r="O47" t="s">
        <v>72</v>
      </c>
      <c r="P47" t="s">
        <v>72</v>
      </c>
      <c r="Q47">
        <v>1</v>
      </c>
      <c r="X47">
        <v>0.02</v>
      </c>
      <c r="Y47">
        <v>451.14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 t="s">
        <v>0</v>
      </c>
      <c r="AG47">
        <v>0.02</v>
      </c>
      <c r="AH47">
        <v>2</v>
      </c>
      <c r="AI47">
        <v>46748415</v>
      </c>
      <c r="AJ47">
        <v>47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">
      <c r="A48">
        <f>ROW(Source!A43)</f>
        <v>43</v>
      </c>
      <c r="B48">
        <v>46748425</v>
      </c>
      <c r="C48">
        <v>46748407</v>
      </c>
      <c r="D48">
        <v>30531788</v>
      </c>
      <c r="E48">
        <v>30515945</v>
      </c>
      <c r="F48">
        <v>1</v>
      </c>
      <c r="G48">
        <v>30515945</v>
      </c>
      <c r="H48">
        <v>3</v>
      </c>
      <c r="I48" t="s">
        <v>484</v>
      </c>
      <c r="J48" t="s">
        <v>0</v>
      </c>
      <c r="K48" t="s">
        <v>485</v>
      </c>
      <c r="L48">
        <v>1339</v>
      </c>
      <c r="N48">
        <v>1007</v>
      </c>
      <c r="O48" t="s">
        <v>72</v>
      </c>
      <c r="P48" t="s">
        <v>72</v>
      </c>
      <c r="Q48">
        <v>1</v>
      </c>
      <c r="X48">
        <v>1.6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 t="s">
        <v>0</v>
      </c>
      <c r="AG48">
        <v>1.6</v>
      </c>
      <c r="AH48">
        <v>3</v>
      </c>
      <c r="AI48">
        <v>-1</v>
      </c>
      <c r="AJ48" t="s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">
      <c r="A49">
        <f>ROW(Source!A80)</f>
        <v>80</v>
      </c>
      <c r="B49">
        <v>46748429</v>
      </c>
      <c r="C49">
        <v>46748427</v>
      </c>
      <c r="D49">
        <v>30515951</v>
      </c>
      <c r="E49">
        <v>30515945</v>
      </c>
      <c r="F49">
        <v>1</v>
      </c>
      <c r="G49">
        <v>30515945</v>
      </c>
      <c r="H49">
        <v>1</v>
      </c>
      <c r="I49" t="s">
        <v>348</v>
      </c>
      <c r="J49" t="s">
        <v>0</v>
      </c>
      <c r="K49" t="s">
        <v>349</v>
      </c>
      <c r="L49">
        <v>1191</v>
      </c>
      <c r="N49">
        <v>1013</v>
      </c>
      <c r="O49" t="s">
        <v>350</v>
      </c>
      <c r="P49" t="s">
        <v>350</v>
      </c>
      <c r="Q49">
        <v>1</v>
      </c>
      <c r="X49">
        <v>76.7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1</v>
      </c>
      <c r="AF49" t="s">
        <v>0</v>
      </c>
      <c r="AG49">
        <v>76.7</v>
      </c>
      <c r="AH49">
        <v>2</v>
      </c>
      <c r="AI49">
        <v>46748428</v>
      </c>
      <c r="AJ49">
        <v>49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">
      <c r="A50">
        <f>ROW(Source!A81)</f>
        <v>81</v>
      </c>
      <c r="B50">
        <v>46748444</v>
      </c>
      <c r="C50">
        <v>46748439</v>
      </c>
      <c r="D50">
        <v>30515951</v>
      </c>
      <c r="E50">
        <v>30515945</v>
      </c>
      <c r="F50">
        <v>1</v>
      </c>
      <c r="G50">
        <v>30515945</v>
      </c>
      <c r="H50">
        <v>1</v>
      </c>
      <c r="I50" t="s">
        <v>348</v>
      </c>
      <c r="J50" t="s">
        <v>0</v>
      </c>
      <c r="K50" t="s">
        <v>349</v>
      </c>
      <c r="L50">
        <v>1191</v>
      </c>
      <c r="N50">
        <v>1013</v>
      </c>
      <c r="O50" t="s">
        <v>350</v>
      </c>
      <c r="P50" t="s">
        <v>350</v>
      </c>
      <c r="Q50">
        <v>1</v>
      </c>
      <c r="X50">
        <v>76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1</v>
      </c>
      <c r="AF50" t="s">
        <v>180</v>
      </c>
      <c r="AG50">
        <v>45.6</v>
      </c>
      <c r="AH50">
        <v>2</v>
      </c>
      <c r="AI50">
        <v>46748440</v>
      </c>
      <c r="AJ50">
        <v>50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">
      <c r="A51">
        <f>ROW(Source!A81)</f>
        <v>81</v>
      </c>
      <c r="B51">
        <v>46748445</v>
      </c>
      <c r="C51">
        <v>46748439</v>
      </c>
      <c r="D51">
        <v>30595429</v>
      </c>
      <c r="E51">
        <v>1</v>
      </c>
      <c r="F51">
        <v>1</v>
      </c>
      <c r="G51">
        <v>30515945</v>
      </c>
      <c r="H51">
        <v>2</v>
      </c>
      <c r="I51" t="s">
        <v>423</v>
      </c>
      <c r="J51" t="s">
        <v>424</v>
      </c>
      <c r="K51" t="s">
        <v>425</v>
      </c>
      <c r="L51">
        <v>1367</v>
      </c>
      <c r="N51">
        <v>1011</v>
      </c>
      <c r="O51" t="s">
        <v>354</v>
      </c>
      <c r="P51" t="s">
        <v>354</v>
      </c>
      <c r="Q51">
        <v>1</v>
      </c>
      <c r="X51">
        <v>15.2</v>
      </c>
      <c r="Y51">
        <v>0</v>
      </c>
      <c r="Z51">
        <v>2.78</v>
      </c>
      <c r="AA51">
        <v>0.19</v>
      </c>
      <c r="AB51">
        <v>0</v>
      </c>
      <c r="AC51">
        <v>0</v>
      </c>
      <c r="AD51">
        <v>1</v>
      </c>
      <c r="AE51">
        <v>0</v>
      </c>
      <c r="AF51" t="s">
        <v>180</v>
      </c>
      <c r="AG51">
        <v>9.1199999999999992</v>
      </c>
      <c r="AH51">
        <v>2</v>
      </c>
      <c r="AI51">
        <v>46748441</v>
      </c>
      <c r="AJ51">
        <v>51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">
      <c r="A52">
        <f>ROW(Source!A81)</f>
        <v>81</v>
      </c>
      <c r="B52">
        <v>46748446</v>
      </c>
      <c r="C52">
        <v>46748439</v>
      </c>
      <c r="D52">
        <v>30572493</v>
      </c>
      <c r="E52">
        <v>1</v>
      </c>
      <c r="F52">
        <v>1</v>
      </c>
      <c r="G52">
        <v>30515945</v>
      </c>
      <c r="H52">
        <v>3</v>
      </c>
      <c r="I52" t="s">
        <v>426</v>
      </c>
      <c r="J52" t="s">
        <v>427</v>
      </c>
      <c r="K52" t="s">
        <v>428</v>
      </c>
      <c r="L52">
        <v>1348</v>
      </c>
      <c r="N52">
        <v>1009</v>
      </c>
      <c r="O52" t="s">
        <v>38</v>
      </c>
      <c r="P52" t="s">
        <v>38</v>
      </c>
      <c r="Q52">
        <v>1000</v>
      </c>
      <c r="X52">
        <v>1.4E-3</v>
      </c>
      <c r="Y52">
        <v>7191.81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 t="s">
        <v>179</v>
      </c>
      <c r="AG52">
        <v>0</v>
      </c>
      <c r="AH52">
        <v>2</v>
      </c>
      <c r="AI52">
        <v>46748442</v>
      </c>
      <c r="AJ52">
        <v>52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">
      <c r="A53">
        <f>ROW(Source!A81)</f>
        <v>81</v>
      </c>
      <c r="B53">
        <v>46748447</v>
      </c>
      <c r="C53">
        <v>46748439</v>
      </c>
      <c r="D53">
        <v>41888291</v>
      </c>
      <c r="E53">
        <v>30515945</v>
      </c>
      <c r="F53">
        <v>1</v>
      </c>
      <c r="G53">
        <v>30515945</v>
      </c>
      <c r="H53">
        <v>3</v>
      </c>
      <c r="I53" t="s">
        <v>486</v>
      </c>
      <c r="J53" t="s">
        <v>0</v>
      </c>
      <c r="K53" t="s">
        <v>487</v>
      </c>
      <c r="L53">
        <v>1348</v>
      </c>
      <c r="N53">
        <v>1009</v>
      </c>
      <c r="O53" t="s">
        <v>38</v>
      </c>
      <c r="P53" t="s">
        <v>38</v>
      </c>
      <c r="Q53">
        <v>1000</v>
      </c>
      <c r="X53">
        <v>3.3E-3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 t="s">
        <v>179</v>
      </c>
      <c r="AG53">
        <v>0</v>
      </c>
      <c r="AH53">
        <v>3</v>
      </c>
      <c r="AI53">
        <v>-1</v>
      </c>
      <c r="AJ53" t="s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2">
      <c r="A54">
        <f>ROW(Source!A81)</f>
        <v>81</v>
      </c>
      <c r="B54">
        <v>46748448</v>
      </c>
      <c r="C54">
        <v>46748439</v>
      </c>
      <c r="D54">
        <v>31069438</v>
      </c>
      <c r="E54">
        <v>30515945</v>
      </c>
      <c r="F54">
        <v>1</v>
      </c>
      <c r="G54">
        <v>30515945</v>
      </c>
      <c r="H54">
        <v>3</v>
      </c>
      <c r="I54" t="s">
        <v>488</v>
      </c>
      <c r="J54" t="s">
        <v>0</v>
      </c>
      <c r="K54" t="s">
        <v>489</v>
      </c>
      <c r="L54">
        <v>1348</v>
      </c>
      <c r="N54">
        <v>1009</v>
      </c>
      <c r="O54" t="s">
        <v>38</v>
      </c>
      <c r="P54" t="s">
        <v>38</v>
      </c>
      <c r="Q54">
        <v>1000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 t="s">
        <v>179</v>
      </c>
      <c r="AG54">
        <v>0</v>
      </c>
      <c r="AH54">
        <v>3</v>
      </c>
      <c r="AI54">
        <v>-1</v>
      </c>
      <c r="AJ54" t="s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">
      <c r="A55">
        <f>ROW(Source!A81)</f>
        <v>81</v>
      </c>
      <c r="B55">
        <v>46748449</v>
      </c>
      <c r="C55">
        <v>46748439</v>
      </c>
      <c r="D55">
        <v>30541208</v>
      </c>
      <c r="E55">
        <v>30515945</v>
      </c>
      <c r="F55">
        <v>1</v>
      </c>
      <c r="G55">
        <v>30515945</v>
      </c>
      <c r="H55">
        <v>3</v>
      </c>
      <c r="I55" t="s">
        <v>370</v>
      </c>
      <c r="J55" t="s">
        <v>0</v>
      </c>
      <c r="K55" t="s">
        <v>371</v>
      </c>
      <c r="L55">
        <v>1344</v>
      </c>
      <c r="N55">
        <v>1008</v>
      </c>
      <c r="O55" t="s">
        <v>363</v>
      </c>
      <c r="P55" t="s">
        <v>363</v>
      </c>
      <c r="Q55">
        <v>1</v>
      </c>
      <c r="X55">
        <v>39.479999999999997</v>
      </c>
      <c r="Y55">
        <v>1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 t="s">
        <v>179</v>
      </c>
      <c r="AG55">
        <v>0</v>
      </c>
      <c r="AH55">
        <v>2</v>
      </c>
      <c r="AI55">
        <v>46748443</v>
      </c>
      <c r="AJ55">
        <v>53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">
      <c r="A56">
        <f>ROW(Source!A82)</f>
        <v>82</v>
      </c>
      <c r="B56">
        <v>46749515</v>
      </c>
      <c r="C56">
        <v>46749505</v>
      </c>
      <c r="D56">
        <v>30515951</v>
      </c>
      <c r="E56">
        <v>30515945</v>
      </c>
      <c r="F56">
        <v>1</v>
      </c>
      <c r="G56">
        <v>30515945</v>
      </c>
      <c r="H56">
        <v>1</v>
      </c>
      <c r="I56" t="s">
        <v>348</v>
      </c>
      <c r="J56" t="s">
        <v>0</v>
      </c>
      <c r="K56" t="s">
        <v>349</v>
      </c>
      <c r="L56">
        <v>1191</v>
      </c>
      <c r="N56">
        <v>1013</v>
      </c>
      <c r="O56" t="s">
        <v>350</v>
      </c>
      <c r="P56" t="s">
        <v>350</v>
      </c>
      <c r="Q56">
        <v>1</v>
      </c>
      <c r="X56">
        <v>63.44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1</v>
      </c>
      <c r="AF56" t="s">
        <v>18</v>
      </c>
      <c r="AG56">
        <v>72.955999999999989</v>
      </c>
      <c r="AH56">
        <v>2</v>
      </c>
      <c r="AI56">
        <v>46749506</v>
      </c>
      <c r="AJ56">
        <v>54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">
      <c r="A57">
        <f>ROW(Source!A82)</f>
        <v>82</v>
      </c>
      <c r="B57">
        <v>46749516</v>
      </c>
      <c r="C57">
        <v>46749505</v>
      </c>
      <c r="D57">
        <v>30596074</v>
      </c>
      <c r="E57">
        <v>1</v>
      </c>
      <c r="F57">
        <v>1</v>
      </c>
      <c r="G57">
        <v>30515945</v>
      </c>
      <c r="H57">
        <v>2</v>
      </c>
      <c r="I57" t="s">
        <v>399</v>
      </c>
      <c r="J57" t="s">
        <v>400</v>
      </c>
      <c r="K57" t="s">
        <v>401</v>
      </c>
      <c r="L57">
        <v>1367</v>
      </c>
      <c r="N57">
        <v>1011</v>
      </c>
      <c r="O57" t="s">
        <v>354</v>
      </c>
      <c r="P57" t="s">
        <v>354</v>
      </c>
      <c r="Q57">
        <v>1</v>
      </c>
      <c r="X57">
        <v>0.14000000000000001</v>
      </c>
      <c r="Y57">
        <v>0</v>
      </c>
      <c r="Z57">
        <v>76.81</v>
      </c>
      <c r="AA57">
        <v>14.36</v>
      </c>
      <c r="AB57">
        <v>0</v>
      </c>
      <c r="AC57">
        <v>0</v>
      </c>
      <c r="AD57">
        <v>1</v>
      </c>
      <c r="AE57">
        <v>0</v>
      </c>
      <c r="AF57" t="s">
        <v>17</v>
      </c>
      <c r="AG57">
        <v>0.17500000000000002</v>
      </c>
      <c r="AH57">
        <v>2</v>
      </c>
      <c r="AI57">
        <v>46749507</v>
      </c>
      <c r="AJ57">
        <v>55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">
      <c r="A58">
        <f>ROW(Source!A82)</f>
        <v>82</v>
      </c>
      <c r="B58">
        <v>46749517</v>
      </c>
      <c r="C58">
        <v>46749505</v>
      </c>
      <c r="D58">
        <v>30595321</v>
      </c>
      <c r="E58">
        <v>1</v>
      </c>
      <c r="F58">
        <v>1</v>
      </c>
      <c r="G58">
        <v>30515945</v>
      </c>
      <c r="H58">
        <v>2</v>
      </c>
      <c r="I58" t="s">
        <v>405</v>
      </c>
      <c r="J58" t="s">
        <v>406</v>
      </c>
      <c r="K58" t="s">
        <v>407</v>
      </c>
      <c r="L58">
        <v>1367</v>
      </c>
      <c r="N58">
        <v>1011</v>
      </c>
      <c r="O58" t="s">
        <v>354</v>
      </c>
      <c r="P58" t="s">
        <v>354</v>
      </c>
      <c r="Q58">
        <v>1</v>
      </c>
      <c r="X58">
        <v>0.14000000000000001</v>
      </c>
      <c r="Y58">
        <v>0</v>
      </c>
      <c r="Z58">
        <v>190.93</v>
      </c>
      <c r="AA58">
        <v>18.149999999999999</v>
      </c>
      <c r="AB58">
        <v>0</v>
      </c>
      <c r="AC58">
        <v>0</v>
      </c>
      <c r="AD58">
        <v>1</v>
      </c>
      <c r="AE58">
        <v>0</v>
      </c>
      <c r="AF58" t="s">
        <v>17</v>
      </c>
      <c r="AG58">
        <v>0.17500000000000002</v>
      </c>
      <c r="AH58">
        <v>2</v>
      </c>
      <c r="AI58">
        <v>46749508</v>
      </c>
      <c r="AJ58">
        <v>56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">
      <c r="A59">
        <f>ROW(Source!A82)</f>
        <v>82</v>
      </c>
      <c r="B59">
        <v>46749518</v>
      </c>
      <c r="C59">
        <v>46749505</v>
      </c>
      <c r="D59">
        <v>30595414</v>
      </c>
      <c r="E59">
        <v>1</v>
      </c>
      <c r="F59">
        <v>1</v>
      </c>
      <c r="G59">
        <v>30515945</v>
      </c>
      <c r="H59">
        <v>2</v>
      </c>
      <c r="I59" t="s">
        <v>408</v>
      </c>
      <c r="J59" t="s">
        <v>409</v>
      </c>
      <c r="K59" t="s">
        <v>410</v>
      </c>
      <c r="L59">
        <v>1367</v>
      </c>
      <c r="N59">
        <v>1011</v>
      </c>
      <c r="O59" t="s">
        <v>354</v>
      </c>
      <c r="P59" t="s">
        <v>354</v>
      </c>
      <c r="Q59">
        <v>1</v>
      </c>
      <c r="X59">
        <v>0.22</v>
      </c>
      <c r="Y59">
        <v>0</v>
      </c>
      <c r="Z59">
        <v>73</v>
      </c>
      <c r="AA59">
        <v>16.899999999999999</v>
      </c>
      <c r="AB59">
        <v>0</v>
      </c>
      <c r="AC59">
        <v>0</v>
      </c>
      <c r="AD59">
        <v>1</v>
      </c>
      <c r="AE59">
        <v>0</v>
      </c>
      <c r="AF59" t="s">
        <v>17</v>
      </c>
      <c r="AG59">
        <v>0.27500000000000002</v>
      </c>
      <c r="AH59">
        <v>2</v>
      </c>
      <c r="AI59">
        <v>46749509</v>
      </c>
      <c r="AJ59">
        <v>57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">
      <c r="A60">
        <f>ROW(Source!A82)</f>
        <v>82</v>
      </c>
      <c r="B60">
        <v>46749519</v>
      </c>
      <c r="C60">
        <v>46749505</v>
      </c>
      <c r="D60">
        <v>30571194</v>
      </c>
      <c r="E60">
        <v>1</v>
      </c>
      <c r="F60">
        <v>1</v>
      </c>
      <c r="G60">
        <v>30515945</v>
      </c>
      <c r="H60">
        <v>3</v>
      </c>
      <c r="I60" t="s">
        <v>411</v>
      </c>
      <c r="J60" t="s">
        <v>412</v>
      </c>
      <c r="K60" t="s">
        <v>413</v>
      </c>
      <c r="L60">
        <v>1348</v>
      </c>
      <c r="N60">
        <v>1009</v>
      </c>
      <c r="O60" t="s">
        <v>38</v>
      </c>
      <c r="P60" t="s">
        <v>38</v>
      </c>
      <c r="Q60">
        <v>1000</v>
      </c>
      <c r="X60">
        <v>1E-3</v>
      </c>
      <c r="Y60">
        <v>6521.42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 t="s">
        <v>0</v>
      </c>
      <c r="AG60">
        <v>1E-3</v>
      </c>
      <c r="AH60">
        <v>2</v>
      </c>
      <c r="AI60">
        <v>46749510</v>
      </c>
      <c r="AJ60">
        <v>58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">
      <c r="A61">
        <f>ROW(Source!A82)</f>
        <v>82</v>
      </c>
      <c r="B61">
        <v>46749520</v>
      </c>
      <c r="C61">
        <v>46749505</v>
      </c>
      <c r="D61">
        <v>30571288</v>
      </c>
      <c r="E61">
        <v>1</v>
      </c>
      <c r="F61">
        <v>1</v>
      </c>
      <c r="G61">
        <v>30515945</v>
      </c>
      <c r="H61">
        <v>3</v>
      </c>
      <c r="I61" t="s">
        <v>414</v>
      </c>
      <c r="J61" t="s">
        <v>415</v>
      </c>
      <c r="K61" t="s">
        <v>416</v>
      </c>
      <c r="L61">
        <v>1339</v>
      </c>
      <c r="N61">
        <v>1007</v>
      </c>
      <c r="O61" t="s">
        <v>72</v>
      </c>
      <c r="P61" t="s">
        <v>72</v>
      </c>
      <c r="Q61">
        <v>1</v>
      </c>
      <c r="X61">
        <v>0.17</v>
      </c>
      <c r="Y61">
        <v>1828.56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 t="s">
        <v>0</v>
      </c>
      <c r="AG61">
        <v>0.17</v>
      </c>
      <c r="AH61">
        <v>2</v>
      </c>
      <c r="AI61">
        <v>46749511</v>
      </c>
      <c r="AJ61">
        <v>59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">
      <c r="A62">
        <f>ROW(Source!A82)</f>
        <v>82</v>
      </c>
      <c r="B62">
        <v>46749521</v>
      </c>
      <c r="C62">
        <v>46749505</v>
      </c>
      <c r="D62">
        <v>30589557</v>
      </c>
      <c r="E62">
        <v>1</v>
      </c>
      <c r="F62">
        <v>1</v>
      </c>
      <c r="G62">
        <v>30515945</v>
      </c>
      <c r="H62">
        <v>3</v>
      </c>
      <c r="I62" t="s">
        <v>417</v>
      </c>
      <c r="J62" t="s">
        <v>418</v>
      </c>
      <c r="K62" t="s">
        <v>419</v>
      </c>
      <c r="L62">
        <v>1339</v>
      </c>
      <c r="N62">
        <v>1007</v>
      </c>
      <c r="O62" t="s">
        <v>72</v>
      </c>
      <c r="P62" t="s">
        <v>72</v>
      </c>
      <c r="Q62">
        <v>1</v>
      </c>
      <c r="X62">
        <v>4.8</v>
      </c>
      <c r="Y62">
        <v>704.89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 t="s">
        <v>0</v>
      </c>
      <c r="AG62">
        <v>4.8</v>
      </c>
      <c r="AH62">
        <v>2</v>
      </c>
      <c r="AI62">
        <v>46749512</v>
      </c>
      <c r="AJ62">
        <v>60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">
      <c r="A63">
        <f>ROW(Source!A82)</f>
        <v>82</v>
      </c>
      <c r="B63">
        <v>46749522</v>
      </c>
      <c r="C63">
        <v>46749505</v>
      </c>
      <c r="D63">
        <v>30589691</v>
      </c>
      <c r="E63">
        <v>1</v>
      </c>
      <c r="F63">
        <v>1</v>
      </c>
      <c r="G63">
        <v>30515945</v>
      </c>
      <c r="H63">
        <v>3</v>
      </c>
      <c r="I63" t="s">
        <v>420</v>
      </c>
      <c r="J63" t="s">
        <v>421</v>
      </c>
      <c r="K63" t="s">
        <v>422</v>
      </c>
      <c r="L63">
        <v>1339</v>
      </c>
      <c r="N63">
        <v>1007</v>
      </c>
      <c r="O63" t="s">
        <v>72</v>
      </c>
      <c r="P63" t="s">
        <v>72</v>
      </c>
      <c r="Q63">
        <v>1</v>
      </c>
      <c r="X63">
        <v>0.02</v>
      </c>
      <c r="Y63">
        <v>451.14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 t="s">
        <v>0</v>
      </c>
      <c r="AG63">
        <v>0.02</v>
      </c>
      <c r="AH63">
        <v>2</v>
      </c>
      <c r="AI63">
        <v>46749513</v>
      </c>
      <c r="AJ63">
        <v>61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">
      <c r="A64">
        <f>ROW(Source!A82)</f>
        <v>82</v>
      </c>
      <c r="B64">
        <v>46749523</v>
      </c>
      <c r="C64">
        <v>46749505</v>
      </c>
      <c r="D64">
        <v>30531788</v>
      </c>
      <c r="E64">
        <v>30515945</v>
      </c>
      <c r="F64">
        <v>1</v>
      </c>
      <c r="G64">
        <v>30515945</v>
      </c>
      <c r="H64">
        <v>3</v>
      </c>
      <c r="I64" t="s">
        <v>484</v>
      </c>
      <c r="J64" t="s">
        <v>0</v>
      </c>
      <c r="K64" t="s">
        <v>485</v>
      </c>
      <c r="L64">
        <v>1339</v>
      </c>
      <c r="N64">
        <v>1007</v>
      </c>
      <c r="O64" t="s">
        <v>72</v>
      </c>
      <c r="P64" t="s">
        <v>72</v>
      </c>
      <c r="Q64">
        <v>1</v>
      </c>
      <c r="X64">
        <v>1.6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 t="s">
        <v>0</v>
      </c>
      <c r="AG64">
        <v>1.6</v>
      </c>
      <c r="AH64">
        <v>3</v>
      </c>
      <c r="AI64">
        <v>-1</v>
      </c>
      <c r="AJ64" t="s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">
      <c r="A65">
        <f>ROW(Source!A84)</f>
        <v>84</v>
      </c>
      <c r="B65">
        <v>46748463</v>
      </c>
      <c r="C65">
        <v>46748459</v>
      </c>
      <c r="D65">
        <v>30515951</v>
      </c>
      <c r="E65">
        <v>30515945</v>
      </c>
      <c r="F65">
        <v>1</v>
      </c>
      <c r="G65">
        <v>30515945</v>
      </c>
      <c r="H65">
        <v>1</v>
      </c>
      <c r="I65" t="s">
        <v>348</v>
      </c>
      <c r="J65" t="s">
        <v>0</v>
      </c>
      <c r="K65" t="s">
        <v>349</v>
      </c>
      <c r="L65">
        <v>1191</v>
      </c>
      <c r="N65">
        <v>1013</v>
      </c>
      <c r="O65" t="s">
        <v>350</v>
      </c>
      <c r="P65" t="s">
        <v>350</v>
      </c>
      <c r="Q65">
        <v>1</v>
      </c>
      <c r="X65">
        <v>2.95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1</v>
      </c>
      <c r="AF65" t="s">
        <v>18</v>
      </c>
      <c r="AG65">
        <v>3.3925000000000001</v>
      </c>
      <c r="AH65">
        <v>2</v>
      </c>
      <c r="AI65">
        <v>46748460</v>
      </c>
      <c r="AJ65">
        <v>63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">
      <c r="A66">
        <f>ROW(Source!A84)</f>
        <v>84</v>
      </c>
      <c r="B66">
        <v>46748464</v>
      </c>
      <c r="C66">
        <v>46748459</v>
      </c>
      <c r="D66">
        <v>30595241</v>
      </c>
      <c r="E66">
        <v>1</v>
      </c>
      <c r="F66">
        <v>1</v>
      </c>
      <c r="G66">
        <v>30515945</v>
      </c>
      <c r="H66">
        <v>2</v>
      </c>
      <c r="I66" t="s">
        <v>351</v>
      </c>
      <c r="J66" t="s">
        <v>352</v>
      </c>
      <c r="K66" t="s">
        <v>353</v>
      </c>
      <c r="L66">
        <v>1367</v>
      </c>
      <c r="N66">
        <v>1011</v>
      </c>
      <c r="O66" t="s">
        <v>354</v>
      </c>
      <c r="P66" t="s">
        <v>354</v>
      </c>
      <c r="Q66">
        <v>1</v>
      </c>
      <c r="X66">
        <v>7.4139999999999997</v>
      </c>
      <c r="Y66">
        <v>0</v>
      </c>
      <c r="Z66">
        <v>65.260000000000005</v>
      </c>
      <c r="AA66">
        <v>20.04</v>
      </c>
      <c r="AB66">
        <v>0</v>
      </c>
      <c r="AC66">
        <v>0</v>
      </c>
      <c r="AD66">
        <v>1</v>
      </c>
      <c r="AE66">
        <v>0</v>
      </c>
      <c r="AF66" t="s">
        <v>17</v>
      </c>
      <c r="AG66">
        <v>9.2675000000000001</v>
      </c>
      <c r="AH66">
        <v>2</v>
      </c>
      <c r="AI66">
        <v>46748461</v>
      </c>
      <c r="AJ66">
        <v>64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">
      <c r="A67">
        <f>ROW(Source!A84)</f>
        <v>84</v>
      </c>
      <c r="B67">
        <v>46748465</v>
      </c>
      <c r="C67">
        <v>46748459</v>
      </c>
      <c r="D67">
        <v>30595253</v>
      </c>
      <c r="E67">
        <v>1</v>
      </c>
      <c r="F67">
        <v>1</v>
      </c>
      <c r="G67">
        <v>30515945</v>
      </c>
      <c r="H67">
        <v>2</v>
      </c>
      <c r="I67" t="s">
        <v>355</v>
      </c>
      <c r="J67" t="s">
        <v>356</v>
      </c>
      <c r="K67" t="s">
        <v>357</v>
      </c>
      <c r="L67">
        <v>1367</v>
      </c>
      <c r="N67">
        <v>1011</v>
      </c>
      <c r="O67" t="s">
        <v>354</v>
      </c>
      <c r="P67" t="s">
        <v>354</v>
      </c>
      <c r="Q67">
        <v>1</v>
      </c>
      <c r="X67">
        <v>1.6975</v>
      </c>
      <c r="Y67">
        <v>0</v>
      </c>
      <c r="Z67">
        <v>95.06</v>
      </c>
      <c r="AA67">
        <v>22.22</v>
      </c>
      <c r="AB67">
        <v>0</v>
      </c>
      <c r="AC67">
        <v>0</v>
      </c>
      <c r="AD67">
        <v>1</v>
      </c>
      <c r="AE67">
        <v>0</v>
      </c>
      <c r="AF67" t="s">
        <v>17</v>
      </c>
      <c r="AG67">
        <v>2.1218750000000002</v>
      </c>
      <c r="AH67">
        <v>2</v>
      </c>
      <c r="AI67">
        <v>46748462</v>
      </c>
      <c r="AJ67">
        <v>65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">
      <c r="A68">
        <f>ROW(Source!A85)</f>
        <v>85</v>
      </c>
      <c r="B68">
        <v>46749466</v>
      </c>
      <c r="C68">
        <v>46749464</v>
      </c>
      <c r="D68">
        <v>30515951</v>
      </c>
      <c r="E68">
        <v>30515945</v>
      </c>
      <c r="F68">
        <v>1</v>
      </c>
      <c r="G68">
        <v>30515945</v>
      </c>
      <c r="H68">
        <v>1</v>
      </c>
      <c r="I68" t="s">
        <v>348</v>
      </c>
      <c r="J68" t="s">
        <v>0</v>
      </c>
      <c r="K68" t="s">
        <v>349</v>
      </c>
      <c r="L68">
        <v>1191</v>
      </c>
      <c r="N68">
        <v>1013</v>
      </c>
      <c r="O68" t="s">
        <v>350</v>
      </c>
      <c r="P68" t="s">
        <v>350</v>
      </c>
      <c r="Q68">
        <v>1</v>
      </c>
      <c r="X68">
        <v>192.7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1</v>
      </c>
      <c r="AF68" t="s">
        <v>18</v>
      </c>
      <c r="AG68">
        <v>221.60499999999996</v>
      </c>
      <c r="AH68">
        <v>2</v>
      </c>
      <c r="AI68">
        <v>46749465</v>
      </c>
      <c r="AJ68">
        <v>66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">
      <c r="A69">
        <f>ROW(Source!A86)</f>
        <v>86</v>
      </c>
      <c r="B69">
        <v>46748471</v>
      </c>
      <c r="C69">
        <v>46748469</v>
      </c>
      <c r="D69">
        <v>30515951</v>
      </c>
      <c r="E69">
        <v>30515945</v>
      </c>
      <c r="F69">
        <v>1</v>
      </c>
      <c r="G69">
        <v>30515945</v>
      </c>
      <c r="H69">
        <v>1</v>
      </c>
      <c r="I69" t="s">
        <v>348</v>
      </c>
      <c r="J69" t="s">
        <v>0</v>
      </c>
      <c r="K69" t="s">
        <v>349</v>
      </c>
      <c r="L69">
        <v>1191</v>
      </c>
      <c r="N69">
        <v>1013</v>
      </c>
      <c r="O69" t="s">
        <v>350</v>
      </c>
      <c r="P69" t="s">
        <v>350</v>
      </c>
      <c r="Q69">
        <v>1</v>
      </c>
      <c r="X69">
        <v>83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1</v>
      </c>
      <c r="AF69" t="s">
        <v>0</v>
      </c>
      <c r="AG69">
        <v>83</v>
      </c>
      <c r="AH69">
        <v>2</v>
      </c>
      <c r="AI69">
        <v>46748470</v>
      </c>
      <c r="AJ69">
        <v>67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">
      <c r="A70">
        <f>ROW(Source!A87)</f>
        <v>87</v>
      </c>
      <c r="B70">
        <v>46749578</v>
      </c>
      <c r="C70">
        <v>46749576</v>
      </c>
      <c r="D70">
        <v>31070582</v>
      </c>
      <c r="E70">
        <v>1</v>
      </c>
      <c r="F70">
        <v>1</v>
      </c>
      <c r="G70">
        <v>30515945</v>
      </c>
      <c r="H70">
        <v>2</v>
      </c>
      <c r="I70" t="s">
        <v>358</v>
      </c>
      <c r="J70" t="s">
        <v>359</v>
      </c>
      <c r="K70" t="s">
        <v>360</v>
      </c>
      <c r="L70">
        <v>1367</v>
      </c>
      <c r="N70">
        <v>1011</v>
      </c>
      <c r="O70" t="s">
        <v>354</v>
      </c>
      <c r="P70" t="s">
        <v>354</v>
      </c>
      <c r="Q70">
        <v>1</v>
      </c>
      <c r="X70">
        <v>1</v>
      </c>
      <c r="Y70">
        <v>0</v>
      </c>
      <c r="Z70">
        <v>100.09</v>
      </c>
      <c r="AA70">
        <v>13.81</v>
      </c>
      <c r="AB70">
        <v>0</v>
      </c>
      <c r="AC70">
        <v>0</v>
      </c>
      <c r="AD70">
        <v>1</v>
      </c>
      <c r="AE70">
        <v>0</v>
      </c>
      <c r="AF70" t="s">
        <v>0</v>
      </c>
      <c r="AG70">
        <v>1</v>
      </c>
      <c r="AH70">
        <v>2</v>
      </c>
      <c r="AI70">
        <v>46749577</v>
      </c>
      <c r="AJ70">
        <v>68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">
      <c r="A71">
        <f>ROW(Source!A88)</f>
        <v>88</v>
      </c>
      <c r="B71">
        <v>46748477</v>
      </c>
      <c r="C71">
        <v>46748475</v>
      </c>
      <c r="D71">
        <v>30516999</v>
      </c>
      <c r="E71">
        <v>30515945</v>
      </c>
      <c r="F71">
        <v>1</v>
      </c>
      <c r="G71">
        <v>30515945</v>
      </c>
      <c r="H71">
        <v>2</v>
      </c>
      <c r="I71" t="s">
        <v>361</v>
      </c>
      <c r="J71" t="s">
        <v>0</v>
      </c>
      <c r="K71" t="s">
        <v>362</v>
      </c>
      <c r="L71">
        <v>1344</v>
      </c>
      <c r="N71">
        <v>1008</v>
      </c>
      <c r="O71" t="s">
        <v>363</v>
      </c>
      <c r="P71" t="s">
        <v>363</v>
      </c>
      <c r="Q71">
        <v>1</v>
      </c>
      <c r="X71">
        <v>12.61</v>
      </c>
      <c r="Y71">
        <v>0</v>
      </c>
      <c r="Z71">
        <v>1</v>
      </c>
      <c r="AA71">
        <v>0</v>
      </c>
      <c r="AB71">
        <v>0</v>
      </c>
      <c r="AC71">
        <v>0</v>
      </c>
      <c r="AD71">
        <v>1</v>
      </c>
      <c r="AE71">
        <v>0</v>
      </c>
      <c r="AF71" t="s">
        <v>0</v>
      </c>
      <c r="AG71">
        <v>12.61</v>
      </c>
      <c r="AH71">
        <v>2</v>
      </c>
      <c r="AI71">
        <v>46748476</v>
      </c>
      <c r="AJ71">
        <v>69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">
      <c r="A72">
        <f>ROW(Source!A89)</f>
        <v>89</v>
      </c>
      <c r="B72">
        <v>46748484</v>
      </c>
      <c r="C72">
        <v>46748478</v>
      </c>
      <c r="D72">
        <v>30515951</v>
      </c>
      <c r="E72">
        <v>30515945</v>
      </c>
      <c r="F72">
        <v>1</v>
      </c>
      <c r="G72">
        <v>30515945</v>
      </c>
      <c r="H72">
        <v>1</v>
      </c>
      <c r="I72" t="s">
        <v>348</v>
      </c>
      <c r="J72" t="s">
        <v>0</v>
      </c>
      <c r="K72" t="s">
        <v>349</v>
      </c>
      <c r="L72">
        <v>1191</v>
      </c>
      <c r="N72">
        <v>1013</v>
      </c>
      <c r="O72" t="s">
        <v>350</v>
      </c>
      <c r="P72" t="s">
        <v>350</v>
      </c>
      <c r="Q72">
        <v>1</v>
      </c>
      <c r="X72">
        <v>27.7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1</v>
      </c>
      <c r="AF72" t="s">
        <v>18</v>
      </c>
      <c r="AG72">
        <v>31.854999999999997</v>
      </c>
      <c r="AH72">
        <v>2</v>
      </c>
      <c r="AI72">
        <v>46748479</v>
      </c>
      <c r="AJ72">
        <v>70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">
      <c r="A73">
        <f>ROW(Source!A89)</f>
        <v>89</v>
      </c>
      <c r="B73">
        <v>46748485</v>
      </c>
      <c r="C73">
        <v>46748478</v>
      </c>
      <c r="D73">
        <v>30595254</v>
      </c>
      <c r="E73">
        <v>1</v>
      </c>
      <c r="F73">
        <v>1</v>
      </c>
      <c r="G73">
        <v>30515945</v>
      </c>
      <c r="H73">
        <v>2</v>
      </c>
      <c r="I73" t="s">
        <v>364</v>
      </c>
      <c r="J73" t="s">
        <v>365</v>
      </c>
      <c r="K73" t="s">
        <v>366</v>
      </c>
      <c r="L73">
        <v>1367</v>
      </c>
      <c r="N73">
        <v>1011</v>
      </c>
      <c r="O73" t="s">
        <v>354</v>
      </c>
      <c r="P73" t="s">
        <v>354</v>
      </c>
      <c r="Q73">
        <v>1</v>
      </c>
      <c r="X73">
        <v>2.52</v>
      </c>
      <c r="Y73">
        <v>0</v>
      </c>
      <c r="Z73">
        <v>110.31</v>
      </c>
      <c r="AA73">
        <v>26.52</v>
      </c>
      <c r="AB73">
        <v>0</v>
      </c>
      <c r="AC73">
        <v>0</v>
      </c>
      <c r="AD73">
        <v>1</v>
      </c>
      <c r="AE73">
        <v>0</v>
      </c>
      <c r="AF73" t="s">
        <v>17</v>
      </c>
      <c r="AG73">
        <v>3.15</v>
      </c>
      <c r="AH73">
        <v>2</v>
      </c>
      <c r="AI73">
        <v>46748480</v>
      </c>
      <c r="AJ73">
        <v>71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">
      <c r="A74">
        <f>ROW(Source!A89)</f>
        <v>89</v>
      </c>
      <c r="B74">
        <v>46748486</v>
      </c>
      <c r="C74">
        <v>46748478</v>
      </c>
      <c r="D74">
        <v>30595493</v>
      </c>
      <c r="E74">
        <v>1</v>
      </c>
      <c r="F74">
        <v>1</v>
      </c>
      <c r="G74">
        <v>30515945</v>
      </c>
      <c r="H74">
        <v>2</v>
      </c>
      <c r="I74" t="s">
        <v>367</v>
      </c>
      <c r="J74" t="s">
        <v>368</v>
      </c>
      <c r="K74" t="s">
        <v>369</v>
      </c>
      <c r="L74">
        <v>1367</v>
      </c>
      <c r="N74">
        <v>1011</v>
      </c>
      <c r="O74" t="s">
        <v>354</v>
      </c>
      <c r="P74" t="s">
        <v>354</v>
      </c>
      <c r="Q74">
        <v>1</v>
      </c>
      <c r="X74">
        <v>1.02</v>
      </c>
      <c r="Y74">
        <v>0</v>
      </c>
      <c r="Z74">
        <v>258.24</v>
      </c>
      <c r="AA74">
        <v>17.34</v>
      </c>
      <c r="AB74">
        <v>0</v>
      </c>
      <c r="AC74">
        <v>0</v>
      </c>
      <c r="AD74">
        <v>1</v>
      </c>
      <c r="AE74">
        <v>0</v>
      </c>
      <c r="AF74" t="s">
        <v>17</v>
      </c>
      <c r="AG74">
        <v>1.2749999999999999</v>
      </c>
      <c r="AH74">
        <v>2</v>
      </c>
      <c r="AI74">
        <v>46748481</v>
      </c>
      <c r="AJ74">
        <v>72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">
      <c r="A75">
        <f>ROW(Source!A89)</f>
        <v>89</v>
      </c>
      <c r="B75">
        <v>46748487</v>
      </c>
      <c r="C75">
        <v>46748478</v>
      </c>
      <c r="D75">
        <v>30532024</v>
      </c>
      <c r="E75">
        <v>30515945</v>
      </c>
      <c r="F75">
        <v>1</v>
      </c>
      <c r="G75">
        <v>30515945</v>
      </c>
      <c r="H75">
        <v>3</v>
      </c>
      <c r="I75" t="s">
        <v>471</v>
      </c>
      <c r="J75" t="s">
        <v>0</v>
      </c>
      <c r="K75" t="s">
        <v>472</v>
      </c>
      <c r="L75">
        <v>1330</v>
      </c>
      <c r="N75">
        <v>1005</v>
      </c>
      <c r="O75" t="s">
        <v>473</v>
      </c>
      <c r="P75" t="s">
        <v>473</v>
      </c>
      <c r="Q75">
        <v>10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t="s">
        <v>0</v>
      </c>
      <c r="AG75">
        <v>0</v>
      </c>
      <c r="AH75">
        <v>3</v>
      </c>
      <c r="AI75">
        <v>-1</v>
      </c>
      <c r="AJ75" t="s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A76">
        <f>ROW(Source!A89)</f>
        <v>89</v>
      </c>
      <c r="B76">
        <v>46748488</v>
      </c>
      <c r="C76">
        <v>46748478</v>
      </c>
      <c r="D76">
        <v>30541208</v>
      </c>
      <c r="E76">
        <v>30515945</v>
      </c>
      <c r="F76">
        <v>1</v>
      </c>
      <c r="G76">
        <v>30515945</v>
      </c>
      <c r="H76">
        <v>3</v>
      </c>
      <c r="I76" t="s">
        <v>370</v>
      </c>
      <c r="J76" t="s">
        <v>0</v>
      </c>
      <c r="K76" t="s">
        <v>371</v>
      </c>
      <c r="L76">
        <v>1344</v>
      </c>
      <c r="N76">
        <v>1008</v>
      </c>
      <c r="O76" t="s">
        <v>363</v>
      </c>
      <c r="P76" t="s">
        <v>363</v>
      </c>
      <c r="Q76">
        <v>1</v>
      </c>
      <c r="X76">
        <v>0.49</v>
      </c>
      <c r="Y76">
        <v>1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 t="s">
        <v>0</v>
      </c>
      <c r="AG76">
        <v>0.49</v>
      </c>
      <c r="AH76">
        <v>2</v>
      </c>
      <c r="AI76">
        <v>46748482</v>
      </c>
      <c r="AJ76">
        <v>74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A77">
        <f>ROW(Source!A91)</f>
        <v>91</v>
      </c>
      <c r="B77">
        <v>46748499</v>
      </c>
      <c r="C77">
        <v>46748490</v>
      </c>
      <c r="D77">
        <v>30515951</v>
      </c>
      <c r="E77">
        <v>30515945</v>
      </c>
      <c r="F77">
        <v>1</v>
      </c>
      <c r="G77">
        <v>30515945</v>
      </c>
      <c r="H77">
        <v>1</v>
      </c>
      <c r="I77" t="s">
        <v>348</v>
      </c>
      <c r="J77" t="s">
        <v>0</v>
      </c>
      <c r="K77" t="s">
        <v>349</v>
      </c>
      <c r="L77">
        <v>1191</v>
      </c>
      <c r="N77">
        <v>1013</v>
      </c>
      <c r="O77" t="s">
        <v>350</v>
      </c>
      <c r="P77" t="s">
        <v>350</v>
      </c>
      <c r="Q77">
        <v>1</v>
      </c>
      <c r="X77">
        <v>14.4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1</v>
      </c>
      <c r="AF77" t="s">
        <v>18</v>
      </c>
      <c r="AG77">
        <v>16.559999999999999</v>
      </c>
      <c r="AH77">
        <v>2</v>
      </c>
      <c r="AI77">
        <v>46748491</v>
      </c>
      <c r="AJ77">
        <v>75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">
      <c r="A78">
        <f>ROW(Source!A91)</f>
        <v>91</v>
      </c>
      <c r="B78">
        <v>46748500</v>
      </c>
      <c r="C78">
        <v>46748490</v>
      </c>
      <c r="D78">
        <v>30595274</v>
      </c>
      <c r="E78">
        <v>1</v>
      </c>
      <c r="F78">
        <v>1</v>
      </c>
      <c r="G78">
        <v>30515945</v>
      </c>
      <c r="H78">
        <v>2</v>
      </c>
      <c r="I78" t="s">
        <v>372</v>
      </c>
      <c r="J78" t="s">
        <v>373</v>
      </c>
      <c r="K78" t="s">
        <v>374</v>
      </c>
      <c r="L78">
        <v>1367</v>
      </c>
      <c r="N78">
        <v>1011</v>
      </c>
      <c r="O78" t="s">
        <v>354</v>
      </c>
      <c r="P78" t="s">
        <v>354</v>
      </c>
      <c r="Q78">
        <v>1</v>
      </c>
      <c r="X78">
        <v>1.66</v>
      </c>
      <c r="Y78">
        <v>0</v>
      </c>
      <c r="Z78">
        <v>116.89</v>
      </c>
      <c r="AA78">
        <v>23.41</v>
      </c>
      <c r="AB78">
        <v>0</v>
      </c>
      <c r="AC78">
        <v>0</v>
      </c>
      <c r="AD78">
        <v>1</v>
      </c>
      <c r="AE78">
        <v>0</v>
      </c>
      <c r="AF78" t="s">
        <v>17</v>
      </c>
      <c r="AG78">
        <v>2.0749999999999997</v>
      </c>
      <c r="AH78">
        <v>2</v>
      </c>
      <c r="AI78">
        <v>46748492</v>
      </c>
      <c r="AJ78">
        <v>76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A79">
        <f>ROW(Source!A91)</f>
        <v>91</v>
      </c>
      <c r="B79">
        <v>46748501</v>
      </c>
      <c r="C79">
        <v>46748490</v>
      </c>
      <c r="D79">
        <v>30595497</v>
      </c>
      <c r="E79">
        <v>1</v>
      </c>
      <c r="F79">
        <v>1</v>
      </c>
      <c r="G79">
        <v>30515945</v>
      </c>
      <c r="H79">
        <v>2</v>
      </c>
      <c r="I79" t="s">
        <v>375</v>
      </c>
      <c r="J79" t="s">
        <v>376</v>
      </c>
      <c r="K79" t="s">
        <v>377</v>
      </c>
      <c r="L79">
        <v>1367</v>
      </c>
      <c r="N79">
        <v>1011</v>
      </c>
      <c r="O79" t="s">
        <v>354</v>
      </c>
      <c r="P79" t="s">
        <v>354</v>
      </c>
      <c r="Q79">
        <v>1</v>
      </c>
      <c r="X79">
        <v>1.66</v>
      </c>
      <c r="Y79">
        <v>0</v>
      </c>
      <c r="Z79">
        <v>62.97</v>
      </c>
      <c r="AA79">
        <v>6.64</v>
      </c>
      <c r="AB79">
        <v>0</v>
      </c>
      <c r="AC79">
        <v>0</v>
      </c>
      <c r="AD79">
        <v>1</v>
      </c>
      <c r="AE79">
        <v>0</v>
      </c>
      <c r="AF79" t="s">
        <v>17</v>
      </c>
      <c r="AG79">
        <v>2.0749999999999997</v>
      </c>
      <c r="AH79">
        <v>2</v>
      </c>
      <c r="AI79">
        <v>46748493</v>
      </c>
      <c r="AJ79">
        <v>77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A80">
        <f>ROW(Source!A91)</f>
        <v>91</v>
      </c>
      <c r="B80">
        <v>46748502</v>
      </c>
      <c r="C80">
        <v>46748490</v>
      </c>
      <c r="D80">
        <v>30595500</v>
      </c>
      <c r="E80">
        <v>1</v>
      </c>
      <c r="F80">
        <v>1</v>
      </c>
      <c r="G80">
        <v>30515945</v>
      </c>
      <c r="H80">
        <v>2</v>
      </c>
      <c r="I80" t="s">
        <v>378</v>
      </c>
      <c r="J80" t="s">
        <v>379</v>
      </c>
      <c r="K80" t="s">
        <v>380</v>
      </c>
      <c r="L80">
        <v>1367</v>
      </c>
      <c r="N80">
        <v>1011</v>
      </c>
      <c r="O80" t="s">
        <v>354</v>
      </c>
      <c r="P80" t="s">
        <v>354</v>
      </c>
      <c r="Q80">
        <v>1</v>
      </c>
      <c r="X80">
        <v>0.65</v>
      </c>
      <c r="Y80">
        <v>0</v>
      </c>
      <c r="Z80">
        <v>246.68</v>
      </c>
      <c r="AA80">
        <v>13.37</v>
      </c>
      <c r="AB80">
        <v>0</v>
      </c>
      <c r="AC80">
        <v>0</v>
      </c>
      <c r="AD80">
        <v>1</v>
      </c>
      <c r="AE80">
        <v>0</v>
      </c>
      <c r="AF80" t="s">
        <v>17</v>
      </c>
      <c r="AG80">
        <v>0.8125</v>
      </c>
      <c r="AH80">
        <v>2</v>
      </c>
      <c r="AI80">
        <v>46748494</v>
      </c>
      <c r="AJ80">
        <v>78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">
      <c r="A81">
        <f>ROW(Source!A91)</f>
        <v>91</v>
      </c>
      <c r="B81">
        <v>46748503</v>
      </c>
      <c r="C81">
        <v>46748490</v>
      </c>
      <c r="D81">
        <v>30595528</v>
      </c>
      <c r="E81">
        <v>1</v>
      </c>
      <c r="F81">
        <v>1</v>
      </c>
      <c r="G81">
        <v>30515945</v>
      </c>
      <c r="H81">
        <v>2</v>
      </c>
      <c r="I81" t="s">
        <v>381</v>
      </c>
      <c r="J81" t="s">
        <v>382</v>
      </c>
      <c r="K81" t="s">
        <v>383</v>
      </c>
      <c r="L81">
        <v>1367</v>
      </c>
      <c r="N81">
        <v>1011</v>
      </c>
      <c r="O81" t="s">
        <v>354</v>
      </c>
      <c r="P81" t="s">
        <v>354</v>
      </c>
      <c r="Q81">
        <v>1</v>
      </c>
      <c r="X81">
        <v>1.55</v>
      </c>
      <c r="Y81">
        <v>0</v>
      </c>
      <c r="Z81">
        <v>125.13</v>
      </c>
      <c r="AA81">
        <v>24.74</v>
      </c>
      <c r="AB81">
        <v>0</v>
      </c>
      <c r="AC81">
        <v>0</v>
      </c>
      <c r="AD81">
        <v>1</v>
      </c>
      <c r="AE81">
        <v>0</v>
      </c>
      <c r="AF81" t="s">
        <v>17</v>
      </c>
      <c r="AG81">
        <v>1.9375</v>
      </c>
      <c r="AH81">
        <v>2</v>
      </c>
      <c r="AI81">
        <v>46748495</v>
      </c>
      <c r="AJ81">
        <v>79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">
      <c r="A82">
        <f>ROW(Source!A91)</f>
        <v>91</v>
      </c>
      <c r="B82">
        <v>46748504</v>
      </c>
      <c r="C82">
        <v>46748490</v>
      </c>
      <c r="D82">
        <v>30595490</v>
      </c>
      <c r="E82">
        <v>1</v>
      </c>
      <c r="F82">
        <v>1</v>
      </c>
      <c r="G82">
        <v>30515945</v>
      </c>
      <c r="H82">
        <v>2</v>
      </c>
      <c r="I82" t="s">
        <v>384</v>
      </c>
      <c r="J82" t="s">
        <v>385</v>
      </c>
      <c r="K82" t="s">
        <v>386</v>
      </c>
      <c r="L82">
        <v>1367</v>
      </c>
      <c r="N82">
        <v>1011</v>
      </c>
      <c r="O82" t="s">
        <v>354</v>
      </c>
      <c r="P82" t="s">
        <v>354</v>
      </c>
      <c r="Q82">
        <v>1</v>
      </c>
      <c r="X82">
        <v>0.52</v>
      </c>
      <c r="Y82">
        <v>0</v>
      </c>
      <c r="Z82">
        <v>177.54</v>
      </c>
      <c r="AA82">
        <v>17.420000000000002</v>
      </c>
      <c r="AB82">
        <v>0</v>
      </c>
      <c r="AC82">
        <v>0</v>
      </c>
      <c r="AD82">
        <v>1</v>
      </c>
      <c r="AE82">
        <v>0</v>
      </c>
      <c r="AF82" t="s">
        <v>17</v>
      </c>
      <c r="AG82">
        <v>0.65</v>
      </c>
      <c r="AH82">
        <v>2</v>
      </c>
      <c r="AI82">
        <v>46748496</v>
      </c>
      <c r="AJ82">
        <v>80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2">
      <c r="A83">
        <f>ROW(Source!A91)</f>
        <v>91</v>
      </c>
      <c r="B83">
        <v>46748505</v>
      </c>
      <c r="C83">
        <v>46748490</v>
      </c>
      <c r="D83">
        <v>30571181</v>
      </c>
      <c r="E83">
        <v>1</v>
      </c>
      <c r="F83">
        <v>1</v>
      </c>
      <c r="G83">
        <v>30515945</v>
      </c>
      <c r="H83">
        <v>3</v>
      </c>
      <c r="I83" t="s">
        <v>387</v>
      </c>
      <c r="J83" t="s">
        <v>388</v>
      </c>
      <c r="K83" t="s">
        <v>389</v>
      </c>
      <c r="L83">
        <v>1339</v>
      </c>
      <c r="N83">
        <v>1007</v>
      </c>
      <c r="O83" t="s">
        <v>72</v>
      </c>
      <c r="P83" t="s">
        <v>72</v>
      </c>
      <c r="Q83">
        <v>1</v>
      </c>
      <c r="X83">
        <v>5</v>
      </c>
      <c r="Y83">
        <v>7.07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 t="s">
        <v>0</v>
      </c>
      <c r="AG83">
        <v>5</v>
      </c>
      <c r="AH83">
        <v>2</v>
      </c>
      <c r="AI83">
        <v>46748497</v>
      </c>
      <c r="AJ83">
        <v>81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">
      <c r="A84">
        <f>ROW(Source!A91)</f>
        <v>91</v>
      </c>
      <c r="B84">
        <v>46748506</v>
      </c>
      <c r="C84">
        <v>46748490</v>
      </c>
      <c r="D84">
        <v>30531689</v>
      </c>
      <c r="E84">
        <v>30515945</v>
      </c>
      <c r="F84">
        <v>1</v>
      </c>
      <c r="G84">
        <v>30515945</v>
      </c>
      <c r="H84">
        <v>3</v>
      </c>
      <c r="I84" t="s">
        <v>474</v>
      </c>
      <c r="J84" t="s">
        <v>0</v>
      </c>
      <c r="K84" t="s">
        <v>475</v>
      </c>
      <c r="L84">
        <v>1339</v>
      </c>
      <c r="N84">
        <v>1007</v>
      </c>
      <c r="O84" t="s">
        <v>72</v>
      </c>
      <c r="P84" t="s">
        <v>72</v>
      </c>
      <c r="Q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0</v>
      </c>
      <c r="AG84">
        <v>0</v>
      </c>
      <c r="AH84">
        <v>3</v>
      </c>
      <c r="AI84">
        <v>-1</v>
      </c>
      <c r="AJ84" t="s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">
      <c r="A85">
        <f>ROW(Source!A93)</f>
        <v>93</v>
      </c>
      <c r="B85">
        <v>46748518</v>
      </c>
      <c r="C85">
        <v>46748508</v>
      </c>
      <c r="D85">
        <v>30515951</v>
      </c>
      <c r="E85">
        <v>30515945</v>
      </c>
      <c r="F85">
        <v>1</v>
      </c>
      <c r="G85">
        <v>30515945</v>
      </c>
      <c r="H85">
        <v>1</v>
      </c>
      <c r="I85" t="s">
        <v>348</v>
      </c>
      <c r="J85" t="s">
        <v>0</v>
      </c>
      <c r="K85" t="s">
        <v>349</v>
      </c>
      <c r="L85">
        <v>1191</v>
      </c>
      <c r="N85">
        <v>1013</v>
      </c>
      <c r="O85" t="s">
        <v>350</v>
      </c>
      <c r="P85" t="s">
        <v>350</v>
      </c>
      <c r="Q85">
        <v>1</v>
      </c>
      <c r="X85">
        <v>21.6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1</v>
      </c>
      <c r="AF85" t="s">
        <v>18</v>
      </c>
      <c r="AG85">
        <v>24.84</v>
      </c>
      <c r="AH85">
        <v>2</v>
      </c>
      <c r="AI85">
        <v>46748509</v>
      </c>
      <c r="AJ85">
        <v>83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">
      <c r="A86">
        <f>ROW(Source!A93)</f>
        <v>93</v>
      </c>
      <c r="B86">
        <v>46748519</v>
      </c>
      <c r="C86">
        <v>46748508</v>
      </c>
      <c r="D86">
        <v>30595253</v>
      </c>
      <c r="E86">
        <v>1</v>
      </c>
      <c r="F86">
        <v>1</v>
      </c>
      <c r="G86">
        <v>30515945</v>
      </c>
      <c r="H86">
        <v>2</v>
      </c>
      <c r="I86" t="s">
        <v>355</v>
      </c>
      <c r="J86" t="s">
        <v>356</v>
      </c>
      <c r="K86" t="s">
        <v>357</v>
      </c>
      <c r="L86">
        <v>1367</v>
      </c>
      <c r="N86">
        <v>1011</v>
      </c>
      <c r="O86" t="s">
        <v>354</v>
      </c>
      <c r="P86" t="s">
        <v>354</v>
      </c>
      <c r="Q86">
        <v>1</v>
      </c>
      <c r="X86">
        <v>2.35</v>
      </c>
      <c r="Y86">
        <v>0</v>
      </c>
      <c r="Z86">
        <v>95.06</v>
      </c>
      <c r="AA86">
        <v>22.22</v>
      </c>
      <c r="AB86">
        <v>0</v>
      </c>
      <c r="AC86">
        <v>0</v>
      </c>
      <c r="AD86">
        <v>1</v>
      </c>
      <c r="AE86">
        <v>0</v>
      </c>
      <c r="AF86" t="s">
        <v>17</v>
      </c>
      <c r="AG86">
        <v>2.9375</v>
      </c>
      <c r="AH86">
        <v>2</v>
      </c>
      <c r="AI86">
        <v>46748510</v>
      </c>
      <c r="AJ86">
        <v>84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">
      <c r="A87">
        <f>ROW(Source!A93)</f>
        <v>93</v>
      </c>
      <c r="B87">
        <v>46748520</v>
      </c>
      <c r="C87">
        <v>46748508</v>
      </c>
      <c r="D87">
        <v>30595500</v>
      </c>
      <c r="E87">
        <v>1</v>
      </c>
      <c r="F87">
        <v>1</v>
      </c>
      <c r="G87">
        <v>30515945</v>
      </c>
      <c r="H87">
        <v>2</v>
      </c>
      <c r="I87" t="s">
        <v>378</v>
      </c>
      <c r="J87" t="s">
        <v>379</v>
      </c>
      <c r="K87" t="s">
        <v>380</v>
      </c>
      <c r="L87">
        <v>1367</v>
      </c>
      <c r="N87">
        <v>1011</v>
      </c>
      <c r="O87" t="s">
        <v>354</v>
      </c>
      <c r="P87" t="s">
        <v>354</v>
      </c>
      <c r="Q87">
        <v>1</v>
      </c>
      <c r="X87">
        <v>0.91</v>
      </c>
      <c r="Y87">
        <v>0</v>
      </c>
      <c r="Z87">
        <v>246.68</v>
      </c>
      <c r="AA87">
        <v>13.37</v>
      </c>
      <c r="AB87">
        <v>0</v>
      </c>
      <c r="AC87">
        <v>0</v>
      </c>
      <c r="AD87">
        <v>1</v>
      </c>
      <c r="AE87">
        <v>0</v>
      </c>
      <c r="AF87" t="s">
        <v>17</v>
      </c>
      <c r="AG87">
        <v>1.1375</v>
      </c>
      <c r="AH87">
        <v>2</v>
      </c>
      <c r="AI87">
        <v>46748511</v>
      </c>
      <c r="AJ87">
        <v>85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">
      <c r="A88">
        <f>ROW(Source!A93)</f>
        <v>93</v>
      </c>
      <c r="B88">
        <v>46748521</v>
      </c>
      <c r="C88">
        <v>46748508</v>
      </c>
      <c r="D88">
        <v>30595485</v>
      </c>
      <c r="E88">
        <v>1</v>
      </c>
      <c r="F88">
        <v>1</v>
      </c>
      <c r="G88">
        <v>30515945</v>
      </c>
      <c r="H88">
        <v>2</v>
      </c>
      <c r="I88" t="s">
        <v>390</v>
      </c>
      <c r="J88" t="s">
        <v>391</v>
      </c>
      <c r="K88" t="s">
        <v>392</v>
      </c>
      <c r="L88">
        <v>1367</v>
      </c>
      <c r="N88">
        <v>1011</v>
      </c>
      <c r="O88" t="s">
        <v>354</v>
      </c>
      <c r="P88" t="s">
        <v>354</v>
      </c>
      <c r="Q88">
        <v>1</v>
      </c>
      <c r="X88">
        <v>7.17</v>
      </c>
      <c r="Y88">
        <v>0</v>
      </c>
      <c r="Z88">
        <v>169.44</v>
      </c>
      <c r="AA88">
        <v>15.02</v>
      </c>
      <c r="AB88">
        <v>0</v>
      </c>
      <c r="AC88">
        <v>0</v>
      </c>
      <c r="AD88">
        <v>1</v>
      </c>
      <c r="AE88">
        <v>0</v>
      </c>
      <c r="AF88" t="s">
        <v>17</v>
      </c>
      <c r="AG88">
        <v>8.9625000000000004</v>
      </c>
      <c r="AH88">
        <v>2</v>
      </c>
      <c r="AI88">
        <v>46748512</v>
      </c>
      <c r="AJ88">
        <v>86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2">
      <c r="A89">
        <f>ROW(Source!A93)</f>
        <v>93</v>
      </c>
      <c r="B89">
        <v>46748522</v>
      </c>
      <c r="C89">
        <v>46748508</v>
      </c>
      <c r="D89">
        <v>30595486</v>
      </c>
      <c r="E89">
        <v>1</v>
      </c>
      <c r="F89">
        <v>1</v>
      </c>
      <c r="G89">
        <v>30515945</v>
      </c>
      <c r="H89">
        <v>2</v>
      </c>
      <c r="I89" t="s">
        <v>393</v>
      </c>
      <c r="J89" t="s">
        <v>394</v>
      </c>
      <c r="K89" t="s">
        <v>395</v>
      </c>
      <c r="L89">
        <v>1367</v>
      </c>
      <c r="N89">
        <v>1011</v>
      </c>
      <c r="O89" t="s">
        <v>354</v>
      </c>
      <c r="P89" t="s">
        <v>354</v>
      </c>
      <c r="Q89">
        <v>1</v>
      </c>
      <c r="X89">
        <v>14.6</v>
      </c>
      <c r="Y89">
        <v>0</v>
      </c>
      <c r="Z89">
        <v>219.5</v>
      </c>
      <c r="AA89">
        <v>17.510000000000002</v>
      </c>
      <c r="AB89">
        <v>0</v>
      </c>
      <c r="AC89">
        <v>0</v>
      </c>
      <c r="AD89">
        <v>1</v>
      </c>
      <c r="AE89">
        <v>0</v>
      </c>
      <c r="AF89" t="s">
        <v>17</v>
      </c>
      <c r="AG89">
        <v>18.25</v>
      </c>
      <c r="AH89">
        <v>2</v>
      </c>
      <c r="AI89">
        <v>46748513</v>
      </c>
      <c r="AJ89">
        <v>87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">
      <c r="A90">
        <f>ROW(Source!A93)</f>
        <v>93</v>
      </c>
      <c r="B90">
        <v>46748523</v>
      </c>
      <c r="C90">
        <v>46748508</v>
      </c>
      <c r="D90">
        <v>30595528</v>
      </c>
      <c r="E90">
        <v>1</v>
      </c>
      <c r="F90">
        <v>1</v>
      </c>
      <c r="G90">
        <v>30515945</v>
      </c>
      <c r="H90">
        <v>2</v>
      </c>
      <c r="I90" t="s">
        <v>381</v>
      </c>
      <c r="J90" t="s">
        <v>382</v>
      </c>
      <c r="K90" t="s">
        <v>383</v>
      </c>
      <c r="L90">
        <v>1367</v>
      </c>
      <c r="N90">
        <v>1011</v>
      </c>
      <c r="O90" t="s">
        <v>354</v>
      </c>
      <c r="P90" t="s">
        <v>354</v>
      </c>
      <c r="Q90">
        <v>1</v>
      </c>
      <c r="X90">
        <v>1.79</v>
      </c>
      <c r="Y90">
        <v>0</v>
      </c>
      <c r="Z90">
        <v>125.13</v>
      </c>
      <c r="AA90">
        <v>24.74</v>
      </c>
      <c r="AB90">
        <v>0</v>
      </c>
      <c r="AC90">
        <v>0</v>
      </c>
      <c r="AD90">
        <v>1</v>
      </c>
      <c r="AE90">
        <v>0</v>
      </c>
      <c r="AF90" t="s">
        <v>17</v>
      </c>
      <c r="AG90">
        <v>2.2374999999999998</v>
      </c>
      <c r="AH90">
        <v>2</v>
      </c>
      <c r="AI90">
        <v>46748514</v>
      </c>
      <c r="AJ90">
        <v>88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">
      <c r="A91">
        <f>ROW(Source!A93)</f>
        <v>93</v>
      </c>
      <c r="B91">
        <v>46748524</v>
      </c>
      <c r="C91">
        <v>46748508</v>
      </c>
      <c r="D91">
        <v>30595490</v>
      </c>
      <c r="E91">
        <v>1</v>
      </c>
      <c r="F91">
        <v>1</v>
      </c>
      <c r="G91">
        <v>30515945</v>
      </c>
      <c r="H91">
        <v>2</v>
      </c>
      <c r="I91" t="s">
        <v>384</v>
      </c>
      <c r="J91" t="s">
        <v>385</v>
      </c>
      <c r="K91" t="s">
        <v>386</v>
      </c>
      <c r="L91">
        <v>1367</v>
      </c>
      <c r="N91">
        <v>1011</v>
      </c>
      <c r="O91" t="s">
        <v>354</v>
      </c>
      <c r="P91" t="s">
        <v>354</v>
      </c>
      <c r="Q91">
        <v>1</v>
      </c>
      <c r="X91">
        <v>0.52</v>
      </c>
      <c r="Y91">
        <v>0</v>
      </c>
      <c r="Z91">
        <v>177.54</v>
      </c>
      <c r="AA91">
        <v>17.420000000000002</v>
      </c>
      <c r="AB91">
        <v>0</v>
      </c>
      <c r="AC91">
        <v>0</v>
      </c>
      <c r="AD91">
        <v>1</v>
      </c>
      <c r="AE91">
        <v>0</v>
      </c>
      <c r="AF91" t="s">
        <v>17</v>
      </c>
      <c r="AG91">
        <v>0.65</v>
      </c>
      <c r="AH91">
        <v>2</v>
      </c>
      <c r="AI91">
        <v>46748515</v>
      </c>
      <c r="AJ91">
        <v>89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">
      <c r="A92">
        <f>ROW(Source!A93)</f>
        <v>93</v>
      </c>
      <c r="B92">
        <v>46748525</v>
      </c>
      <c r="C92">
        <v>46748508</v>
      </c>
      <c r="D92">
        <v>30571181</v>
      </c>
      <c r="E92">
        <v>1</v>
      </c>
      <c r="F92">
        <v>1</v>
      </c>
      <c r="G92">
        <v>30515945</v>
      </c>
      <c r="H92">
        <v>3</v>
      </c>
      <c r="I92" t="s">
        <v>387</v>
      </c>
      <c r="J92" t="s">
        <v>388</v>
      </c>
      <c r="K92" t="s">
        <v>389</v>
      </c>
      <c r="L92">
        <v>1339</v>
      </c>
      <c r="N92">
        <v>1007</v>
      </c>
      <c r="O92" t="s">
        <v>72</v>
      </c>
      <c r="P92" t="s">
        <v>72</v>
      </c>
      <c r="Q92">
        <v>1</v>
      </c>
      <c r="X92">
        <v>7</v>
      </c>
      <c r="Y92">
        <v>7.07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 t="s">
        <v>0</v>
      </c>
      <c r="AG92">
        <v>7</v>
      </c>
      <c r="AH92">
        <v>2</v>
      </c>
      <c r="AI92">
        <v>46748516</v>
      </c>
      <c r="AJ92">
        <v>90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">
      <c r="A93">
        <f>ROW(Source!A93)</f>
        <v>93</v>
      </c>
      <c r="B93">
        <v>46748526</v>
      </c>
      <c r="C93">
        <v>46748508</v>
      </c>
      <c r="D93">
        <v>30532272</v>
      </c>
      <c r="E93">
        <v>30515945</v>
      </c>
      <c r="F93">
        <v>1</v>
      </c>
      <c r="G93">
        <v>30515945</v>
      </c>
      <c r="H93">
        <v>3</v>
      </c>
      <c r="I93" t="s">
        <v>476</v>
      </c>
      <c r="J93" t="s">
        <v>0</v>
      </c>
      <c r="K93" t="s">
        <v>477</v>
      </c>
      <c r="L93">
        <v>1339</v>
      </c>
      <c r="N93">
        <v>1007</v>
      </c>
      <c r="O93" t="s">
        <v>72</v>
      </c>
      <c r="P93" t="s">
        <v>72</v>
      </c>
      <c r="Q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 t="s">
        <v>0</v>
      </c>
      <c r="AG93">
        <v>0</v>
      </c>
      <c r="AH93">
        <v>3</v>
      </c>
      <c r="AI93">
        <v>-1</v>
      </c>
      <c r="AJ93" t="s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">
      <c r="A94">
        <f>ROW(Source!A95)</f>
        <v>95</v>
      </c>
      <c r="B94">
        <v>46748539</v>
      </c>
      <c r="C94">
        <v>46748528</v>
      </c>
      <c r="D94">
        <v>30515951</v>
      </c>
      <c r="E94">
        <v>30515945</v>
      </c>
      <c r="F94">
        <v>1</v>
      </c>
      <c r="G94">
        <v>30515945</v>
      </c>
      <c r="H94">
        <v>1</v>
      </c>
      <c r="I94" t="s">
        <v>348</v>
      </c>
      <c r="J94" t="s">
        <v>0</v>
      </c>
      <c r="K94" t="s">
        <v>349</v>
      </c>
      <c r="L94">
        <v>1191</v>
      </c>
      <c r="N94">
        <v>1013</v>
      </c>
      <c r="O94" t="s">
        <v>350</v>
      </c>
      <c r="P94" t="s">
        <v>350</v>
      </c>
      <c r="Q94">
        <v>1</v>
      </c>
      <c r="X94">
        <v>116.59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1</v>
      </c>
      <c r="AF94" t="s">
        <v>18</v>
      </c>
      <c r="AG94">
        <v>134.07849999999999</v>
      </c>
      <c r="AH94">
        <v>2</v>
      </c>
      <c r="AI94">
        <v>46748529</v>
      </c>
      <c r="AJ94">
        <v>92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">
      <c r="A95">
        <f>ROW(Source!A95)</f>
        <v>95</v>
      </c>
      <c r="B95">
        <v>46748540</v>
      </c>
      <c r="C95">
        <v>46748528</v>
      </c>
      <c r="D95">
        <v>30595968</v>
      </c>
      <c r="E95">
        <v>1</v>
      </c>
      <c r="F95">
        <v>1</v>
      </c>
      <c r="G95">
        <v>30515945</v>
      </c>
      <c r="H95">
        <v>2</v>
      </c>
      <c r="I95" t="s">
        <v>396</v>
      </c>
      <c r="J95" t="s">
        <v>397</v>
      </c>
      <c r="K95" t="s">
        <v>398</v>
      </c>
      <c r="L95">
        <v>1367</v>
      </c>
      <c r="N95">
        <v>1011</v>
      </c>
      <c r="O95" t="s">
        <v>354</v>
      </c>
      <c r="P95" t="s">
        <v>354</v>
      </c>
      <c r="Q95">
        <v>1</v>
      </c>
      <c r="X95">
        <v>3.28</v>
      </c>
      <c r="Y95">
        <v>0</v>
      </c>
      <c r="Z95">
        <v>17.420000000000002</v>
      </c>
      <c r="AA95">
        <v>0.15</v>
      </c>
      <c r="AB95">
        <v>0</v>
      </c>
      <c r="AC95">
        <v>0</v>
      </c>
      <c r="AD95">
        <v>1</v>
      </c>
      <c r="AE95">
        <v>0</v>
      </c>
      <c r="AF95" t="s">
        <v>17</v>
      </c>
      <c r="AG95">
        <v>4.0999999999999996</v>
      </c>
      <c r="AH95">
        <v>2</v>
      </c>
      <c r="AI95">
        <v>46748530</v>
      </c>
      <c r="AJ95">
        <v>93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">
      <c r="A96">
        <f>ROW(Source!A95)</f>
        <v>95</v>
      </c>
      <c r="B96">
        <v>46748541</v>
      </c>
      <c r="C96">
        <v>46748528</v>
      </c>
      <c r="D96">
        <v>30596074</v>
      </c>
      <c r="E96">
        <v>1</v>
      </c>
      <c r="F96">
        <v>1</v>
      </c>
      <c r="G96">
        <v>30515945</v>
      </c>
      <c r="H96">
        <v>2</v>
      </c>
      <c r="I96" t="s">
        <v>399</v>
      </c>
      <c r="J96" t="s">
        <v>400</v>
      </c>
      <c r="K96" t="s">
        <v>401</v>
      </c>
      <c r="L96">
        <v>1367</v>
      </c>
      <c r="N96">
        <v>1011</v>
      </c>
      <c r="O96" t="s">
        <v>354</v>
      </c>
      <c r="P96" t="s">
        <v>354</v>
      </c>
      <c r="Q96">
        <v>1</v>
      </c>
      <c r="X96">
        <v>0.81</v>
      </c>
      <c r="Y96">
        <v>0</v>
      </c>
      <c r="Z96">
        <v>76.81</v>
      </c>
      <c r="AA96">
        <v>14.36</v>
      </c>
      <c r="AB96">
        <v>0</v>
      </c>
      <c r="AC96">
        <v>0</v>
      </c>
      <c r="AD96">
        <v>1</v>
      </c>
      <c r="AE96">
        <v>0</v>
      </c>
      <c r="AF96" t="s">
        <v>17</v>
      </c>
      <c r="AG96">
        <v>1.0125000000000002</v>
      </c>
      <c r="AH96">
        <v>2</v>
      </c>
      <c r="AI96">
        <v>46748531</v>
      </c>
      <c r="AJ96">
        <v>94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A97">
        <f>ROW(Source!A95)</f>
        <v>95</v>
      </c>
      <c r="B97">
        <v>46748543</v>
      </c>
      <c r="C97">
        <v>46748528</v>
      </c>
      <c r="D97">
        <v>30596128</v>
      </c>
      <c r="E97">
        <v>1</v>
      </c>
      <c r="F97">
        <v>1</v>
      </c>
      <c r="G97">
        <v>30515945</v>
      </c>
      <c r="H97">
        <v>2</v>
      </c>
      <c r="I97" t="s">
        <v>402</v>
      </c>
      <c r="J97" t="s">
        <v>403</v>
      </c>
      <c r="K97" t="s">
        <v>404</v>
      </c>
      <c r="L97">
        <v>1367</v>
      </c>
      <c r="N97">
        <v>1011</v>
      </c>
      <c r="O97" t="s">
        <v>354</v>
      </c>
      <c r="P97" t="s">
        <v>354</v>
      </c>
      <c r="Q97">
        <v>1</v>
      </c>
      <c r="X97">
        <v>1.74</v>
      </c>
      <c r="Y97">
        <v>0</v>
      </c>
      <c r="Z97">
        <v>0.81</v>
      </c>
      <c r="AA97">
        <v>0.03</v>
      </c>
      <c r="AB97">
        <v>0</v>
      </c>
      <c r="AC97">
        <v>0</v>
      </c>
      <c r="AD97">
        <v>1</v>
      </c>
      <c r="AE97">
        <v>0</v>
      </c>
      <c r="AF97" t="s">
        <v>17</v>
      </c>
      <c r="AG97">
        <v>2.1749999999999998</v>
      </c>
      <c r="AH97">
        <v>2</v>
      </c>
      <c r="AI97">
        <v>46748533</v>
      </c>
      <c r="AJ97">
        <v>95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A98">
        <f>ROW(Source!A95)</f>
        <v>95</v>
      </c>
      <c r="B98">
        <v>46748542</v>
      </c>
      <c r="C98">
        <v>46748528</v>
      </c>
      <c r="D98">
        <v>30595321</v>
      </c>
      <c r="E98">
        <v>1</v>
      </c>
      <c r="F98">
        <v>1</v>
      </c>
      <c r="G98">
        <v>30515945</v>
      </c>
      <c r="H98">
        <v>2</v>
      </c>
      <c r="I98" t="s">
        <v>405</v>
      </c>
      <c r="J98" t="s">
        <v>406</v>
      </c>
      <c r="K98" t="s">
        <v>407</v>
      </c>
      <c r="L98">
        <v>1367</v>
      </c>
      <c r="N98">
        <v>1011</v>
      </c>
      <c r="O98" t="s">
        <v>354</v>
      </c>
      <c r="P98" t="s">
        <v>354</v>
      </c>
      <c r="Q98">
        <v>1</v>
      </c>
      <c r="X98">
        <v>0.81</v>
      </c>
      <c r="Y98">
        <v>0</v>
      </c>
      <c r="Z98">
        <v>190.93</v>
      </c>
      <c r="AA98">
        <v>18.149999999999999</v>
      </c>
      <c r="AB98">
        <v>0</v>
      </c>
      <c r="AC98">
        <v>0</v>
      </c>
      <c r="AD98">
        <v>1</v>
      </c>
      <c r="AE98">
        <v>0</v>
      </c>
      <c r="AF98" t="s">
        <v>17</v>
      </c>
      <c r="AG98">
        <v>1.0125000000000002</v>
      </c>
      <c r="AH98">
        <v>2</v>
      </c>
      <c r="AI98">
        <v>46748532</v>
      </c>
      <c r="AJ98">
        <v>96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A99">
        <f>ROW(Source!A95)</f>
        <v>95</v>
      </c>
      <c r="B99">
        <v>46748544</v>
      </c>
      <c r="C99">
        <v>46748528</v>
      </c>
      <c r="D99">
        <v>30516999</v>
      </c>
      <c r="E99">
        <v>30515945</v>
      </c>
      <c r="F99">
        <v>1</v>
      </c>
      <c r="G99">
        <v>30515945</v>
      </c>
      <c r="H99">
        <v>2</v>
      </c>
      <c r="I99" t="s">
        <v>361</v>
      </c>
      <c r="J99" t="s">
        <v>0</v>
      </c>
      <c r="K99" t="s">
        <v>362</v>
      </c>
      <c r="L99">
        <v>1344</v>
      </c>
      <c r="N99">
        <v>1008</v>
      </c>
      <c r="O99" t="s">
        <v>363</v>
      </c>
      <c r="P99" t="s">
        <v>363</v>
      </c>
      <c r="Q99">
        <v>1</v>
      </c>
      <c r="X99">
        <v>0.01</v>
      </c>
      <c r="Y99">
        <v>0</v>
      </c>
      <c r="Z99">
        <v>1</v>
      </c>
      <c r="AA99">
        <v>0</v>
      </c>
      <c r="AB99">
        <v>0</v>
      </c>
      <c r="AC99">
        <v>0</v>
      </c>
      <c r="AD99">
        <v>1</v>
      </c>
      <c r="AE99">
        <v>0</v>
      </c>
      <c r="AF99" t="s">
        <v>17</v>
      </c>
      <c r="AG99">
        <v>1.2500000000000001E-2</v>
      </c>
      <c r="AH99">
        <v>2</v>
      </c>
      <c r="AI99">
        <v>46748534</v>
      </c>
      <c r="AJ99">
        <v>97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A100">
        <f>ROW(Source!A95)</f>
        <v>95</v>
      </c>
      <c r="B100">
        <v>46748545</v>
      </c>
      <c r="C100">
        <v>46748528</v>
      </c>
      <c r="D100">
        <v>30571740</v>
      </c>
      <c r="E100">
        <v>1</v>
      </c>
      <c r="F100">
        <v>1</v>
      </c>
      <c r="G100">
        <v>30515945</v>
      </c>
      <c r="H100">
        <v>3</v>
      </c>
      <c r="I100" t="s">
        <v>70</v>
      </c>
      <c r="J100" t="s">
        <v>73</v>
      </c>
      <c r="K100" t="s">
        <v>71</v>
      </c>
      <c r="L100">
        <v>1339</v>
      </c>
      <c r="N100">
        <v>1007</v>
      </c>
      <c r="O100" t="s">
        <v>72</v>
      </c>
      <c r="P100" t="s">
        <v>72</v>
      </c>
      <c r="Q100">
        <v>1</v>
      </c>
      <c r="X100">
        <v>0.21</v>
      </c>
      <c r="Y100">
        <v>104.99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 t="s">
        <v>0</v>
      </c>
      <c r="AG100">
        <v>0.21</v>
      </c>
      <c r="AH100">
        <v>2</v>
      </c>
      <c r="AI100">
        <v>46748535</v>
      </c>
      <c r="AJ100">
        <v>98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A101">
        <f>ROW(Source!A95)</f>
        <v>95</v>
      </c>
      <c r="B101">
        <v>46748546</v>
      </c>
      <c r="C101">
        <v>46748528</v>
      </c>
      <c r="D101">
        <v>30533326</v>
      </c>
      <c r="E101">
        <v>30515945</v>
      </c>
      <c r="F101">
        <v>1</v>
      </c>
      <c r="G101">
        <v>30515945</v>
      </c>
      <c r="H101">
        <v>3</v>
      </c>
      <c r="I101" t="s">
        <v>478</v>
      </c>
      <c r="J101" t="s">
        <v>0</v>
      </c>
      <c r="K101" t="s">
        <v>479</v>
      </c>
      <c r="L101">
        <v>1354</v>
      </c>
      <c r="N101">
        <v>1010</v>
      </c>
      <c r="O101" t="s">
        <v>92</v>
      </c>
      <c r="P101" t="s">
        <v>92</v>
      </c>
      <c r="Q101">
        <v>1</v>
      </c>
      <c r="X101">
        <v>1.5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 t="s">
        <v>0</v>
      </c>
      <c r="AG101">
        <v>1.5</v>
      </c>
      <c r="AH101">
        <v>3</v>
      </c>
      <c r="AI101">
        <v>-1</v>
      </c>
      <c r="AJ101" t="s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A102">
        <f>ROW(Source!A95)</f>
        <v>95</v>
      </c>
      <c r="B102">
        <v>46748547</v>
      </c>
      <c r="C102">
        <v>46748528</v>
      </c>
      <c r="D102">
        <v>30536891</v>
      </c>
      <c r="E102">
        <v>30515945</v>
      </c>
      <c r="F102">
        <v>1</v>
      </c>
      <c r="G102">
        <v>30515945</v>
      </c>
      <c r="H102">
        <v>3</v>
      </c>
      <c r="I102" t="s">
        <v>480</v>
      </c>
      <c r="J102" t="s">
        <v>0</v>
      </c>
      <c r="K102" t="s">
        <v>481</v>
      </c>
      <c r="L102">
        <v>1348</v>
      </c>
      <c r="N102">
        <v>1009</v>
      </c>
      <c r="O102" t="s">
        <v>38</v>
      </c>
      <c r="P102" t="s">
        <v>38</v>
      </c>
      <c r="Q102">
        <v>1000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 t="s">
        <v>0</v>
      </c>
      <c r="AG102">
        <v>0</v>
      </c>
      <c r="AH102">
        <v>3</v>
      </c>
      <c r="AI102">
        <v>-1</v>
      </c>
      <c r="AJ102" t="s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A103">
        <f>ROW(Source!A95)</f>
        <v>95</v>
      </c>
      <c r="B103">
        <v>46748548</v>
      </c>
      <c r="C103">
        <v>46748528</v>
      </c>
      <c r="D103">
        <v>30534365</v>
      </c>
      <c r="E103">
        <v>30515945</v>
      </c>
      <c r="F103">
        <v>1</v>
      </c>
      <c r="G103">
        <v>30515945</v>
      </c>
      <c r="H103">
        <v>3</v>
      </c>
      <c r="I103" t="s">
        <v>482</v>
      </c>
      <c r="J103" t="s">
        <v>0</v>
      </c>
      <c r="K103" t="s">
        <v>483</v>
      </c>
      <c r="L103">
        <v>1327</v>
      </c>
      <c r="N103">
        <v>1005</v>
      </c>
      <c r="O103" t="s">
        <v>60</v>
      </c>
      <c r="P103" t="s">
        <v>60</v>
      </c>
      <c r="Q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 t="s">
        <v>0</v>
      </c>
      <c r="AG103">
        <v>0</v>
      </c>
      <c r="AH103">
        <v>3</v>
      </c>
      <c r="AI103">
        <v>-1</v>
      </c>
      <c r="AJ103" t="s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">
      <c r="A104">
        <f>ROW(Source!A99)</f>
        <v>99</v>
      </c>
      <c r="B104">
        <v>46748579</v>
      </c>
      <c r="C104">
        <v>46748572</v>
      </c>
      <c r="D104">
        <v>30515951</v>
      </c>
      <c r="E104">
        <v>30515945</v>
      </c>
      <c r="F104">
        <v>1</v>
      </c>
      <c r="G104">
        <v>30515945</v>
      </c>
      <c r="H104">
        <v>1</v>
      </c>
      <c r="I104" t="s">
        <v>348</v>
      </c>
      <c r="J104" t="s">
        <v>0</v>
      </c>
      <c r="K104" t="s">
        <v>349</v>
      </c>
      <c r="L104">
        <v>1191</v>
      </c>
      <c r="N104">
        <v>1013</v>
      </c>
      <c r="O104" t="s">
        <v>350</v>
      </c>
      <c r="P104" t="s">
        <v>350</v>
      </c>
      <c r="Q104">
        <v>1</v>
      </c>
      <c r="X104">
        <v>11.8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 t="s">
        <v>18</v>
      </c>
      <c r="AG104">
        <v>13.57</v>
      </c>
      <c r="AH104">
        <v>2</v>
      </c>
      <c r="AI104">
        <v>46748573</v>
      </c>
      <c r="AJ104">
        <v>102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A105">
        <f>ROW(Source!A99)</f>
        <v>99</v>
      </c>
      <c r="B105">
        <v>46748580</v>
      </c>
      <c r="C105">
        <v>46748572</v>
      </c>
      <c r="D105">
        <v>30595487</v>
      </c>
      <c r="E105">
        <v>1</v>
      </c>
      <c r="F105">
        <v>1</v>
      </c>
      <c r="G105">
        <v>30515945</v>
      </c>
      <c r="H105">
        <v>2</v>
      </c>
      <c r="I105" t="s">
        <v>429</v>
      </c>
      <c r="J105" t="s">
        <v>430</v>
      </c>
      <c r="K105" t="s">
        <v>431</v>
      </c>
      <c r="L105">
        <v>1367</v>
      </c>
      <c r="N105">
        <v>1011</v>
      </c>
      <c r="O105" t="s">
        <v>354</v>
      </c>
      <c r="P105" t="s">
        <v>354</v>
      </c>
      <c r="Q105">
        <v>1</v>
      </c>
      <c r="X105">
        <v>0.37</v>
      </c>
      <c r="Y105">
        <v>0</v>
      </c>
      <c r="Z105">
        <v>78.62</v>
      </c>
      <c r="AA105">
        <v>23.17</v>
      </c>
      <c r="AB105">
        <v>0</v>
      </c>
      <c r="AC105">
        <v>0</v>
      </c>
      <c r="AD105">
        <v>1</v>
      </c>
      <c r="AE105">
        <v>0</v>
      </c>
      <c r="AF105" t="s">
        <v>17</v>
      </c>
      <c r="AG105">
        <v>0.46250000000000002</v>
      </c>
      <c r="AH105">
        <v>2</v>
      </c>
      <c r="AI105">
        <v>46748574</v>
      </c>
      <c r="AJ105">
        <v>103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A106">
        <f>ROW(Source!A99)</f>
        <v>99</v>
      </c>
      <c r="B106">
        <v>46748581</v>
      </c>
      <c r="C106">
        <v>46748572</v>
      </c>
      <c r="D106">
        <v>30595488</v>
      </c>
      <c r="E106">
        <v>1</v>
      </c>
      <c r="F106">
        <v>1</v>
      </c>
      <c r="G106">
        <v>30515945</v>
      </c>
      <c r="H106">
        <v>2</v>
      </c>
      <c r="I106" t="s">
        <v>432</v>
      </c>
      <c r="J106" t="s">
        <v>433</v>
      </c>
      <c r="K106" t="s">
        <v>434</v>
      </c>
      <c r="L106">
        <v>1367</v>
      </c>
      <c r="N106">
        <v>1011</v>
      </c>
      <c r="O106" t="s">
        <v>354</v>
      </c>
      <c r="P106" t="s">
        <v>354</v>
      </c>
      <c r="Q106">
        <v>1</v>
      </c>
      <c r="X106">
        <v>1.1100000000000001</v>
      </c>
      <c r="Y106">
        <v>0</v>
      </c>
      <c r="Z106">
        <v>79.97</v>
      </c>
      <c r="AA106">
        <v>23.17</v>
      </c>
      <c r="AB106">
        <v>0</v>
      </c>
      <c r="AC106">
        <v>0</v>
      </c>
      <c r="AD106">
        <v>1</v>
      </c>
      <c r="AE106">
        <v>0</v>
      </c>
      <c r="AF106" t="s">
        <v>17</v>
      </c>
      <c r="AG106">
        <v>1.3875000000000002</v>
      </c>
      <c r="AH106">
        <v>2</v>
      </c>
      <c r="AI106">
        <v>46748575</v>
      </c>
      <c r="AJ106">
        <v>104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A107">
        <f>ROW(Source!A99)</f>
        <v>99</v>
      </c>
      <c r="B107">
        <v>46748582</v>
      </c>
      <c r="C107">
        <v>46748572</v>
      </c>
      <c r="D107">
        <v>30516999</v>
      </c>
      <c r="E107">
        <v>30515945</v>
      </c>
      <c r="F107">
        <v>1</v>
      </c>
      <c r="G107">
        <v>30515945</v>
      </c>
      <c r="H107">
        <v>2</v>
      </c>
      <c r="I107" t="s">
        <v>361</v>
      </c>
      <c r="J107" t="s">
        <v>0</v>
      </c>
      <c r="K107" t="s">
        <v>362</v>
      </c>
      <c r="L107">
        <v>1344</v>
      </c>
      <c r="N107">
        <v>1008</v>
      </c>
      <c r="O107" t="s">
        <v>363</v>
      </c>
      <c r="P107" t="s">
        <v>363</v>
      </c>
      <c r="Q107">
        <v>1</v>
      </c>
      <c r="X107">
        <v>5.42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1</v>
      </c>
      <c r="AE107">
        <v>0</v>
      </c>
      <c r="AF107" t="s">
        <v>17</v>
      </c>
      <c r="AG107">
        <v>6.7750000000000004</v>
      </c>
      <c r="AH107">
        <v>2</v>
      </c>
      <c r="AI107">
        <v>46748576</v>
      </c>
      <c r="AJ107">
        <v>105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4" x14ac:dyDescent="0.2">
      <c r="A108">
        <f>ROW(Source!A99)</f>
        <v>99</v>
      </c>
      <c r="B108">
        <v>46748583</v>
      </c>
      <c r="C108">
        <v>46748572</v>
      </c>
      <c r="D108">
        <v>30532575</v>
      </c>
      <c r="E108">
        <v>30515945</v>
      </c>
      <c r="F108">
        <v>1</v>
      </c>
      <c r="G108">
        <v>30515945</v>
      </c>
      <c r="H108">
        <v>3</v>
      </c>
      <c r="I108" t="s">
        <v>490</v>
      </c>
      <c r="J108" t="s">
        <v>0</v>
      </c>
      <c r="K108" t="s">
        <v>491</v>
      </c>
      <c r="L108">
        <v>1348</v>
      </c>
      <c r="N108">
        <v>1009</v>
      </c>
      <c r="O108" t="s">
        <v>38</v>
      </c>
      <c r="P108" t="s">
        <v>38</v>
      </c>
      <c r="Q108">
        <v>1000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 t="s">
        <v>0</v>
      </c>
      <c r="AG108">
        <v>0</v>
      </c>
      <c r="AH108">
        <v>3</v>
      </c>
      <c r="AI108">
        <v>-1</v>
      </c>
      <c r="AJ108" t="s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">
      <c r="A109">
        <f>ROW(Source!A99)</f>
        <v>99</v>
      </c>
      <c r="B109">
        <v>46748584</v>
      </c>
      <c r="C109">
        <v>46748572</v>
      </c>
      <c r="D109">
        <v>30541208</v>
      </c>
      <c r="E109">
        <v>30515945</v>
      </c>
      <c r="F109">
        <v>1</v>
      </c>
      <c r="G109">
        <v>30515945</v>
      </c>
      <c r="H109">
        <v>3</v>
      </c>
      <c r="I109" t="s">
        <v>370</v>
      </c>
      <c r="J109" t="s">
        <v>0</v>
      </c>
      <c r="K109" t="s">
        <v>371</v>
      </c>
      <c r="L109">
        <v>1344</v>
      </c>
      <c r="N109">
        <v>1008</v>
      </c>
      <c r="O109" t="s">
        <v>363</v>
      </c>
      <c r="P109" t="s">
        <v>363</v>
      </c>
      <c r="Q109">
        <v>1</v>
      </c>
      <c r="X109">
        <v>14.5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 t="s">
        <v>0</v>
      </c>
      <c r="AG109">
        <v>14.5</v>
      </c>
      <c r="AH109">
        <v>2</v>
      </c>
      <c r="AI109">
        <v>46748577</v>
      </c>
      <c r="AJ109">
        <v>107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>
        <f>ROW(Source!A101)</f>
        <v>101</v>
      </c>
      <c r="B110">
        <v>46748609</v>
      </c>
      <c r="C110">
        <v>46748596</v>
      </c>
      <c r="D110">
        <v>30515951</v>
      </c>
      <c r="E110">
        <v>30515945</v>
      </c>
      <c r="F110">
        <v>1</v>
      </c>
      <c r="G110">
        <v>30515945</v>
      </c>
      <c r="H110">
        <v>1</v>
      </c>
      <c r="I110" t="s">
        <v>348</v>
      </c>
      <c r="J110" t="s">
        <v>0</v>
      </c>
      <c r="K110" t="s">
        <v>349</v>
      </c>
      <c r="L110">
        <v>1191</v>
      </c>
      <c r="N110">
        <v>1013</v>
      </c>
      <c r="O110" t="s">
        <v>350</v>
      </c>
      <c r="P110" t="s">
        <v>350</v>
      </c>
      <c r="Q110">
        <v>1</v>
      </c>
      <c r="X110">
        <v>16.03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1</v>
      </c>
      <c r="AF110" t="s">
        <v>18</v>
      </c>
      <c r="AG110">
        <v>18.4345</v>
      </c>
      <c r="AH110">
        <v>2</v>
      </c>
      <c r="AI110">
        <v>46748597</v>
      </c>
      <c r="AJ110">
        <v>108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">
      <c r="A111">
        <f>ROW(Source!A101)</f>
        <v>101</v>
      </c>
      <c r="B111">
        <v>46748610</v>
      </c>
      <c r="C111">
        <v>46748596</v>
      </c>
      <c r="D111">
        <v>30596039</v>
      </c>
      <c r="E111">
        <v>1</v>
      </c>
      <c r="F111">
        <v>1</v>
      </c>
      <c r="G111">
        <v>30515945</v>
      </c>
      <c r="H111">
        <v>2</v>
      </c>
      <c r="I111" t="s">
        <v>435</v>
      </c>
      <c r="J111" t="s">
        <v>436</v>
      </c>
      <c r="K111" t="s">
        <v>437</v>
      </c>
      <c r="L111">
        <v>1367</v>
      </c>
      <c r="N111">
        <v>1011</v>
      </c>
      <c r="O111" t="s">
        <v>354</v>
      </c>
      <c r="P111" t="s">
        <v>354</v>
      </c>
      <c r="Q111">
        <v>1</v>
      </c>
      <c r="X111">
        <v>2.11</v>
      </c>
      <c r="Y111">
        <v>0</v>
      </c>
      <c r="Z111">
        <v>44</v>
      </c>
      <c r="AA111">
        <v>15.44</v>
      </c>
      <c r="AB111">
        <v>0</v>
      </c>
      <c r="AC111">
        <v>0</v>
      </c>
      <c r="AD111">
        <v>1</v>
      </c>
      <c r="AE111">
        <v>0</v>
      </c>
      <c r="AF111" t="s">
        <v>17</v>
      </c>
      <c r="AG111">
        <v>2.6374999999999997</v>
      </c>
      <c r="AH111">
        <v>2</v>
      </c>
      <c r="AI111">
        <v>46748598</v>
      </c>
      <c r="AJ111">
        <v>109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 x14ac:dyDescent="0.2">
      <c r="A112">
        <f>ROW(Source!A101)</f>
        <v>101</v>
      </c>
      <c r="B112">
        <v>46748611</v>
      </c>
      <c r="C112">
        <v>46748596</v>
      </c>
      <c r="D112">
        <v>30596074</v>
      </c>
      <c r="E112">
        <v>1</v>
      </c>
      <c r="F112">
        <v>1</v>
      </c>
      <c r="G112">
        <v>30515945</v>
      </c>
      <c r="H112">
        <v>2</v>
      </c>
      <c r="I112" t="s">
        <v>399</v>
      </c>
      <c r="J112" t="s">
        <v>400</v>
      </c>
      <c r="K112" t="s">
        <v>401</v>
      </c>
      <c r="L112">
        <v>1367</v>
      </c>
      <c r="N112">
        <v>1011</v>
      </c>
      <c r="O112" t="s">
        <v>354</v>
      </c>
      <c r="P112" t="s">
        <v>354</v>
      </c>
      <c r="Q112">
        <v>1</v>
      </c>
      <c r="X112">
        <v>0.1</v>
      </c>
      <c r="Y112">
        <v>0</v>
      </c>
      <c r="Z112">
        <v>76.81</v>
      </c>
      <c r="AA112">
        <v>14.36</v>
      </c>
      <c r="AB112">
        <v>0</v>
      </c>
      <c r="AC112">
        <v>0</v>
      </c>
      <c r="AD112">
        <v>1</v>
      </c>
      <c r="AE112">
        <v>0</v>
      </c>
      <c r="AF112" t="s">
        <v>17</v>
      </c>
      <c r="AG112">
        <v>0.125</v>
      </c>
      <c r="AH112">
        <v>2</v>
      </c>
      <c r="AI112">
        <v>46748599</v>
      </c>
      <c r="AJ112">
        <v>110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2">
      <c r="A113">
        <f>ROW(Source!A101)</f>
        <v>101</v>
      </c>
      <c r="B113">
        <v>46748612</v>
      </c>
      <c r="C113">
        <v>46748596</v>
      </c>
      <c r="D113">
        <v>30596108</v>
      </c>
      <c r="E113">
        <v>1</v>
      </c>
      <c r="F113">
        <v>1</v>
      </c>
      <c r="G113">
        <v>30515945</v>
      </c>
      <c r="H113">
        <v>2</v>
      </c>
      <c r="I113" t="s">
        <v>438</v>
      </c>
      <c r="J113" t="s">
        <v>439</v>
      </c>
      <c r="K113" t="s">
        <v>440</v>
      </c>
      <c r="L113">
        <v>1367</v>
      </c>
      <c r="N113">
        <v>1011</v>
      </c>
      <c r="O113" t="s">
        <v>354</v>
      </c>
      <c r="P113" t="s">
        <v>354</v>
      </c>
      <c r="Q113">
        <v>1</v>
      </c>
      <c r="X113">
        <v>0.94</v>
      </c>
      <c r="Y113">
        <v>0</v>
      </c>
      <c r="Z113">
        <v>2.36</v>
      </c>
      <c r="AA113">
        <v>0.1</v>
      </c>
      <c r="AB113">
        <v>0</v>
      </c>
      <c r="AC113">
        <v>0</v>
      </c>
      <c r="AD113">
        <v>1</v>
      </c>
      <c r="AE113">
        <v>0</v>
      </c>
      <c r="AF113" t="s">
        <v>17</v>
      </c>
      <c r="AG113">
        <v>1.1749999999999998</v>
      </c>
      <c r="AH113">
        <v>2</v>
      </c>
      <c r="AI113">
        <v>46748600</v>
      </c>
      <c r="AJ113">
        <v>111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</row>
    <row r="114" spans="1:44" x14ac:dyDescent="0.2">
      <c r="A114">
        <f>ROW(Source!A101)</f>
        <v>101</v>
      </c>
      <c r="B114">
        <v>46748613</v>
      </c>
      <c r="C114">
        <v>46748596</v>
      </c>
      <c r="D114">
        <v>30595411</v>
      </c>
      <c r="E114">
        <v>1</v>
      </c>
      <c r="F114">
        <v>1</v>
      </c>
      <c r="G114">
        <v>30515945</v>
      </c>
      <c r="H114">
        <v>2</v>
      </c>
      <c r="I114" t="s">
        <v>441</v>
      </c>
      <c r="J114" t="s">
        <v>442</v>
      </c>
      <c r="K114" t="s">
        <v>443</v>
      </c>
      <c r="L114">
        <v>1367</v>
      </c>
      <c r="N114">
        <v>1011</v>
      </c>
      <c r="O114" t="s">
        <v>354</v>
      </c>
      <c r="P114" t="s">
        <v>354</v>
      </c>
      <c r="Q114">
        <v>1</v>
      </c>
      <c r="X114">
        <v>0.01</v>
      </c>
      <c r="Y114">
        <v>0</v>
      </c>
      <c r="Z114">
        <v>68.87</v>
      </c>
      <c r="AA114">
        <v>18.34</v>
      </c>
      <c r="AB114">
        <v>0</v>
      </c>
      <c r="AC114">
        <v>0</v>
      </c>
      <c r="AD114">
        <v>1</v>
      </c>
      <c r="AE114">
        <v>0</v>
      </c>
      <c r="AF114" t="s">
        <v>17</v>
      </c>
      <c r="AG114">
        <v>1.2500000000000001E-2</v>
      </c>
      <c r="AH114">
        <v>2</v>
      </c>
      <c r="AI114">
        <v>46748601</v>
      </c>
      <c r="AJ114">
        <v>112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">
      <c r="A115">
        <f>ROW(Source!A101)</f>
        <v>101</v>
      </c>
      <c r="B115">
        <v>46748614</v>
      </c>
      <c r="C115">
        <v>46748596</v>
      </c>
      <c r="D115">
        <v>30595619</v>
      </c>
      <c r="E115">
        <v>1</v>
      </c>
      <c r="F115">
        <v>1</v>
      </c>
      <c r="G115">
        <v>30515945</v>
      </c>
      <c r="H115">
        <v>2</v>
      </c>
      <c r="I115" t="s">
        <v>444</v>
      </c>
      <c r="J115" t="s">
        <v>445</v>
      </c>
      <c r="K115" t="s">
        <v>446</v>
      </c>
      <c r="L115">
        <v>1367</v>
      </c>
      <c r="N115">
        <v>1011</v>
      </c>
      <c r="O115" t="s">
        <v>354</v>
      </c>
      <c r="P115" t="s">
        <v>354</v>
      </c>
      <c r="Q115">
        <v>1</v>
      </c>
      <c r="X115">
        <v>2.11</v>
      </c>
      <c r="Y115">
        <v>0</v>
      </c>
      <c r="Z115">
        <v>36.57</v>
      </c>
      <c r="AA115">
        <v>16.77</v>
      </c>
      <c r="AB115">
        <v>0</v>
      </c>
      <c r="AC115">
        <v>0</v>
      </c>
      <c r="AD115">
        <v>1</v>
      </c>
      <c r="AE115">
        <v>0</v>
      </c>
      <c r="AF115" t="s">
        <v>17</v>
      </c>
      <c r="AG115">
        <v>2.6374999999999997</v>
      </c>
      <c r="AH115">
        <v>2</v>
      </c>
      <c r="AI115">
        <v>46748602</v>
      </c>
      <c r="AJ115">
        <v>113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</row>
    <row r="116" spans="1:44" x14ac:dyDescent="0.2">
      <c r="A116">
        <f>ROW(Source!A101)</f>
        <v>101</v>
      </c>
      <c r="B116">
        <v>46748615</v>
      </c>
      <c r="C116">
        <v>46748596</v>
      </c>
      <c r="D116">
        <v>30571982</v>
      </c>
      <c r="E116">
        <v>1</v>
      </c>
      <c r="F116">
        <v>1</v>
      </c>
      <c r="G116">
        <v>30515945</v>
      </c>
      <c r="H116">
        <v>3</v>
      </c>
      <c r="I116" t="s">
        <v>447</v>
      </c>
      <c r="J116" t="s">
        <v>448</v>
      </c>
      <c r="K116" t="s">
        <v>449</v>
      </c>
      <c r="L116">
        <v>1348</v>
      </c>
      <c r="N116">
        <v>1009</v>
      </c>
      <c r="O116" t="s">
        <v>38</v>
      </c>
      <c r="P116" t="s">
        <v>38</v>
      </c>
      <c r="Q116">
        <v>1000</v>
      </c>
      <c r="X116">
        <v>3.15E-3</v>
      </c>
      <c r="Y116">
        <v>6240.56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 t="s">
        <v>0</v>
      </c>
      <c r="AG116">
        <v>3.15E-3</v>
      </c>
      <c r="AH116">
        <v>2</v>
      </c>
      <c r="AI116">
        <v>46748603</v>
      </c>
      <c r="AJ116">
        <v>114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</row>
    <row r="117" spans="1:44" x14ac:dyDescent="0.2">
      <c r="A117">
        <f>ROW(Source!A101)</f>
        <v>101</v>
      </c>
      <c r="B117">
        <v>46748616</v>
      </c>
      <c r="C117">
        <v>46748596</v>
      </c>
      <c r="D117">
        <v>30574131</v>
      </c>
      <c r="E117">
        <v>1</v>
      </c>
      <c r="F117">
        <v>1</v>
      </c>
      <c r="G117">
        <v>30515945</v>
      </c>
      <c r="H117">
        <v>3</v>
      </c>
      <c r="I117" t="s">
        <v>450</v>
      </c>
      <c r="J117" t="s">
        <v>451</v>
      </c>
      <c r="K117" t="s">
        <v>452</v>
      </c>
      <c r="L117">
        <v>1346</v>
      </c>
      <c r="N117">
        <v>1009</v>
      </c>
      <c r="O117" t="s">
        <v>219</v>
      </c>
      <c r="P117" t="s">
        <v>219</v>
      </c>
      <c r="Q117">
        <v>1</v>
      </c>
      <c r="X117">
        <v>241.5</v>
      </c>
      <c r="Y117">
        <v>69.17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 t="s">
        <v>0</v>
      </c>
      <c r="AG117">
        <v>241.5</v>
      </c>
      <c r="AH117">
        <v>2</v>
      </c>
      <c r="AI117">
        <v>46748604</v>
      </c>
      <c r="AJ117">
        <v>115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</row>
    <row r="118" spans="1:44" x14ac:dyDescent="0.2">
      <c r="A118">
        <f>ROW(Source!A101)</f>
        <v>101</v>
      </c>
      <c r="B118">
        <v>46748617</v>
      </c>
      <c r="C118">
        <v>46748596</v>
      </c>
      <c r="D118">
        <v>30571795</v>
      </c>
      <c r="E118">
        <v>1</v>
      </c>
      <c r="F118">
        <v>1</v>
      </c>
      <c r="G118">
        <v>30515945</v>
      </c>
      <c r="H118">
        <v>3</v>
      </c>
      <c r="I118" t="s">
        <v>453</v>
      </c>
      <c r="J118" t="s">
        <v>454</v>
      </c>
      <c r="K118" t="s">
        <v>455</v>
      </c>
      <c r="L118">
        <v>1327</v>
      </c>
      <c r="N118">
        <v>1005</v>
      </c>
      <c r="O118" t="s">
        <v>60</v>
      </c>
      <c r="P118" t="s">
        <v>60</v>
      </c>
      <c r="Q118">
        <v>1</v>
      </c>
      <c r="X118">
        <v>5.6</v>
      </c>
      <c r="Y118">
        <v>3.66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 t="s">
        <v>0</v>
      </c>
      <c r="AG118">
        <v>5.6</v>
      </c>
      <c r="AH118">
        <v>2</v>
      </c>
      <c r="AI118">
        <v>46748605</v>
      </c>
      <c r="AJ118">
        <v>118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</row>
    <row r="119" spans="1:44" x14ac:dyDescent="0.2">
      <c r="A119">
        <f>ROW(Source!A101)</f>
        <v>101</v>
      </c>
      <c r="B119">
        <v>46748618</v>
      </c>
      <c r="C119">
        <v>46748596</v>
      </c>
      <c r="D119">
        <v>30531449</v>
      </c>
      <c r="E119">
        <v>30515945</v>
      </c>
      <c r="F119">
        <v>1</v>
      </c>
      <c r="G119">
        <v>30515945</v>
      </c>
      <c r="H119">
        <v>3</v>
      </c>
      <c r="I119" t="s">
        <v>492</v>
      </c>
      <c r="J119" t="s">
        <v>0</v>
      </c>
      <c r="K119" t="s">
        <v>493</v>
      </c>
      <c r="L119">
        <v>1346</v>
      </c>
      <c r="N119">
        <v>1009</v>
      </c>
      <c r="O119" t="s">
        <v>219</v>
      </c>
      <c r="P119" t="s">
        <v>219</v>
      </c>
      <c r="Q119">
        <v>1</v>
      </c>
      <c r="X119">
        <v>52.5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 t="s">
        <v>0</v>
      </c>
      <c r="AG119">
        <v>52.5</v>
      </c>
      <c r="AH119">
        <v>3</v>
      </c>
      <c r="AI119">
        <v>-1</v>
      </c>
      <c r="AJ119" t="s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</row>
    <row r="120" spans="1:44" x14ac:dyDescent="0.2">
      <c r="A120">
        <f>ROW(Source!A101)</f>
        <v>101</v>
      </c>
      <c r="B120">
        <v>46748619</v>
      </c>
      <c r="C120">
        <v>46748596</v>
      </c>
      <c r="D120">
        <v>30536933</v>
      </c>
      <c r="E120">
        <v>30515945</v>
      </c>
      <c r="F120">
        <v>1</v>
      </c>
      <c r="G120">
        <v>30515945</v>
      </c>
      <c r="H120">
        <v>3</v>
      </c>
      <c r="I120" t="s">
        <v>494</v>
      </c>
      <c r="J120" t="s">
        <v>0</v>
      </c>
      <c r="K120" t="s">
        <v>495</v>
      </c>
      <c r="L120">
        <v>1346</v>
      </c>
      <c r="N120">
        <v>1009</v>
      </c>
      <c r="O120" t="s">
        <v>219</v>
      </c>
      <c r="P120" t="s">
        <v>219</v>
      </c>
      <c r="Q120">
        <v>1</v>
      </c>
      <c r="X120">
        <v>735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t="s">
        <v>0</v>
      </c>
      <c r="AG120">
        <v>735</v>
      </c>
      <c r="AH120">
        <v>3</v>
      </c>
      <c r="AI120">
        <v>-1</v>
      </c>
      <c r="AJ120" t="s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</row>
    <row r="121" spans="1:44" x14ac:dyDescent="0.2">
      <c r="A121">
        <f>ROW(Source!A101)</f>
        <v>101</v>
      </c>
      <c r="B121">
        <v>46748620</v>
      </c>
      <c r="C121">
        <v>46748596</v>
      </c>
      <c r="D121">
        <v>30541208</v>
      </c>
      <c r="E121">
        <v>30515945</v>
      </c>
      <c r="F121">
        <v>1</v>
      </c>
      <c r="G121">
        <v>30515945</v>
      </c>
      <c r="H121">
        <v>3</v>
      </c>
      <c r="I121" t="s">
        <v>370</v>
      </c>
      <c r="J121" t="s">
        <v>0</v>
      </c>
      <c r="K121" t="s">
        <v>371</v>
      </c>
      <c r="L121">
        <v>1344</v>
      </c>
      <c r="N121">
        <v>1008</v>
      </c>
      <c r="O121" t="s">
        <v>363</v>
      </c>
      <c r="P121" t="s">
        <v>363</v>
      </c>
      <c r="Q121">
        <v>1</v>
      </c>
      <c r="X121">
        <v>0.01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 t="s">
        <v>0</v>
      </c>
      <c r="AG121">
        <v>0.01</v>
      </c>
      <c r="AH121">
        <v>2</v>
      </c>
      <c r="AI121">
        <v>46748606</v>
      </c>
      <c r="AJ121">
        <v>119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</row>
    <row r="122" spans="1:44" x14ac:dyDescent="0.2">
      <c r="A122">
        <f>ROW(Source!A139)</f>
        <v>139</v>
      </c>
      <c r="B122">
        <v>46748646</v>
      </c>
      <c r="C122">
        <v>46748642</v>
      </c>
      <c r="D122">
        <v>30515951</v>
      </c>
      <c r="E122">
        <v>30515945</v>
      </c>
      <c r="F122">
        <v>1</v>
      </c>
      <c r="G122">
        <v>30515945</v>
      </c>
      <c r="H122">
        <v>1</v>
      </c>
      <c r="I122" t="s">
        <v>348</v>
      </c>
      <c r="J122" t="s">
        <v>0</v>
      </c>
      <c r="K122" t="s">
        <v>349</v>
      </c>
      <c r="L122">
        <v>1191</v>
      </c>
      <c r="N122">
        <v>1013</v>
      </c>
      <c r="O122" t="s">
        <v>350</v>
      </c>
      <c r="P122" t="s">
        <v>350</v>
      </c>
      <c r="Q122">
        <v>1</v>
      </c>
      <c r="X122">
        <v>2.95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1</v>
      </c>
      <c r="AF122" t="s">
        <v>18</v>
      </c>
      <c r="AG122">
        <v>3.3925000000000001</v>
      </c>
      <c r="AH122">
        <v>2</v>
      </c>
      <c r="AI122">
        <v>46748643</v>
      </c>
      <c r="AJ122">
        <v>120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 x14ac:dyDescent="0.2">
      <c r="A123">
        <f>ROW(Source!A139)</f>
        <v>139</v>
      </c>
      <c r="B123">
        <v>46748647</v>
      </c>
      <c r="C123">
        <v>46748642</v>
      </c>
      <c r="D123">
        <v>30595241</v>
      </c>
      <c r="E123">
        <v>1</v>
      </c>
      <c r="F123">
        <v>1</v>
      </c>
      <c r="G123">
        <v>30515945</v>
      </c>
      <c r="H123">
        <v>2</v>
      </c>
      <c r="I123" t="s">
        <v>351</v>
      </c>
      <c r="J123" t="s">
        <v>352</v>
      </c>
      <c r="K123" t="s">
        <v>353</v>
      </c>
      <c r="L123">
        <v>1367</v>
      </c>
      <c r="N123">
        <v>1011</v>
      </c>
      <c r="O123" t="s">
        <v>354</v>
      </c>
      <c r="P123" t="s">
        <v>354</v>
      </c>
      <c r="Q123">
        <v>1</v>
      </c>
      <c r="X123">
        <v>7.4139999999999997</v>
      </c>
      <c r="Y123">
        <v>0</v>
      </c>
      <c r="Z123">
        <v>65.260000000000005</v>
      </c>
      <c r="AA123">
        <v>20.04</v>
      </c>
      <c r="AB123">
        <v>0</v>
      </c>
      <c r="AC123">
        <v>0</v>
      </c>
      <c r="AD123">
        <v>1</v>
      </c>
      <c r="AE123">
        <v>0</v>
      </c>
      <c r="AF123" t="s">
        <v>17</v>
      </c>
      <c r="AG123">
        <v>9.2675000000000001</v>
      </c>
      <c r="AH123">
        <v>2</v>
      </c>
      <c r="AI123">
        <v>46748644</v>
      </c>
      <c r="AJ123">
        <v>121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</row>
    <row r="124" spans="1:44" x14ac:dyDescent="0.2">
      <c r="A124">
        <f>ROW(Source!A139)</f>
        <v>139</v>
      </c>
      <c r="B124">
        <v>46748648</v>
      </c>
      <c r="C124">
        <v>46748642</v>
      </c>
      <c r="D124">
        <v>30595253</v>
      </c>
      <c r="E124">
        <v>1</v>
      </c>
      <c r="F124">
        <v>1</v>
      </c>
      <c r="G124">
        <v>30515945</v>
      </c>
      <c r="H124">
        <v>2</v>
      </c>
      <c r="I124" t="s">
        <v>355</v>
      </c>
      <c r="J124" t="s">
        <v>356</v>
      </c>
      <c r="K124" t="s">
        <v>357</v>
      </c>
      <c r="L124">
        <v>1367</v>
      </c>
      <c r="N124">
        <v>1011</v>
      </c>
      <c r="O124" t="s">
        <v>354</v>
      </c>
      <c r="P124" t="s">
        <v>354</v>
      </c>
      <c r="Q124">
        <v>1</v>
      </c>
      <c r="X124">
        <v>1.6975</v>
      </c>
      <c r="Y124">
        <v>0</v>
      </c>
      <c r="Z124">
        <v>95.06</v>
      </c>
      <c r="AA124">
        <v>22.22</v>
      </c>
      <c r="AB124">
        <v>0</v>
      </c>
      <c r="AC124">
        <v>0</v>
      </c>
      <c r="AD124">
        <v>1</v>
      </c>
      <c r="AE124">
        <v>0</v>
      </c>
      <c r="AF124" t="s">
        <v>17</v>
      </c>
      <c r="AG124">
        <v>2.1218750000000002</v>
      </c>
      <c r="AH124">
        <v>2</v>
      </c>
      <c r="AI124">
        <v>46748645</v>
      </c>
      <c r="AJ124">
        <v>122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</row>
    <row r="125" spans="1:44" x14ac:dyDescent="0.2">
      <c r="A125">
        <f>ROW(Source!A140)</f>
        <v>140</v>
      </c>
      <c r="B125">
        <v>46748651</v>
      </c>
      <c r="C125">
        <v>46748649</v>
      </c>
      <c r="D125">
        <v>30515951</v>
      </c>
      <c r="E125">
        <v>30515945</v>
      </c>
      <c r="F125">
        <v>1</v>
      </c>
      <c r="G125">
        <v>30515945</v>
      </c>
      <c r="H125">
        <v>1</v>
      </c>
      <c r="I125" t="s">
        <v>348</v>
      </c>
      <c r="J125" t="s">
        <v>0</v>
      </c>
      <c r="K125" t="s">
        <v>349</v>
      </c>
      <c r="L125">
        <v>1191</v>
      </c>
      <c r="N125">
        <v>1013</v>
      </c>
      <c r="O125" t="s">
        <v>350</v>
      </c>
      <c r="P125" t="s">
        <v>350</v>
      </c>
      <c r="Q125">
        <v>1</v>
      </c>
      <c r="X125">
        <v>192.7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1</v>
      </c>
      <c r="AF125" t="s">
        <v>18</v>
      </c>
      <c r="AG125">
        <v>221.60499999999996</v>
      </c>
      <c r="AH125">
        <v>2</v>
      </c>
      <c r="AI125">
        <v>46748650</v>
      </c>
      <c r="AJ125">
        <v>123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</row>
    <row r="126" spans="1:44" x14ac:dyDescent="0.2">
      <c r="A126">
        <f>ROW(Source!A141)</f>
        <v>141</v>
      </c>
      <c r="B126">
        <v>46748654</v>
      </c>
      <c r="C126">
        <v>46748652</v>
      </c>
      <c r="D126">
        <v>30515951</v>
      </c>
      <c r="E126">
        <v>30515945</v>
      </c>
      <c r="F126">
        <v>1</v>
      </c>
      <c r="G126">
        <v>30515945</v>
      </c>
      <c r="H126">
        <v>1</v>
      </c>
      <c r="I126" t="s">
        <v>348</v>
      </c>
      <c r="J126" t="s">
        <v>0</v>
      </c>
      <c r="K126" t="s">
        <v>349</v>
      </c>
      <c r="L126">
        <v>1191</v>
      </c>
      <c r="N126">
        <v>1013</v>
      </c>
      <c r="O126" t="s">
        <v>350</v>
      </c>
      <c r="P126" t="s">
        <v>350</v>
      </c>
      <c r="Q126">
        <v>1</v>
      </c>
      <c r="X126">
        <v>83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1</v>
      </c>
      <c r="AF126" t="s">
        <v>0</v>
      </c>
      <c r="AG126">
        <v>83</v>
      </c>
      <c r="AH126">
        <v>2</v>
      </c>
      <c r="AI126">
        <v>46748653</v>
      </c>
      <c r="AJ126">
        <v>124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</row>
    <row r="127" spans="1:44" x14ac:dyDescent="0.2">
      <c r="A127">
        <f>ROW(Source!A142)</f>
        <v>142</v>
      </c>
      <c r="B127">
        <v>46749581</v>
      </c>
      <c r="C127">
        <v>46749579</v>
      </c>
      <c r="D127">
        <v>31070582</v>
      </c>
      <c r="E127">
        <v>1</v>
      </c>
      <c r="F127">
        <v>1</v>
      </c>
      <c r="G127">
        <v>30515945</v>
      </c>
      <c r="H127">
        <v>2</v>
      </c>
      <c r="I127" t="s">
        <v>358</v>
      </c>
      <c r="J127" t="s">
        <v>359</v>
      </c>
      <c r="K127" t="s">
        <v>360</v>
      </c>
      <c r="L127">
        <v>1367</v>
      </c>
      <c r="N127">
        <v>1011</v>
      </c>
      <c r="O127" t="s">
        <v>354</v>
      </c>
      <c r="P127" t="s">
        <v>354</v>
      </c>
      <c r="Q127">
        <v>1</v>
      </c>
      <c r="X127">
        <v>1</v>
      </c>
      <c r="Y127">
        <v>0</v>
      </c>
      <c r="Z127">
        <v>100.09</v>
      </c>
      <c r="AA127">
        <v>13.81</v>
      </c>
      <c r="AB127">
        <v>0</v>
      </c>
      <c r="AC127">
        <v>0</v>
      </c>
      <c r="AD127">
        <v>1</v>
      </c>
      <c r="AE127">
        <v>0</v>
      </c>
      <c r="AF127" t="s">
        <v>0</v>
      </c>
      <c r="AG127">
        <v>1</v>
      </c>
      <c r="AH127">
        <v>2</v>
      </c>
      <c r="AI127">
        <v>46749580</v>
      </c>
      <c r="AJ127">
        <v>125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</row>
    <row r="128" spans="1:44" x14ac:dyDescent="0.2">
      <c r="A128">
        <f>ROW(Source!A143)</f>
        <v>143</v>
      </c>
      <c r="B128">
        <v>46748660</v>
      </c>
      <c r="C128">
        <v>46748658</v>
      </c>
      <c r="D128">
        <v>30516999</v>
      </c>
      <c r="E128">
        <v>30515945</v>
      </c>
      <c r="F128">
        <v>1</v>
      </c>
      <c r="G128">
        <v>30515945</v>
      </c>
      <c r="H128">
        <v>2</v>
      </c>
      <c r="I128" t="s">
        <v>361</v>
      </c>
      <c r="J128" t="s">
        <v>0</v>
      </c>
      <c r="K128" t="s">
        <v>362</v>
      </c>
      <c r="L128">
        <v>1344</v>
      </c>
      <c r="N128">
        <v>1008</v>
      </c>
      <c r="O128" t="s">
        <v>363</v>
      </c>
      <c r="P128" t="s">
        <v>363</v>
      </c>
      <c r="Q128">
        <v>1</v>
      </c>
      <c r="X128">
        <v>12.61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1</v>
      </c>
      <c r="AE128">
        <v>0</v>
      </c>
      <c r="AF128" t="s">
        <v>0</v>
      </c>
      <c r="AG128">
        <v>12.61</v>
      </c>
      <c r="AH128">
        <v>2</v>
      </c>
      <c r="AI128">
        <v>46748659</v>
      </c>
      <c r="AJ128">
        <v>126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</row>
    <row r="129" spans="1:44" x14ac:dyDescent="0.2">
      <c r="A129">
        <f>ROW(Source!A144)</f>
        <v>144</v>
      </c>
      <c r="B129">
        <v>46748667</v>
      </c>
      <c r="C129">
        <v>46748661</v>
      </c>
      <c r="D129">
        <v>30515951</v>
      </c>
      <c r="E129">
        <v>30515945</v>
      </c>
      <c r="F129">
        <v>1</v>
      </c>
      <c r="G129">
        <v>30515945</v>
      </c>
      <c r="H129">
        <v>1</v>
      </c>
      <c r="I129" t="s">
        <v>348</v>
      </c>
      <c r="J129" t="s">
        <v>0</v>
      </c>
      <c r="K129" t="s">
        <v>349</v>
      </c>
      <c r="L129">
        <v>1191</v>
      </c>
      <c r="N129">
        <v>1013</v>
      </c>
      <c r="O129" t="s">
        <v>350</v>
      </c>
      <c r="P129" t="s">
        <v>350</v>
      </c>
      <c r="Q129">
        <v>1</v>
      </c>
      <c r="X129">
        <v>27.7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1</v>
      </c>
      <c r="AF129" t="s">
        <v>18</v>
      </c>
      <c r="AG129">
        <v>31.854999999999997</v>
      </c>
      <c r="AH129">
        <v>2</v>
      </c>
      <c r="AI129">
        <v>46748662</v>
      </c>
      <c r="AJ129">
        <v>127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</row>
    <row r="130" spans="1:44" x14ac:dyDescent="0.2">
      <c r="A130">
        <f>ROW(Source!A144)</f>
        <v>144</v>
      </c>
      <c r="B130">
        <v>46748668</v>
      </c>
      <c r="C130">
        <v>46748661</v>
      </c>
      <c r="D130">
        <v>30595254</v>
      </c>
      <c r="E130">
        <v>1</v>
      </c>
      <c r="F130">
        <v>1</v>
      </c>
      <c r="G130">
        <v>30515945</v>
      </c>
      <c r="H130">
        <v>2</v>
      </c>
      <c r="I130" t="s">
        <v>364</v>
      </c>
      <c r="J130" t="s">
        <v>365</v>
      </c>
      <c r="K130" t="s">
        <v>366</v>
      </c>
      <c r="L130">
        <v>1367</v>
      </c>
      <c r="N130">
        <v>1011</v>
      </c>
      <c r="O130" t="s">
        <v>354</v>
      </c>
      <c r="P130" t="s">
        <v>354</v>
      </c>
      <c r="Q130">
        <v>1</v>
      </c>
      <c r="X130">
        <v>2.52</v>
      </c>
      <c r="Y130">
        <v>0</v>
      </c>
      <c r="Z130">
        <v>110.31</v>
      </c>
      <c r="AA130">
        <v>26.52</v>
      </c>
      <c r="AB130">
        <v>0</v>
      </c>
      <c r="AC130">
        <v>0</v>
      </c>
      <c r="AD130">
        <v>1</v>
      </c>
      <c r="AE130">
        <v>0</v>
      </c>
      <c r="AF130" t="s">
        <v>17</v>
      </c>
      <c r="AG130">
        <v>3.15</v>
      </c>
      <c r="AH130">
        <v>2</v>
      </c>
      <c r="AI130">
        <v>46748663</v>
      </c>
      <c r="AJ130">
        <v>128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</row>
    <row r="131" spans="1:44" x14ac:dyDescent="0.2">
      <c r="A131">
        <f>ROW(Source!A144)</f>
        <v>144</v>
      </c>
      <c r="B131">
        <v>46748669</v>
      </c>
      <c r="C131">
        <v>46748661</v>
      </c>
      <c r="D131">
        <v>30595493</v>
      </c>
      <c r="E131">
        <v>1</v>
      </c>
      <c r="F131">
        <v>1</v>
      </c>
      <c r="G131">
        <v>30515945</v>
      </c>
      <c r="H131">
        <v>2</v>
      </c>
      <c r="I131" t="s">
        <v>367</v>
      </c>
      <c r="J131" t="s">
        <v>368</v>
      </c>
      <c r="K131" t="s">
        <v>369</v>
      </c>
      <c r="L131">
        <v>1367</v>
      </c>
      <c r="N131">
        <v>1011</v>
      </c>
      <c r="O131" t="s">
        <v>354</v>
      </c>
      <c r="P131" t="s">
        <v>354</v>
      </c>
      <c r="Q131">
        <v>1</v>
      </c>
      <c r="X131">
        <v>1.02</v>
      </c>
      <c r="Y131">
        <v>0</v>
      </c>
      <c r="Z131">
        <v>258.24</v>
      </c>
      <c r="AA131">
        <v>17.34</v>
      </c>
      <c r="AB131">
        <v>0</v>
      </c>
      <c r="AC131">
        <v>0</v>
      </c>
      <c r="AD131">
        <v>1</v>
      </c>
      <c r="AE131">
        <v>0</v>
      </c>
      <c r="AF131" t="s">
        <v>17</v>
      </c>
      <c r="AG131">
        <v>1.2749999999999999</v>
      </c>
      <c r="AH131">
        <v>2</v>
      </c>
      <c r="AI131">
        <v>46748664</v>
      </c>
      <c r="AJ131">
        <v>129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1:44" x14ac:dyDescent="0.2">
      <c r="A132">
        <f>ROW(Source!A144)</f>
        <v>144</v>
      </c>
      <c r="B132">
        <v>46748670</v>
      </c>
      <c r="C132">
        <v>46748661</v>
      </c>
      <c r="D132">
        <v>30532024</v>
      </c>
      <c r="E132">
        <v>30515945</v>
      </c>
      <c r="F132">
        <v>1</v>
      </c>
      <c r="G132">
        <v>30515945</v>
      </c>
      <c r="H132">
        <v>3</v>
      </c>
      <c r="I132" t="s">
        <v>471</v>
      </c>
      <c r="J132" t="s">
        <v>0</v>
      </c>
      <c r="K132" t="s">
        <v>472</v>
      </c>
      <c r="L132">
        <v>1330</v>
      </c>
      <c r="N132">
        <v>1005</v>
      </c>
      <c r="O132" t="s">
        <v>473</v>
      </c>
      <c r="P132" t="s">
        <v>473</v>
      </c>
      <c r="Q132">
        <v>10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 t="s">
        <v>0</v>
      </c>
      <c r="AG132">
        <v>0</v>
      </c>
      <c r="AH132">
        <v>3</v>
      </c>
      <c r="AI132">
        <v>-1</v>
      </c>
      <c r="AJ132" t="s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</row>
    <row r="133" spans="1:44" x14ac:dyDescent="0.2">
      <c r="A133">
        <f>ROW(Source!A144)</f>
        <v>144</v>
      </c>
      <c r="B133">
        <v>46748671</v>
      </c>
      <c r="C133">
        <v>46748661</v>
      </c>
      <c r="D133">
        <v>30541208</v>
      </c>
      <c r="E133">
        <v>30515945</v>
      </c>
      <c r="F133">
        <v>1</v>
      </c>
      <c r="G133">
        <v>30515945</v>
      </c>
      <c r="H133">
        <v>3</v>
      </c>
      <c r="I133" t="s">
        <v>370</v>
      </c>
      <c r="J133" t="s">
        <v>0</v>
      </c>
      <c r="K133" t="s">
        <v>371</v>
      </c>
      <c r="L133">
        <v>1344</v>
      </c>
      <c r="N133">
        <v>1008</v>
      </c>
      <c r="O133" t="s">
        <v>363</v>
      </c>
      <c r="P133" t="s">
        <v>363</v>
      </c>
      <c r="Q133">
        <v>1</v>
      </c>
      <c r="X133">
        <v>0.49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 t="s">
        <v>0</v>
      </c>
      <c r="AG133">
        <v>0.49</v>
      </c>
      <c r="AH133">
        <v>2</v>
      </c>
      <c r="AI133">
        <v>46748665</v>
      </c>
      <c r="AJ133">
        <v>131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</row>
    <row r="134" spans="1:44" x14ac:dyDescent="0.2">
      <c r="A134">
        <f>ROW(Source!A146)</f>
        <v>146</v>
      </c>
      <c r="B134">
        <v>46748682</v>
      </c>
      <c r="C134">
        <v>46748673</v>
      </c>
      <c r="D134">
        <v>30515951</v>
      </c>
      <c r="E134">
        <v>30515945</v>
      </c>
      <c r="F134">
        <v>1</v>
      </c>
      <c r="G134">
        <v>30515945</v>
      </c>
      <c r="H134">
        <v>1</v>
      </c>
      <c r="I134" t="s">
        <v>348</v>
      </c>
      <c r="J134" t="s">
        <v>0</v>
      </c>
      <c r="K134" t="s">
        <v>349</v>
      </c>
      <c r="L134">
        <v>1191</v>
      </c>
      <c r="N134">
        <v>1013</v>
      </c>
      <c r="O134" t="s">
        <v>350</v>
      </c>
      <c r="P134" t="s">
        <v>350</v>
      </c>
      <c r="Q134">
        <v>1</v>
      </c>
      <c r="X134">
        <v>14.4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1</v>
      </c>
      <c r="AF134" t="s">
        <v>18</v>
      </c>
      <c r="AG134">
        <v>16.559999999999999</v>
      </c>
      <c r="AH134">
        <v>2</v>
      </c>
      <c r="AI134">
        <v>46748674</v>
      </c>
      <c r="AJ134">
        <v>132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44" x14ac:dyDescent="0.2">
      <c r="A135">
        <f>ROW(Source!A146)</f>
        <v>146</v>
      </c>
      <c r="B135">
        <v>46748683</v>
      </c>
      <c r="C135">
        <v>46748673</v>
      </c>
      <c r="D135">
        <v>30595274</v>
      </c>
      <c r="E135">
        <v>1</v>
      </c>
      <c r="F135">
        <v>1</v>
      </c>
      <c r="G135">
        <v>30515945</v>
      </c>
      <c r="H135">
        <v>2</v>
      </c>
      <c r="I135" t="s">
        <v>372</v>
      </c>
      <c r="J135" t="s">
        <v>373</v>
      </c>
      <c r="K135" t="s">
        <v>374</v>
      </c>
      <c r="L135">
        <v>1367</v>
      </c>
      <c r="N135">
        <v>1011</v>
      </c>
      <c r="O135" t="s">
        <v>354</v>
      </c>
      <c r="P135" t="s">
        <v>354</v>
      </c>
      <c r="Q135">
        <v>1</v>
      </c>
      <c r="X135">
        <v>1.66</v>
      </c>
      <c r="Y135">
        <v>0</v>
      </c>
      <c r="Z135">
        <v>116.89</v>
      </c>
      <c r="AA135">
        <v>23.41</v>
      </c>
      <c r="AB135">
        <v>0</v>
      </c>
      <c r="AC135">
        <v>0</v>
      </c>
      <c r="AD135">
        <v>1</v>
      </c>
      <c r="AE135">
        <v>0</v>
      </c>
      <c r="AF135" t="s">
        <v>17</v>
      </c>
      <c r="AG135">
        <v>2.0749999999999997</v>
      </c>
      <c r="AH135">
        <v>2</v>
      </c>
      <c r="AI135">
        <v>46748675</v>
      </c>
      <c r="AJ135">
        <v>133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</row>
    <row r="136" spans="1:44" x14ac:dyDescent="0.2">
      <c r="A136">
        <f>ROW(Source!A146)</f>
        <v>146</v>
      </c>
      <c r="B136">
        <v>46748684</v>
      </c>
      <c r="C136">
        <v>46748673</v>
      </c>
      <c r="D136">
        <v>30595497</v>
      </c>
      <c r="E136">
        <v>1</v>
      </c>
      <c r="F136">
        <v>1</v>
      </c>
      <c r="G136">
        <v>30515945</v>
      </c>
      <c r="H136">
        <v>2</v>
      </c>
      <c r="I136" t="s">
        <v>375</v>
      </c>
      <c r="J136" t="s">
        <v>376</v>
      </c>
      <c r="K136" t="s">
        <v>377</v>
      </c>
      <c r="L136">
        <v>1367</v>
      </c>
      <c r="N136">
        <v>1011</v>
      </c>
      <c r="O136" t="s">
        <v>354</v>
      </c>
      <c r="P136" t="s">
        <v>354</v>
      </c>
      <c r="Q136">
        <v>1</v>
      </c>
      <c r="X136">
        <v>1.66</v>
      </c>
      <c r="Y136">
        <v>0</v>
      </c>
      <c r="Z136">
        <v>62.97</v>
      </c>
      <c r="AA136">
        <v>6.64</v>
      </c>
      <c r="AB136">
        <v>0</v>
      </c>
      <c r="AC136">
        <v>0</v>
      </c>
      <c r="AD136">
        <v>1</v>
      </c>
      <c r="AE136">
        <v>0</v>
      </c>
      <c r="AF136" t="s">
        <v>17</v>
      </c>
      <c r="AG136">
        <v>2.0749999999999997</v>
      </c>
      <c r="AH136">
        <v>2</v>
      </c>
      <c r="AI136">
        <v>46748676</v>
      </c>
      <c r="AJ136">
        <v>134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</row>
    <row r="137" spans="1:44" x14ac:dyDescent="0.2">
      <c r="A137">
        <f>ROW(Source!A146)</f>
        <v>146</v>
      </c>
      <c r="B137">
        <v>46748685</v>
      </c>
      <c r="C137">
        <v>46748673</v>
      </c>
      <c r="D137">
        <v>30595500</v>
      </c>
      <c r="E137">
        <v>1</v>
      </c>
      <c r="F137">
        <v>1</v>
      </c>
      <c r="G137">
        <v>30515945</v>
      </c>
      <c r="H137">
        <v>2</v>
      </c>
      <c r="I137" t="s">
        <v>378</v>
      </c>
      <c r="J137" t="s">
        <v>379</v>
      </c>
      <c r="K137" t="s">
        <v>380</v>
      </c>
      <c r="L137">
        <v>1367</v>
      </c>
      <c r="N137">
        <v>1011</v>
      </c>
      <c r="O137" t="s">
        <v>354</v>
      </c>
      <c r="P137" t="s">
        <v>354</v>
      </c>
      <c r="Q137">
        <v>1</v>
      </c>
      <c r="X137">
        <v>0.65</v>
      </c>
      <c r="Y137">
        <v>0</v>
      </c>
      <c r="Z137">
        <v>246.68</v>
      </c>
      <c r="AA137">
        <v>13.37</v>
      </c>
      <c r="AB137">
        <v>0</v>
      </c>
      <c r="AC137">
        <v>0</v>
      </c>
      <c r="AD137">
        <v>1</v>
      </c>
      <c r="AE137">
        <v>0</v>
      </c>
      <c r="AF137" t="s">
        <v>17</v>
      </c>
      <c r="AG137">
        <v>0.8125</v>
      </c>
      <c r="AH137">
        <v>2</v>
      </c>
      <c r="AI137">
        <v>46748677</v>
      </c>
      <c r="AJ137">
        <v>135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</row>
    <row r="138" spans="1:44" x14ac:dyDescent="0.2">
      <c r="A138">
        <f>ROW(Source!A146)</f>
        <v>146</v>
      </c>
      <c r="B138">
        <v>46748686</v>
      </c>
      <c r="C138">
        <v>46748673</v>
      </c>
      <c r="D138">
        <v>30595528</v>
      </c>
      <c r="E138">
        <v>1</v>
      </c>
      <c r="F138">
        <v>1</v>
      </c>
      <c r="G138">
        <v>30515945</v>
      </c>
      <c r="H138">
        <v>2</v>
      </c>
      <c r="I138" t="s">
        <v>381</v>
      </c>
      <c r="J138" t="s">
        <v>382</v>
      </c>
      <c r="K138" t="s">
        <v>383</v>
      </c>
      <c r="L138">
        <v>1367</v>
      </c>
      <c r="N138">
        <v>1011</v>
      </c>
      <c r="O138" t="s">
        <v>354</v>
      </c>
      <c r="P138" t="s">
        <v>354</v>
      </c>
      <c r="Q138">
        <v>1</v>
      </c>
      <c r="X138">
        <v>1.55</v>
      </c>
      <c r="Y138">
        <v>0</v>
      </c>
      <c r="Z138">
        <v>125.13</v>
      </c>
      <c r="AA138">
        <v>24.74</v>
      </c>
      <c r="AB138">
        <v>0</v>
      </c>
      <c r="AC138">
        <v>0</v>
      </c>
      <c r="AD138">
        <v>1</v>
      </c>
      <c r="AE138">
        <v>0</v>
      </c>
      <c r="AF138" t="s">
        <v>17</v>
      </c>
      <c r="AG138">
        <v>1.9375</v>
      </c>
      <c r="AH138">
        <v>2</v>
      </c>
      <c r="AI138">
        <v>46748678</v>
      </c>
      <c r="AJ138">
        <v>136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</row>
    <row r="139" spans="1:44" x14ac:dyDescent="0.2">
      <c r="A139">
        <f>ROW(Source!A146)</f>
        <v>146</v>
      </c>
      <c r="B139">
        <v>46748687</v>
      </c>
      <c r="C139">
        <v>46748673</v>
      </c>
      <c r="D139">
        <v>30595490</v>
      </c>
      <c r="E139">
        <v>1</v>
      </c>
      <c r="F139">
        <v>1</v>
      </c>
      <c r="G139">
        <v>30515945</v>
      </c>
      <c r="H139">
        <v>2</v>
      </c>
      <c r="I139" t="s">
        <v>384</v>
      </c>
      <c r="J139" t="s">
        <v>385</v>
      </c>
      <c r="K139" t="s">
        <v>386</v>
      </c>
      <c r="L139">
        <v>1367</v>
      </c>
      <c r="N139">
        <v>1011</v>
      </c>
      <c r="O139" t="s">
        <v>354</v>
      </c>
      <c r="P139" t="s">
        <v>354</v>
      </c>
      <c r="Q139">
        <v>1</v>
      </c>
      <c r="X139">
        <v>0.52</v>
      </c>
      <c r="Y139">
        <v>0</v>
      </c>
      <c r="Z139">
        <v>177.54</v>
      </c>
      <c r="AA139">
        <v>17.420000000000002</v>
      </c>
      <c r="AB139">
        <v>0</v>
      </c>
      <c r="AC139">
        <v>0</v>
      </c>
      <c r="AD139">
        <v>1</v>
      </c>
      <c r="AE139">
        <v>0</v>
      </c>
      <c r="AF139" t="s">
        <v>17</v>
      </c>
      <c r="AG139">
        <v>0.65</v>
      </c>
      <c r="AH139">
        <v>2</v>
      </c>
      <c r="AI139">
        <v>46748679</v>
      </c>
      <c r="AJ139">
        <v>137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spans="1:44" x14ac:dyDescent="0.2">
      <c r="A140">
        <f>ROW(Source!A146)</f>
        <v>146</v>
      </c>
      <c r="B140">
        <v>46748688</v>
      </c>
      <c r="C140">
        <v>46748673</v>
      </c>
      <c r="D140">
        <v>30571181</v>
      </c>
      <c r="E140">
        <v>1</v>
      </c>
      <c r="F140">
        <v>1</v>
      </c>
      <c r="G140">
        <v>30515945</v>
      </c>
      <c r="H140">
        <v>3</v>
      </c>
      <c r="I140" t="s">
        <v>387</v>
      </c>
      <c r="J140" t="s">
        <v>388</v>
      </c>
      <c r="K140" t="s">
        <v>389</v>
      </c>
      <c r="L140">
        <v>1339</v>
      </c>
      <c r="N140">
        <v>1007</v>
      </c>
      <c r="O140" t="s">
        <v>72</v>
      </c>
      <c r="P140" t="s">
        <v>72</v>
      </c>
      <c r="Q140">
        <v>1</v>
      </c>
      <c r="X140">
        <v>5</v>
      </c>
      <c r="Y140">
        <v>7.07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  <c r="AF140" t="s">
        <v>0</v>
      </c>
      <c r="AG140">
        <v>5</v>
      </c>
      <c r="AH140">
        <v>2</v>
      </c>
      <c r="AI140">
        <v>46748680</v>
      </c>
      <c r="AJ140">
        <v>138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</row>
    <row r="141" spans="1:44" x14ac:dyDescent="0.2">
      <c r="A141">
        <f>ROW(Source!A146)</f>
        <v>146</v>
      </c>
      <c r="B141">
        <v>46748689</v>
      </c>
      <c r="C141">
        <v>46748673</v>
      </c>
      <c r="D141">
        <v>30531689</v>
      </c>
      <c r="E141">
        <v>30515945</v>
      </c>
      <c r="F141">
        <v>1</v>
      </c>
      <c r="G141">
        <v>30515945</v>
      </c>
      <c r="H141">
        <v>3</v>
      </c>
      <c r="I141" t="s">
        <v>474</v>
      </c>
      <c r="J141" t="s">
        <v>0</v>
      </c>
      <c r="K141" t="s">
        <v>475</v>
      </c>
      <c r="L141">
        <v>1339</v>
      </c>
      <c r="N141">
        <v>1007</v>
      </c>
      <c r="O141" t="s">
        <v>72</v>
      </c>
      <c r="P141" t="s">
        <v>72</v>
      </c>
      <c r="Q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 t="s">
        <v>0</v>
      </c>
      <c r="AG141">
        <v>0</v>
      </c>
      <c r="AH141">
        <v>3</v>
      </c>
      <c r="AI141">
        <v>-1</v>
      </c>
      <c r="AJ141" t="s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spans="1:44" x14ac:dyDescent="0.2">
      <c r="A142">
        <f>ROW(Source!A148)</f>
        <v>148</v>
      </c>
      <c r="B142">
        <v>46748701</v>
      </c>
      <c r="C142">
        <v>46748691</v>
      </c>
      <c r="D142">
        <v>30515951</v>
      </c>
      <c r="E142">
        <v>30515945</v>
      </c>
      <c r="F142">
        <v>1</v>
      </c>
      <c r="G142">
        <v>30515945</v>
      </c>
      <c r="H142">
        <v>1</v>
      </c>
      <c r="I142" t="s">
        <v>348</v>
      </c>
      <c r="J142" t="s">
        <v>0</v>
      </c>
      <c r="K142" t="s">
        <v>349</v>
      </c>
      <c r="L142">
        <v>1191</v>
      </c>
      <c r="N142">
        <v>1013</v>
      </c>
      <c r="O142" t="s">
        <v>350</v>
      </c>
      <c r="P142" t="s">
        <v>350</v>
      </c>
      <c r="Q142">
        <v>1</v>
      </c>
      <c r="X142">
        <v>21.6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1</v>
      </c>
      <c r="AF142" t="s">
        <v>18</v>
      </c>
      <c r="AG142">
        <v>24.84</v>
      </c>
      <c r="AH142">
        <v>2</v>
      </c>
      <c r="AI142">
        <v>46748692</v>
      </c>
      <c r="AJ142">
        <v>140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</row>
    <row r="143" spans="1:44" x14ac:dyDescent="0.2">
      <c r="A143">
        <f>ROW(Source!A148)</f>
        <v>148</v>
      </c>
      <c r="B143">
        <v>46748702</v>
      </c>
      <c r="C143">
        <v>46748691</v>
      </c>
      <c r="D143">
        <v>30595253</v>
      </c>
      <c r="E143">
        <v>1</v>
      </c>
      <c r="F143">
        <v>1</v>
      </c>
      <c r="G143">
        <v>30515945</v>
      </c>
      <c r="H143">
        <v>2</v>
      </c>
      <c r="I143" t="s">
        <v>355</v>
      </c>
      <c r="J143" t="s">
        <v>356</v>
      </c>
      <c r="K143" t="s">
        <v>357</v>
      </c>
      <c r="L143">
        <v>1367</v>
      </c>
      <c r="N143">
        <v>1011</v>
      </c>
      <c r="O143" t="s">
        <v>354</v>
      </c>
      <c r="P143" t="s">
        <v>354</v>
      </c>
      <c r="Q143">
        <v>1</v>
      </c>
      <c r="X143">
        <v>2.35</v>
      </c>
      <c r="Y143">
        <v>0</v>
      </c>
      <c r="Z143">
        <v>95.06</v>
      </c>
      <c r="AA143">
        <v>22.22</v>
      </c>
      <c r="AB143">
        <v>0</v>
      </c>
      <c r="AC143">
        <v>0</v>
      </c>
      <c r="AD143">
        <v>1</v>
      </c>
      <c r="AE143">
        <v>0</v>
      </c>
      <c r="AF143" t="s">
        <v>17</v>
      </c>
      <c r="AG143">
        <v>2.9375</v>
      </c>
      <c r="AH143">
        <v>2</v>
      </c>
      <c r="AI143">
        <v>46748693</v>
      </c>
      <c r="AJ143">
        <v>141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</row>
    <row r="144" spans="1:44" x14ac:dyDescent="0.2">
      <c r="A144">
        <f>ROW(Source!A148)</f>
        <v>148</v>
      </c>
      <c r="B144">
        <v>46748703</v>
      </c>
      <c r="C144">
        <v>46748691</v>
      </c>
      <c r="D144">
        <v>30595500</v>
      </c>
      <c r="E144">
        <v>1</v>
      </c>
      <c r="F144">
        <v>1</v>
      </c>
      <c r="G144">
        <v>30515945</v>
      </c>
      <c r="H144">
        <v>2</v>
      </c>
      <c r="I144" t="s">
        <v>378</v>
      </c>
      <c r="J144" t="s">
        <v>379</v>
      </c>
      <c r="K144" t="s">
        <v>380</v>
      </c>
      <c r="L144">
        <v>1367</v>
      </c>
      <c r="N144">
        <v>1011</v>
      </c>
      <c r="O144" t="s">
        <v>354</v>
      </c>
      <c r="P144" t="s">
        <v>354</v>
      </c>
      <c r="Q144">
        <v>1</v>
      </c>
      <c r="X144">
        <v>0.91</v>
      </c>
      <c r="Y144">
        <v>0</v>
      </c>
      <c r="Z144">
        <v>246.68</v>
      </c>
      <c r="AA144">
        <v>13.37</v>
      </c>
      <c r="AB144">
        <v>0</v>
      </c>
      <c r="AC144">
        <v>0</v>
      </c>
      <c r="AD144">
        <v>1</v>
      </c>
      <c r="AE144">
        <v>0</v>
      </c>
      <c r="AF144" t="s">
        <v>17</v>
      </c>
      <c r="AG144">
        <v>1.1375</v>
      </c>
      <c r="AH144">
        <v>2</v>
      </c>
      <c r="AI144">
        <v>46748694</v>
      </c>
      <c r="AJ144">
        <v>142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</row>
    <row r="145" spans="1:44" x14ac:dyDescent="0.2">
      <c r="A145">
        <f>ROW(Source!A148)</f>
        <v>148</v>
      </c>
      <c r="B145">
        <v>46748704</v>
      </c>
      <c r="C145">
        <v>46748691</v>
      </c>
      <c r="D145">
        <v>30595485</v>
      </c>
      <c r="E145">
        <v>1</v>
      </c>
      <c r="F145">
        <v>1</v>
      </c>
      <c r="G145">
        <v>30515945</v>
      </c>
      <c r="H145">
        <v>2</v>
      </c>
      <c r="I145" t="s">
        <v>390</v>
      </c>
      <c r="J145" t="s">
        <v>391</v>
      </c>
      <c r="K145" t="s">
        <v>392</v>
      </c>
      <c r="L145">
        <v>1367</v>
      </c>
      <c r="N145">
        <v>1011</v>
      </c>
      <c r="O145" t="s">
        <v>354</v>
      </c>
      <c r="P145" t="s">
        <v>354</v>
      </c>
      <c r="Q145">
        <v>1</v>
      </c>
      <c r="X145">
        <v>7.17</v>
      </c>
      <c r="Y145">
        <v>0</v>
      </c>
      <c r="Z145">
        <v>169.44</v>
      </c>
      <c r="AA145">
        <v>15.02</v>
      </c>
      <c r="AB145">
        <v>0</v>
      </c>
      <c r="AC145">
        <v>0</v>
      </c>
      <c r="AD145">
        <v>1</v>
      </c>
      <c r="AE145">
        <v>0</v>
      </c>
      <c r="AF145" t="s">
        <v>17</v>
      </c>
      <c r="AG145">
        <v>8.9625000000000004</v>
      </c>
      <c r="AH145">
        <v>2</v>
      </c>
      <c r="AI145">
        <v>46748695</v>
      </c>
      <c r="AJ145">
        <v>143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</row>
    <row r="146" spans="1:44" x14ac:dyDescent="0.2">
      <c r="A146">
        <f>ROW(Source!A148)</f>
        <v>148</v>
      </c>
      <c r="B146">
        <v>46748705</v>
      </c>
      <c r="C146">
        <v>46748691</v>
      </c>
      <c r="D146">
        <v>30595486</v>
      </c>
      <c r="E146">
        <v>1</v>
      </c>
      <c r="F146">
        <v>1</v>
      </c>
      <c r="G146">
        <v>30515945</v>
      </c>
      <c r="H146">
        <v>2</v>
      </c>
      <c r="I146" t="s">
        <v>393</v>
      </c>
      <c r="J146" t="s">
        <v>394</v>
      </c>
      <c r="K146" t="s">
        <v>395</v>
      </c>
      <c r="L146">
        <v>1367</v>
      </c>
      <c r="N146">
        <v>1011</v>
      </c>
      <c r="O146" t="s">
        <v>354</v>
      </c>
      <c r="P146" t="s">
        <v>354</v>
      </c>
      <c r="Q146">
        <v>1</v>
      </c>
      <c r="X146">
        <v>14.6</v>
      </c>
      <c r="Y146">
        <v>0</v>
      </c>
      <c r="Z146">
        <v>219.5</v>
      </c>
      <c r="AA146">
        <v>17.510000000000002</v>
      </c>
      <c r="AB146">
        <v>0</v>
      </c>
      <c r="AC146">
        <v>0</v>
      </c>
      <c r="AD146">
        <v>1</v>
      </c>
      <c r="AE146">
        <v>0</v>
      </c>
      <c r="AF146" t="s">
        <v>17</v>
      </c>
      <c r="AG146">
        <v>18.25</v>
      </c>
      <c r="AH146">
        <v>2</v>
      </c>
      <c r="AI146">
        <v>46748696</v>
      </c>
      <c r="AJ146">
        <v>144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</row>
    <row r="147" spans="1:44" x14ac:dyDescent="0.2">
      <c r="A147">
        <f>ROW(Source!A148)</f>
        <v>148</v>
      </c>
      <c r="B147">
        <v>46748706</v>
      </c>
      <c r="C147">
        <v>46748691</v>
      </c>
      <c r="D147">
        <v>30595528</v>
      </c>
      <c r="E147">
        <v>1</v>
      </c>
      <c r="F147">
        <v>1</v>
      </c>
      <c r="G147">
        <v>30515945</v>
      </c>
      <c r="H147">
        <v>2</v>
      </c>
      <c r="I147" t="s">
        <v>381</v>
      </c>
      <c r="J147" t="s">
        <v>382</v>
      </c>
      <c r="K147" t="s">
        <v>383</v>
      </c>
      <c r="L147">
        <v>1367</v>
      </c>
      <c r="N147">
        <v>1011</v>
      </c>
      <c r="O147" t="s">
        <v>354</v>
      </c>
      <c r="P147" t="s">
        <v>354</v>
      </c>
      <c r="Q147">
        <v>1</v>
      </c>
      <c r="X147">
        <v>1.79</v>
      </c>
      <c r="Y147">
        <v>0</v>
      </c>
      <c r="Z147">
        <v>125.13</v>
      </c>
      <c r="AA147">
        <v>24.74</v>
      </c>
      <c r="AB147">
        <v>0</v>
      </c>
      <c r="AC147">
        <v>0</v>
      </c>
      <c r="AD147">
        <v>1</v>
      </c>
      <c r="AE147">
        <v>0</v>
      </c>
      <c r="AF147" t="s">
        <v>17</v>
      </c>
      <c r="AG147">
        <v>2.2374999999999998</v>
      </c>
      <c r="AH147">
        <v>2</v>
      </c>
      <c r="AI147">
        <v>46748697</v>
      </c>
      <c r="AJ147">
        <v>145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2">
      <c r="A148">
        <f>ROW(Source!A148)</f>
        <v>148</v>
      </c>
      <c r="B148">
        <v>46748707</v>
      </c>
      <c r="C148">
        <v>46748691</v>
      </c>
      <c r="D148">
        <v>30595490</v>
      </c>
      <c r="E148">
        <v>1</v>
      </c>
      <c r="F148">
        <v>1</v>
      </c>
      <c r="G148">
        <v>30515945</v>
      </c>
      <c r="H148">
        <v>2</v>
      </c>
      <c r="I148" t="s">
        <v>384</v>
      </c>
      <c r="J148" t="s">
        <v>385</v>
      </c>
      <c r="K148" t="s">
        <v>386</v>
      </c>
      <c r="L148">
        <v>1367</v>
      </c>
      <c r="N148">
        <v>1011</v>
      </c>
      <c r="O148" t="s">
        <v>354</v>
      </c>
      <c r="P148" t="s">
        <v>354</v>
      </c>
      <c r="Q148">
        <v>1</v>
      </c>
      <c r="X148">
        <v>0.52</v>
      </c>
      <c r="Y148">
        <v>0</v>
      </c>
      <c r="Z148">
        <v>177.54</v>
      </c>
      <c r="AA148">
        <v>17.420000000000002</v>
      </c>
      <c r="AB148">
        <v>0</v>
      </c>
      <c r="AC148">
        <v>0</v>
      </c>
      <c r="AD148">
        <v>1</v>
      </c>
      <c r="AE148">
        <v>0</v>
      </c>
      <c r="AF148" t="s">
        <v>17</v>
      </c>
      <c r="AG148">
        <v>0.65</v>
      </c>
      <c r="AH148">
        <v>2</v>
      </c>
      <c r="AI148">
        <v>46748698</v>
      </c>
      <c r="AJ148">
        <v>146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spans="1:44" x14ac:dyDescent="0.2">
      <c r="A149">
        <f>ROW(Source!A148)</f>
        <v>148</v>
      </c>
      <c r="B149">
        <v>46748708</v>
      </c>
      <c r="C149">
        <v>46748691</v>
      </c>
      <c r="D149">
        <v>30571181</v>
      </c>
      <c r="E149">
        <v>1</v>
      </c>
      <c r="F149">
        <v>1</v>
      </c>
      <c r="G149">
        <v>30515945</v>
      </c>
      <c r="H149">
        <v>3</v>
      </c>
      <c r="I149" t="s">
        <v>387</v>
      </c>
      <c r="J149" t="s">
        <v>388</v>
      </c>
      <c r="K149" t="s">
        <v>389</v>
      </c>
      <c r="L149">
        <v>1339</v>
      </c>
      <c r="N149">
        <v>1007</v>
      </c>
      <c r="O149" t="s">
        <v>72</v>
      </c>
      <c r="P149" t="s">
        <v>72</v>
      </c>
      <c r="Q149">
        <v>1</v>
      </c>
      <c r="X149">
        <v>7</v>
      </c>
      <c r="Y149">
        <v>7.07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0</v>
      </c>
      <c r="AF149" t="s">
        <v>0</v>
      </c>
      <c r="AG149">
        <v>7</v>
      </c>
      <c r="AH149">
        <v>2</v>
      </c>
      <c r="AI149">
        <v>46748699</v>
      </c>
      <c r="AJ149">
        <v>147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1:44" x14ac:dyDescent="0.2">
      <c r="A150">
        <f>ROW(Source!A148)</f>
        <v>148</v>
      </c>
      <c r="B150">
        <v>46748709</v>
      </c>
      <c r="C150">
        <v>46748691</v>
      </c>
      <c r="D150">
        <v>30532272</v>
      </c>
      <c r="E150">
        <v>30515945</v>
      </c>
      <c r="F150">
        <v>1</v>
      </c>
      <c r="G150">
        <v>30515945</v>
      </c>
      <c r="H150">
        <v>3</v>
      </c>
      <c r="I150" t="s">
        <v>476</v>
      </c>
      <c r="J150" t="s">
        <v>0</v>
      </c>
      <c r="K150" t="s">
        <v>477</v>
      </c>
      <c r="L150">
        <v>1339</v>
      </c>
      <c r="N150">
        <v>1007</v>
      </c>
      <c r="O150" t="s">
        <v>72</v>
      </c>
      <c r="P150" t="s">
        <v>72</v>
      </c>
      <c r="Q150">
        <v>1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 t="s">
        <v>0</v>
      </c>
      <c r="AG150">
        <v>0</v>
      </c>
      <c r="AH150">
        <v>3</v>
      </c>
      <c r="AI150">
        <v>-1</v>
      </c>
      <c r="AJ150" t="s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 x14ac:dyDescent="0.2">
      <c r="A151">
        <f>ROW(Source!A150)</f>
        <v>150</v>
      </c>
      <c r="B151">
        <v>46748722</v>
      </c>
      <c r="C151">
        <v>46748711</v>
      </c>
      <c r="D151">
        <v>30515951</v>
      </c>
      <c r="E151">
        <v>30515945</v>
      </c>
      <c r="F151">
        <v>1</v>
      </c>
      <c r="G151">
        <v>30515945</v>
      </c>
      <c r="H151">
        <v>1</v>
      </c>
      <c r="I151" t="s">
        <v>348</v>
      </c>
      <c r="J151" t="s">
        <v>0</v>
      </c>
      <c r="K151" t="s">
        <v>349</v>
      </c>
      <c r="L151">
        <v>1191</v>
      </c>
      <c r="N151">
        <v>1013</v>
      </c>
      <c r="O151" t="s">
        <v>350</v>
      </c>
      <c r="P151" t="s">
        <v>350</v>
      </c>
      <c r="Q151">
        <v>1</v>
      </c>
      <c r="X151">
        <v>116.59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1</v>
      </c>
      <c r="AF151" t="s">
        <v>18</v>
      </c>
      <c r="AG151">
        <v>134.07849999999999</v>
      </c>
      <c r="AH151">
        <v>2</v>
      </c>
      <c r="AI151">
        <v>46748712</v>
      </c>
      <c r="AJ151">
        <v>149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2">
      <c r="A152">
        <f>ROW(Source!A150)</f>
        <v>150</v>
      </c>
      <c r="B152">
        <v>46748723</v>
      </c>
      <c r="C152">
        <v>46748711</v>
      </c>
      <c r="D152">
        <v>30595968</v>
      </c>
      <c r="E152">
        <v>1</v>
      </c>
      <c r="F152">
        <v>1</v>
      </c>
      <c r="G152">
        <v>30515945</v>
      </c>
      <c r="H152">
        <v>2</v>
      </c>
      <c r="I152" t="s">
        <v>396</v>
      </c>
      <c r="J152" t="s">
        <v>397</v>
      </c>
      <c r="K152" t="s">
        <v>398</v>
      </c>
      <c r="L152">
        <v>1367</v>
      </c>
      <c r="N152">
        <v>1011</v>
      </c>
      <c r="O152" t="s">
        <v>354</v>
      </c>
      <c r="P152" t="s">
        <v>354</v>
      </c>
      <c r="Q152">
        <v>1</v>
      </c>
      <c r="X152">
        <v>3.28</v>
      </c>
      <c r="Y152">
        <v>0</v>
      </c>
      <c r="Z152">
        <v>17.420000000000002</v>
      </c>
      <c r="AA152">
        <v>0.15</v>
      </c>
      <c r="AB152">
        <v>0</v>
      </c>
      <c r="AC152">
        <v>0</v>
      </c>
      <c r="AD152">
        <v>1</v>
      </c>
      <c r="AE152">
        <v>0</v>
      </c>
      <c r="AF152" t="s">
        <v>17</v>
      </c>
      <c r="AG152">
        <v>4.0999999999999996</v>
      </c>
      <c r="AH152">
        <v>2</v>
      </c>
      <c r="AI152">
        <v>46748713</v>
      </c>
      <c r="AJ152">
        <v>150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">
      <c r="A153">
        <f>ROW(Source!A150)</f>
        <v>150</v>
      </c>
      <c r="B153">
        <v>46748724</v>
      </c>
      <c r="C153">
        <v>46748711</v>
      </c>
      <c r="D153">
        <v>30596074</v>
      </c>
      <c r="E153">
        <v>1</v>
      </c>
      <c r="F153">
        <v>1</v>
      </c>
      <c r="G153">
        <v>30515945</v>
      </c>
      <c r="H153">
        <v>2</v>
      </c>
      <c r="I153" t="s">
        <v>399</v>
      </c>
      <c r="J153" t="s">
        <v>400</v>
      </c>
      <c r="K153" t="s">
        <v>401</v>
      </c>
      <c r="L153">
        <v>1367</v>
      </c>
      <c r="N153">
        <v>1011</v>
      </c>
      <c r="O153" t="s">
        <v>354</v>
      </c>
      <c r="P153" t="s">
        <v>354</v>
      </c>
      <c r="Q153">
        <v>1</v>
      </c>
      <c r="X153">
        <v>0.81</v>
      </c>
      <c r="Y153">
        <v>0</v>
      </c>
      <c r="Z153">
        <v>76.81</v>
      </c>
      <c r="AA153">
        <v>14.36</v>
      </c>
      <c r="AB153">
        <v>0</v>
      </c>
      <c r="AC153">
        <v>0</v>
      </c>
      <c r="AD153">
        <v>1</v>
      </c>
      <c r="AE153">
        <v>0</v>
      </c>
      <c r="AF153" t="s">
        <v>17</v>
      </c>
      <c r="AG153">
        <v>1.0125000000000002</v>
      </c>
      <c r="AH153">
        <v>2</v>
      </c>
      <c r="AI153">
        <v>46748714</v>
      </c>
      <c r="AJ153">
        <v>151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 x14ac:dyDescent="0.2">
      <c r="A154">
        <f>ROW(Source!A150)</f>
        <v>150</v>
      </c>
      <c r="B154">
        <v>46748726</v>
      </c>
      <c r="C154">
        <v>46748711</v>
      </c>
      <c r="D154">
        <v>30596128</v>
      </c>
      <c r="E154">
        <v>1</v>
      </c>
      <c r="F154">
        <v>1</v>
      </c>
      <c r="G154">
        <v>30515945</v>
      </c>
      <c r="H154">
        <v>2</v>
      </c>
      <c r="I154" t="s">
        <v>402</v>
      </c>
      <c r="J154" t="s">
        <v>403</v>
      </c>
      <c r="K154" t="s">
        <v>404</v>
      </c>
      <c r="L154">
        <v>1367</v>
      </c>
      <c r="N154">
        <v>1011</v>
      </c>
      <c r="O154" t="s">
        <v>354</v>
      </c>
      <c r="P154" t="s">
        <v>354</v>
      </c>
      <c r="Q154">
        <v>1</v>
      </c>
      <c r="X154">
        <v>1.74</v>
      </c>
      <c r="Y154">
        <v>0</v>
      </c>
      <c r="Z154">
        <v>0.81</v>
      </c>
      <c r="AA154">
        <v>0.03</v>
      </c>
      <c r="AB154">
        <v>0</v>
      </c>
      <c r="AC154">
        <v>0</v>
      </c>
      <c r="AD154">
        <v>1</v>
      </c>
      <c r="AE154">
        <v>0</v>
      </c>
      <c r="AF154" t="s">
        <v>17</v>
      </c>
      <c r="AG154">
        <v>2.1749999999999998</v>
      </c>
      <c r="AH154">
        <v>2</v>
      </c>
      <c r="AI154">
        <v>46748716</v>
      </c>
      <c r="AJ154">
        <v>152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</row>
    <row r="155" spans="1:44" x14ac:dyDescent="0.2">
      <c r="A155">
        <f>ROW(Source!A150)</f>
        <v>150</v>
      </c>
      <c r="B155">
        <v>46748725</v>
      </c>
      <c r="C155">
        <v>46748711</v>
      </c>
      <c r="D155">
        <v>30595321</v>
      </c>
      <c r="E155">
        <v>1</v>
      </c>
      <c r="F155">
        <v>1</v>
      </c>
      <c r="G155">
        <v>30515945</v>
      </c>
      <c r="H155">
        <v>2</v>
      </c>
      <c r="I155" t="s">
        <v>405</v>
      </c>
      <c r="J155" t="s">
        <v>406</v>
      </c>
      <c r="K155" t="s">
        <v>407</v>
      </c>
      <c r="L155">
        <v>1367</v>
      </c>
      <c r="N155">
        <v>1011</v>
      </c>
      <c r="O155" t="s">
        <v>354</v>
      </c>
      <c r="P155" t="s">
        <v>354</v>
      </c>
      <c r="Q155">
        <v>1</v>
      </c>
      <c r="X155">
        <v>0.81</v>
      </c>
      <c r="Y155">
        <v>0</v>
      </c>
      <c r="Z155">
        <v>190.93</v>
      </c>
      <c r="AA155">
        <v>18.149999999999999</v>
      </c>
      <c r="AB155">
        <v>0</v>
      </c>
      <c r="AC155">
        <v>0</v>
      </c>
      <c r="AD155">
        <v>1</v>
      </c>
      <c r="AE155">
        <v>0</v>
      </c>
      <c r="AF155" t="s">
        <v>17</v>
      </c>
      <c r="AG155">
        <v>1.0125000000000002</v>
      </c>
      <c r="AH155">
        <v>2</v>
      </c>
      <c r="AI155">
        <v>46748715</v>
      </c>
      <c r="AJ155">
        <v>153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 x14ac:dyDescent="0.2">
      <c r="A156">
        <f>ROW(Source!A150)</f>
        <v>150</v>
      </c>
      <c r="B156">
        <v>46748727</v>
      </c>
      <c r="C156">
        <v>46748711</v>
      </c>
      <c r="D156">
        <v>30516999</v>
      </c>
      <c r="E156">
        <v>30515945</v>
      </c>
      <c r="F156">
        <v>1</v>
      </c>
      <c r="G156">
        <v>30515945</v>
      </c>
      <c r="H156">
        <v>2</v>
      </c>
      <c r="I156" t="s">
        <v>361</v>
      </c>
      <c r="J156" t="s">
        <v>0</v>
      </c>
      <c r="K156" t="s">
        <v>362</v>
      </c>
      <c r="L156">
        <v>1344</v>
      </c>
      <c r="N156">
        <v>1008</v>
      </c>
      <c r="O156" t="s">
        <v>363</v>
      </c>
      <c r="P156" t="s">
        <v>363</v>
      </c>
      <c r="Q156">
        <v>1</v>
      </c>
      <c r="X156">
        <v>0.01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1</v>
      </c>
      <c r="AE156">
        <v>0</v>
      </c>
      <c r="AF156" t="s">
        <v>17</v>
      </c>
      <c r="AG156">
        <v>1.2500000000000001E-2</v>
      </c>
      <c r="AH156">
        <v>2</v>
      </c>
      <c r="AI156">
        <v>46748717</v>
      </c>
      <c r="AJ156">
        <v>154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 x14ac:dyDescent="0.2">
      <c r="A157">
        <f>ROW(Source!A150)</f>
        <v>150</v>
      </c>
      <c r="B157">
        <v>46748728</v>
      </c>
      <c r="C157">
        <v>46748711</v>
      </c>
      <c r="D157">
        <v>30571740</v>
      </c>
      <c r="E157">
        <v>1</v>
      </c>
      <c r="F157">
        <v>1</v>
      </c>
      <c r="G157">
        <v>30515945</v>
      </c>
      <c r="H157">
        <v>3</v>
      </c>
      <c r="I157" t="s">
        <v>70</v>
      </c>
      <c r="J157" t="s">
        <v>73</v>
      </c>
      <c r="K157" t="s">
        <v>71</v>
      </c>
      <c r="L157">
        <v>1339</v>
      </c>
      <c r="N157">
        <v>1007</v>
      </c>
      <c r="O157" t="s">
        <v>72</v>
      </c>
      <c r="P157" t="s">
        <v>72</v>
      </c>
      <c r="Q157">
        <v>1</v>
      </c>
      <c r="X157">
        <v>0.21</v>
      </c>
      <c r="Y157">
        <v>104.99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0</v>
      </c>
      <c r="AF157" t="s">
        <v>0</v>
      </c>
      <c r="AG157">
        <v>0.21</v>
      </c>
      <c r="AH157">
        <v>2</v>
      </c>
      <c r="AI157">
        <v>46748718</v>
      </c>
      <c r="AJ157">
        <v>155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spans="1:44" x14ac:dyDescent="0.2">
      <c r="A158">
        <f>ROW(Source!A150)</f>
        <v>150</v>
      </c>
      <c r="B158">
        <v>46748729</v>
      </c>
      <c r="C158">
        <v>46748711</v>
      </c>
      <c r="D158">
        <v>30533326</v>
      </c>
      <c r="E158">
        <v>30515945</v>
      </c>
      <c r="F158">
        <v>1</v>
      </c>
      <c r="G158">
        <v>30515945</v>
      </c>
      <c r="H158">
        <v>3</v>
      </c>
      <c r="I158" t="s">
        <v>478</v>
      </c>
      <c r="J158" t="s">
        <v>0</v>
      </c>
      <c r="K158" t="s">
        <v>479</v>
      </c>
      <c r="L158">
        <v>1354</v>
      </c>
      <c r="N158">
        <v>1010</v>
      </c>
      <c r="O158" t="s">
        <v>92</v>
      </c>
      <c r="P158" t="s">
        <v>92</v>
      </c>
      <c r="Q158">
        <v>1</v>
      </c>
      <c r="X158">
        <v>1.5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 t="s">
        <v>0</v>
      </c>
      <c r="AG158">
        <v>1.5</v>
      </c>
      <c r="AH158">
        <v>3</v>
      </c>
      <c r="AI158">
        <v>-1</v>
      </c>
      <c r="AJ158" t="s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spans="1:44" x14ac:dyDescent="0.2">
      <c r="A159">
        <f>ROW(Source!A150)</f>
        <v>150</v>
      </c>
      <c r="B159">
        <v>46748730</v>
      </c>
      <c r="C159">
        <v>46748711</v>
      </c>
      <c r="D159">
        <v>30536891</v>
      </c>
      <c r="E159">
        <v>30515945</v>
      </c>
      <c r="F159">
        <v>1</v>
      </c>
      <c r="G159">
        <v>30515945</v>
      </c>
      <c r="H159">
        <v>3</v>
      </c>
      <c r="I159" t="s">
        <v>480</v>
      </c>
      <c r="J159" t="s">
        <v>0</v>
      </c>
      <c r="K159" t="s">
        <v>481</v>
      </c>
      <c r="L159">
        <v>1348</v>
      </c>
      <c r="N159">
        <v>1009</v>
      </c>
      <c r="O159" t="s">
        <v>38</v>
      </c>
      <c r="P159" t="s">
        <v>38</v>
      </c>
      <c r="Q159">
        <v>1000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 t="s">
        <v>0</v>
      </c>
      <c r="AG159">
        <v>0</v>
      </c>
      <c r="AH159">
        <v>3</v>
      </c>
      <c r="AI159">
        <v>-1</v>
      </c>
      <c r="AJ159" t="s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</row>
    <row r="160" spans="1:44" x14ac:dyDescent="0.2">
      <c r="A160">
        <f>ROW(Source!A150)</f>
        <v>150</v>
      </c>
      <c r="B160">
        <v>46748731</v>
      </c>
      <c r="C160">
        <v>46748711</v>
      </c>
      <c r="D160">
        <v>30534365</v>
      </c>
      <c r="E160">
        <v>30515945</v>
      </c>
      <c r="F160">
        <v>1</v>
      </c>
      <c r="G160">
        <v>30515945</v>
      </c>
      <c r="H160">
        <v>3</v>
      </c>
      <c r="I160" t="s">
        <v>482</v>
      </c>
      <c r="J160" t="s">
        <v>0</v>
      </c>
      <c r="K160" t="s">
        <v>483</v>
      </c>
      <c r="L160">
        <v>1327</v>
      </c>
      <c r="N160">
        <v>1005</v>
      </c>
      <c r="O160" t="s">
        <v>60</v>
      </c>
      <c r="P160" t="s">
        <v>60</v>
      </c>
      <c r="Q160">
        <v>1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 t="s">
        <v>0</v>
      </c>
      <c r="AG160">
        <v>0</v>
      </c>
      <c r="AH160">
        <v>3</v>
      </c>
      <c r="AI160">
        <v>-1</v>
      </c>
      <c r="AJ160" t="s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</row>
    <row r="161" spans="1:44" x14ac:dyDescent="0.2">
      <c r="A161">
        <f>ROW(Source!A154)</f>
        <v>154</v>
      </c>
      <c r="B161">
        <v>46748746</v>
      </c>
      <c r="C161">
        <v>46748735</v>
      </c>
      <c r="D161">
        <v>30515951</v>
      </c>
      <c r="E161">
        <v>30515945</v>
      </c>
      <c r="F161">
        <v>1</v>
      </c>
      <c r="G161">
        <v>30515945</v>
      </c>
      <c r="H161">
        <v>1</v>
      </c>
      <c r="I161" t="s">
        <v>348</v>
      </c>
      <c r="J161" t="s">
        <v>0</v>
      </c>
      <c r="K161" t="s">
        <v>349</v>
      </c>
      <c r="L161">
        <v>1191</v>
      </c>
      <c r="N161">
        <v>1013</v>
      </c>
      <c r="O161" t="s">
        <v>350</v>
      </c>
      <c r="P161" t="s">
        <v>350</v>
      </c>
      <c r="Q161">
        <v>1</v>
      </c>
      <c r="X161">
        <v>63.44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1</v>
      </c>
      <c r="AF161" t="s">
        <v>18</v>
      </c>
      <c r="AG161">
        <v>72.955999999999989</v>
      </c>
      <c r="AH161">
        <v>2</v>
      </c>
      <c r="AI161">
        <v>46748737</v>
      </c>
      <c r="AJ161">
        <v>159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</row>
    <row r="162" spans="1:44" x14ac:dyDescent="0.2">
      <c r="A162">
        <f>ROW(Source!A154)</f>
        <v>154</v>
      </c>
      <c r="B162">
        <v>46748747</v>
      </c>
      <c r="C162">
        <v>46748735</v>
      </c>
      <c r="D162">
        <v>30596074</v>
      </c>
      <c r="E162">
        <v>1</v>
      </c>
      <c r="F162">
        <v>1</v>
      </c>
      <c r="G162">
        <v>30515945</v>
      </c>
      <c r="H162">
        <v>2</v>
      </c>
      <c r="I162" t="s">
        <v>399</v>
      </c>
      <c r="J162" t="s">
        <v>400</v>
      </c>
      <c r="K162" t="s">
        <v>401</v>
      </c>
      <c r="L162">
        <v>1367</v>
      </c>
      <c r="N162">
        <v>1011</v>
      </c>
      <c r="O162" t="s">
        <v>354</v>
      </c>
      <c r="P162" t="s">
        <v>354</v>
      </c>
      <c r="Q162">
        <v>1</v>
      </c>
      <c r="X162">
        <v>0.14000000000000001</v>
      </c>
      <c r="Y162">
        <v>0</v>
      </c>
      <c r="Z162">
        <v>76.81</v>
      </c>
      <c r="AA162">
        <v>14.36</v>
      </c>
      <c r="AB162">
        <v>0</v>
      </c>
      <c r="AC162">
        <v>0</v>
      </c>
      <c r="AD162">
        <v>1</v>
      </c>
      <c r="AE162">
        <v>0</v>
      </c>
      <c r="AF162" t="s">
        <v>17</v>
      </c>
      <c r="AG162">
        <v>0.17500000000000002</v>
      </c>
      <c r="AH162">
        <v>2</v>
      </c>
      <c r="AI162">
        <v>46748738</v>
      </c>
      <c r="AJ162">
        <v>160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</row>
    <row r="163" spans="1:44" x14ac:dyDescent="0.2">
      <c r="A163">
        <f>ROW(Source!A154)</f>
        <v>154</v>
      </c>
      <c r="B163">
        <v>46748748</v>
      </c>
      <c r="C163">
        <v>46748735</v>
      </c>
      <c r="D163">
        <v>30595321</v>
      </c>
      <c r="E163">
        <v>1</v>
      </c>
      <c r="F163">
        <v>1</v>
      </c>
      <c r="G163">
        <v>30515945</v>
      </c>
      <c r="H163">
        <v>2</v>
      </c>
      <c r="I163" t="s">
        <v>405</v>
      </c>
      <c r="J163" t="s">
        <v>406</v>
      </c>
      <c r="K163" t="s">
        <v>407</v>
      </c>
      <c r="L163">
        <v>1367</v>
      </c>
      <c r="N163">
        <v>1011</v>
      </c>
      <c r="O163" t="s">
        <v>354</v>
      </c>
      <c r="P163" t="s">
        <v>354</v>
      </c>
      <c r="Q163">
        <v>1</v>
      </c>
      <c r="X163">
        <v>0.14000000000000001</v>
      </c>
      <c r="Y163">
        <v>0</v>
      </c>
      <c r="Z163">
        <v>190.93</v>
      </c>
      <c r="AA163">
        <v>18.149999999999999</v>
      </c>
      <c r="AB163">
        <v>0</v>
      </c>
      <c r="AC163">
        <v>0</v>
      </c>
      <c r="AD163">
        <v>1</v>
      </c>
      <c r="AE163">
        <v>0</v>
      </c>
      <c r="AF163" t="s">
        <v>17</v>
      </c>
      <c r="AG163">
        <v>0.17500000000000002</v>
      </c>
      <c r="AH163">
        <v>2</v>
      </c>
      <c r="AI163">
        <v>46748739</v>
      </c>
      <c r="AJ163">
        <v>161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</row>
    <row r="164" spans="1:44" x14ac:dyDescent="0.2">
      <c r="A164">
        <f>ROW(Source!A154)</f>
        <v>154</v>
      </c>
      <c r="B164">
        <v>46748749</v>
      </c>
      <c r="C164">
        <v>46748735</v>
      </c>
      <c r="D164">
        <v>30595414</v>
      </c>
      <c r="E164">
        <v>1</v>
      </c>
      <c r="F164">
        <v>1</v>
      </c>
      <c r="G164">
        <v>30515945</v>
      </c>
      <c r="H164">
        <v>2</v>
      </c>
      <c r="I164" t="s">
        <v>408</v>
      </c>
      <c r="J164" t="s">
        <v>409</v>
      </c>
      <c r="K164" t="s">
        <v>410</v>
      </c>
      <c r="L164">
        <v>1367</v>
      </c>
      <c r="N164">
        <v>1011</v>
      </c>
      <c r="O164" t="s">
        <v>354</v>
      </c>
      <c r="P164" t="s">
        <v>354</v>
      </c>
      <c r="Q164">
        <v>1</v>
      </c>
      <c r="X164">
        <v>0.22</v>
      </c>
      <c r="Y164">
        <v>0</v>
      </c>
      <c r="Z164">
        <v>73</v>
      </c>
      <c r="AA164">
        <v>16.899999999999999</v>
      </c>
      <c r="AB164">
        <v>0</v>
      </c>
      <c r="AC164">
        <v>0</v>
      </c>
      <c r="AD164">
        <v>1</v>
      </c>
      <c r="AE164">
        <v>0</v>
      </c>
      <c r="AF164" t="s">
        <v>17</v>
      </c>
      <c r="AG164">
        <v>0.27500000000000002</v>
      </c>
      <c r="AH164">
        <v>2</v>
      </c>
      <c r="AI164">
        <v>46748740</v>
      </c>
      <c r="AJ164">
        <v>162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1:44" x14ac:dyDescent="0.2">
      <c r="A165">
        <f>ROW(Source!A154)</f>
        <v>154</v>
      </c>
      <c r="B165">
        <v>46748750</v>
      </c>
      <c r="C165">
        <v>46748735</v>
      </c>
      <c r="D165">
        <v>30571194</v>
      </c>
      <c r="E165">
        <v>1</v>
      </c>
      <c r="F165">
        <v>1</v>
      </c>
      <c r="G165">
        <v>30515945</v>
      </c>
      <c r="H165">
        <v>3</v>
      </c>
      <c r="I165" t="s">
        <v>411</v>
      </c>
      <c r="J165" t="s">
        <v>412</v>
      </c>
      <c r="K165" t="s">
        <v>413</v>
      </c>
      <c r="L165">
        <v>1348</v>
      </c>
      <c r="N165">
        <v>1009</v>
      </c>
      <c r="O165" t="s">
        <v>38</v>
      </c>
      <c r="P165" t="s">
        <v>38</v>
      </c>
      <c r="Q165">
        <v>1000</v>
      </c>
      <c r="X165">
        <v>1E-3</v>
      </c>
      <c r="Y165">
        <v>6521.42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0</v>
      </c>
      <c r="AF165" t="s">
        <v>0</v>
      </c>
      <c r="AG165">
        <v>1E-3</v>
      </c>
      <c r="AH165">
        <v>2</v>
      </c>
      <c r="AI165">
        <v>46748741</v>
      </c>
      <c r="AJ165">
        <v>163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</row>
    <row r="166" spans="1:44" x14ac:dyDescent="0.2">
      <c r="A166">
        <f>ROW(Source!A154)</f>
        <v>154</v>
      </c>
      <c r="B166">
        <v>46748751</v>
      </c>
      <c r="C166">
        <v>46748735</v>
      </c>
      <c r="D166">
        <v>30571288</v>
      </c>
      <c r="E166">
        <v>1</v>
      </c>
      <c r="F166">
        <v>1</v>
      </c>
      <c r="G166">
        <v>30515945</v>
      </c>
      <c r="H166">
        <v>3</v>
      </c>
      <c r="I166" t="s">
        <v>414</v>
      </c>
      <c r="J166" t="s">
        <v>415</v>
      </c>
      <c r="K166" t="s">
        <v>416</v>
      </c>
      <c r="L166">
        <v>1339</v>
      </c>
      <c r="N166">
        <v>1007</v>
      </c>
      <c r="O166" t="s">
        <v>72</v>
      </c>
      <c r="P166" t="s">
        <v>72</v>
      </c>
      <c r="Q166">
        <v>1</v>
      </c>
      <c r="X166">
        <v>0.17</v>
      </c>
      <c r="Y166">
        <v>1828.56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0</v>
      </c>
      <c r="AF166" t="s">
        <v>0</v>
      </c>
      <c r="AG166">
        <v>0.17</v>
      </c>
      <c r="AH166">
        <v>2</v>
      </c>
      <c r="AI166">
        <v>46748742</v>
      </c>
      <c r="AJ166">
        <v>164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spans="1:44" x14ac:dyDescent="0.2">
      <c r="A167">
        <f>ROW(Source!A154)</f>
        <v>154</v>
      </c>
      <c r="B167">
        <v>46748752</v>
      </c>
      <c r="C167">
        <v>46748735</v>
      </c>
      <c r="D167">
        <v>30589557</v>
      </c>
      <c r="E167">
        <v>1</v>
      </c>
      <c r="F167">
        <v>1</v>
      </c>
      <c r="G167">
        <v>30515945</v>
      </c>
      <c r="H167">
        <v>3</v>
      </c>
      <c r="I167" t="s">
        <v>417</v>
      </c>
      <c r="J167" t="s">
        <v>418</v>
      </c>
      <c r="K167" t="s">
        <v>419</v>
      </c>
      <c r="L167">
        <v>1339</v>
      </c>
      <c r="N167">
        <v>1007</v>
      </c>
      <c r="O167" t="s">
        <v>72</v>
      </c>
      <c r="P167" t="s">
        <v>72</v>
      </c>
      <c r="Q167">
        <v>1</v>
      </c>
      <c r="X167">
        <v>4.8</v>
      </c>
      <c r="Y167">
        <v>704.89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 t="s">
        <v>0</v>
      </c>
      <c r="AG167">
        <v>4.8</v>
      </c>
      <c r="AH167">
        <v>2</v>
      </c>
      <c r="AI167">
        <v>46748743</v>
      </c>
      <c r="AJ167">
        <v>165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spans="1:44" x14ac:dyDescent="0.2">
      <c r="A168">
        <f>ROW(Source!A154)</f>
        <v>154</v>
      </c>
      <c r="B168">
        <v>46748753</v>
      </c>
      <c r="C168">
        <v>46748735</v>
      </c>
      <c r="D168">
        <v>30589691</v>
      </c>
      <c r="E168">
        <v>1</v>
      </c>
      <c r="F168">
        <v>1</v>
      </c>
      <c r="G168">
        <v>30515945</v>
      </c>
      <c r="H168">
        <v>3</v>
      </c>
      <c r="I168" t="s">
        <v>420</v>
      </c>
      <c r="J168" t="s">
        <v>421</v>
      </c>
      <c r="K168" t="s">
        <v>422</v>
      </c>
      <c r="L168">
        <v>1339</v>
      </c>
      <c r="N168">
        <v>1007</v>
      </c>
      <c r="O168" t="s">
        <v>72</v>
      </c>
      <c r="P168" t="s">
        <v>72</v>
      </c>
      <c r="Q168">
        <v>1</v>
      </c>
      <c r="X168">
        <v>0.02</v>
      </c>
      <c r="Y168">
        <v>451.14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0</v>
      </c>
      <c r="AF168" t="s">
        <v>0</v>
      </c>
      <c r="AG168">
        <v>0.02</v>
      </c>
      <c r="AH168">
        <v>2</v>
      </c>
      <c r="AI168">
        <v>46748744</v>
      </c>
      <c r="AJ168">
        <v>166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spans="1:44" x14ac:dyDescent="0.2">
      <c r="A169">
        <f>ROW(Source!A154)</f>
        <v>154</v>
      </c>
      <c r="B169">
        <v>46748754</v>
      </c>
      <c r="C169">
        <v>46748735</v>
      </c>
      <c r="D169">
        <v>30531788</v>
      </c>
      <c r="E169">
        <v>30515945</v>
      </c>
      <c r="F169">
        <v>1</v>
      </c>
      <c r="G169">
        <v>30515945</v>
      </c>
      <c r="H169">
        <v>3</v>
      </c>
      <c r="I169" t="s">
        <v>484</v>
      </c>
      <c r="J169" t="s">
        <v>0</v>
      </c>
      <c r="K169" t="s">
        <v>485</v>
      </c>
      <c r="L169">
        <v>1339</v>
      </c>
      <c r="N169">
        <v>1007</v>
      </c>
      <c r="O169" t="s">
        <v>72</v>
      </c>
      <c r="P169" t="s">
        <v>72</v>
      </c>
      <c r="Q169">
        <v>1</v>
      </c>
      <c r="X169">
        <v>1.6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 t="s">
        <v>0</v>
      </c>
      <c r="AG169">
        <v>1.6</v>
      </c>
      <c r="AH169">
        <v>3</v>
      </c>
      <c r="AI169">
        <v>-1</v>
      </c>
      <c r="AJ169" t="s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1:44" x14ac:dyDescent="0.2">
      <c r="A170">
        <f>ROW(Source!A192)</f>
        <v>192</v>
      </c>
      <c r="B170">
        <v>46748759</v>
      </c>
      <c r="C170">
        <v>46748757</v>
      </c>
      <c r="D170">
        <v>30515951</v>
      </c>
      <c r="E170">
        <v>30515945</v>
      </c>
      <c r="F170">
        <v>1</v>
      </c>
      <c r="G170">
        <v>30515945</v>
      </c>
      <c r="H170">
        <v>1</v>
      </c>
      <c r="I170" t="s">
        <v>348</v>
      </c>
      <c r="J170" t="s">
        <v>0</v>
      </c>
      <c r="K170" t="s">
        <v>349</v>
      </c>
      <c r="L170">
        <v>1191</v>
      </c>
      <c r="N170">
        <v>1013</v>
      </c>
      <c r="O170" t="s">
        <v>350</v>
      </c>
      <c r="P170" t="s">
        <v>350</v>
      </c>
      <c r="Q170">
        <v>1</v>
      </c>
      <c r="X170">
        <v>76.7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1</v>
      </c>
      <c r="AF170" t="s">
        <v>0</v>
      </c>
      <c r="AG170">
        <v>76.7</v>
      </c>
      <c r="AH170">
        <v>2</v>
      </c>
      <c r="AI170">
        <v>46748758</v>
      </c>
      <c r="AJ170">
        <v>169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1:44" x14ac:dyDescent="0.2">
      <c r="A171">
        <f>ROW(Source!A193)</f>
        <v>193</v>
      </c>
      <c r="B171">
        <v>46748765</v>
      </c>
      <c r="C171">
        <v>46748760</v>
      </c>
      <c r="D171">
        <v>30515951</v>
      </c>
      <c r="E171">
        <v>30515945</v>
      </c>
      <c r="F171">
        <v>1</v>
      </c>
      <c r="G171">
        <v>30515945</v>
      </c>
      <c r="H171">
        <v>1</v>
      </c>
      <c r="I171" t="s">
        <v>348</v>
      </c>
      <c r="J171" t="s">
        <v>0</v>
      </c>
      <c r="K171" t="s">
        <v>349</v>
      </c>
      <c r="L171">
        <v>1191</v>
      </c>
      <c r="N171">
        <v>1013</v>
      </c>
      <c r="O171" t="s">
        <v>350</v>
      </c>
      <c r="P171" t="s">
        <v>350</v>
      </c>
      <c r="Q171">
        <v>1</v>
      </c>
      <c r="X171">
        <v>49.5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1</v>
      </c>
      <c r="AF171" t="s">
        <v>0</v>
      </c>
      <c r="AG171">
        <v>49.5</v>
      </c>
      <c r="AH171">
        <v>2</v>
      </c>
      <c r="AI171">
        <v>46748761</v>
      </c>
      <c r="AJ171">
        <v>170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</row>
    <row r="172" spans="1:44" x14ac:dyDescent="0.2">
      <c r="A172">
        <f>ROW(Source!A193)</f>
        <v>193</v>
      </c>
      <c r="B172">
        <v>46748766</v>
      </c>
      <c r="C172">
        <v>46748760</v>
      </c>
      <c r="D172">
        <v>30595253</v>
      </c>
      <c r="E172">
        <v>1</v>
      </c>
      <c r="F172">
        <v>1</v>
      </c>
      <c r="G172">
        <v>30515945</v>
      </c>
      <c r="H172">
        <v>2</v>
      </c>
      <c r="I172" t="s">
        <v>355</v>
      </c>
      <c r="J172" t="s">
        <v>356</v>
      </c>
      <c r="K172" t="s">
        <v>357</v>
      </c>
      <c r="L172">
        <v>1367</v>
      </c>
      <c r="N172">
        <v>1011</v>
      </c>
      <c r="O172" t="s">
        <v>354</v>
      </c>
      <c r="P172" t="s">
        <v>354</v>
      </c>
      <c r="Q172">
        <v>1</v>
      </c>
      <c r="X172">
        <v>2.87</v>
      </c>
      <c r="Y172">
        <v>0</v>
      </c>
      <c r="Z172">
        <v>95.06</v>
      </c>
      <c r="AA172">
        <v>22.22</v>
      </c>
      <c r="AB172">
        <v>0</v>
      </c>
      <c r="AC172">
        <v>0</v>
      </c>
      <c r="AD172">
        <v>1</v>
      </c>
      <c r="AE172">
        <v>0</v>
      </c>
      <c r="AF172" t="s">
        <v>0</v>
      </c>
      <c r="AG172">
        <v>2.87</v>
      </c>
      <c r="AH172">
        <v>2</v>
      </c>
      <c r="AI172">
        <v>46748762</v>
      </c>
      <c r="AJ172">
        <v>171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spans="1:44" x14ac:dyDescent="0.2">
      <c r="A173">
        <f>ROW(Source!A193)</f>
        <v>193</v>
      </c>
      <c r="B173">
        <v>46748767</v>
      </c>
      <c r="C173">
        <v>46748760</v>
      </c>
      <c r="D173">
        <v>30595230</v>
      </c>
      <c r="E173">
        <v>1</v>
      </c>
      <c r="F173">
        <v>1</v>
      </c>
      <c r="G173">
        <v>30515945</v>
      </c>
      <c r="H173">
        <v>2</v>
      </c>
      <c r="I173" t="s">
        <v>456</v>
      </c>
      <c r="J173" t="s">
        <v>457</v>
      </c>
      <c r="K173" t="s">
        <v>458</v>
      </c>
      <c r="L173">
        <v>1367</v>
      </c>
      <c r="N173">
        <v>1011</v>
      </c>
      <c r="O173" t="s">
        <v>354</v>
      </c>
      <c r="P173" t="s">
        <v>354</v>
      </c>
      <c r="Q173">
        <v>1</v>
      </c>
      <c r="X173">
        <v>7.86</v>
      </c>
      <c r="Y173">
        <v>0</v>
      </c>
      <c r="Z173">
        <v>164.9</v>
      </c>
      <c r="AA173">
        <v>27.47</v>
      </c>
      <c r="AB173">
        <v>0</v>
      </c>
      <c r="AC173">
        <v>0</v>
      </c>
      <c r="AD173">
        <v>1</v>
      </c>
      <c r="AE173">
        <v>0</v>
      </c>
      <c r="AF173" t="s">
        <v>0</v>
      </c>
      <c r="AG173">
        <v>7.86</v>
      </c>
      <c r="AH173">
        <v>2</v>
      </c>
      <c r="AI173">
        <v>46748763</v>
      </c>
      <c r="AJ173">
        <v>172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</row>
    <row r="174" spans="1:44" x14ac:dyDescent="0.2">
      <c r="A174">
        <f>ROW(Source!A193)</f>
        <v>193</v>
      </c>
      <c r="B174">
        <v>46748768</v>
      </c>
      <c r="C174">
        <v>46748760</v>
      </c>
      <c r="D174">
        <v>30516999</v>
      </c>
      <c r="E174">
        <v>30515945</v>
      </c>
      <c r="F174">
        <v>1</v>
      </c>
      <c r="G174">
        <v>30515945</v>
      </c>
      <c r="H174">
        <v>2</v>
      </c>
      <c r="I174" t="s">
        <v>361</v>
      </c>
      <c r="J174" t="s">
        <v>0</v>
      </c>
      <c r="K174" t="s">
        <v>362</v>
      </c>
      <c r="L174">
        <v>1344</v>
      </c>
      <c r="N174">
        <v>1008</v>
      </c>
      <c r="O174" t="s">
        <v>363</v>
      </c>
      <c r="P174" t="s">
        <v>363</v>
      </c>
      <c r="Q174">
        <v>1</v>
      </c>
      <c r="X174">
        <v>5.21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1</v>
      </c>
      <c r="AE174">
        <v>0</v>
      </c>
      <c r="AF174" t="s">
        <v>0</v>
      </c>
      <c r="AG174">
        <v>5.21</v>
      </c>
      <c r="AH174">
        <v>2</v>
      </c>
      <c r="AI174">
        <v>46748764</v>
      </c>
      <c r="AJ174">
        <v>173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</row>
    <row r="175" spans="1:44" x14ac:dyDescent="0.2">
      <c r="A175">
        <f>ROW(Source!A194)</f>
        <v>194</v>
      </c>
      <c r="B175">
        <v>46748774</v>
      </c>
      <c r="C175">
        <v>46748769</v>
      </c>
      <c r="D175">
        <v>30515951</v>
      </c>
      <c r="E175">
        <v>30515945</v>
      </c>
      <c r="F175">
        <v>1</v>
      </c>
      <c r="G175">
        <v>30515945</v>
      </c>
      <c r="H175">
        <v>1</v>
      </c>
      <c r="I175" t="s">
        <v>348</v>
      </c>
      <c r="J175" t="s">
        <v>0</v>
      </c>
      <c r="K175" t="s">
        <v>349</v>
      </c>
      <c r="L175">
        <v>1191</v>
      </c>
      <c r="N175">
        <v>1013</v>
      </c>
      <c r="O175" t="s">
        <v>350</v>
      </c>
      <c r="P175" t="s">
        <v>350</v>
      </c>
      <c r="Q175">
        <v>1</v>
      </c>
      <c r="X175">
        <v>11.7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1</v>
      </c>
      <c r="AF175" t="s">
        <v>0</v>
      </c>
      <c r="AG175">
        <v>11.7</v>
      </c>
      <c r="AH175">
        <v>2</v>
      </c>
      <c r="AI175">
        <v>46748770</v>
      </c>
      <c r="AJ175">
        <v>174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</row>
    <row r="176" spans="1:44" x14ac:dyDescent="0.2">
      <c r="A176">
        <f>ROW(Source!A194)</f>
        <v>194</v>
      </c>
      <c r="B176">
        <v>46748775</v>
      </c>
      <c r="C176">
        <v>46748769</v>
      </c>
      <c r="D176">
        <v>30595274</v>
      </c>
      <c r="E176">
        <v>1</v>
      </c>
      <c r="F176">
        <v>1</v>
      </c>
      <c r="G176">
        <v>30515945</v>
      </c>
      <c r="H176">
        <v>2</v>
      </c>
      <c r="I176" t="s">
        <v>372</v>
      </c>
      <c r="J176" t="s">
        <v>373</v>
      </c>
      <c r="K176" t="s">
        <v>374</v>
      </c>
      <c r="L176">
        <v>1367</v>
      </c>
      <c r="N176">
        <v>1011</v>
      </c>
      <c r="O176" t="s">
        <v>354</v>
      </c>
      <c r="P176" t="s">
        <v>354</v>
      </c>
      <c r="Q176">
        <v>1</v>
      </c>
      <c r="X176">
        <v>1.26</v>
      </c>
      <c r="Y176">
        <v>0</v>
      </c>
      <c r="Z176">
        <v>116.89</v>
      </c>
      <c r="AA176">
        <v>23.41</v>
      </c>
      <c r="AB176">
        <v>0</v>
      </c>
      <c r="AC176">
        <v>0</v>
      </c>
      <c r="AD176">
        <v>1</v>
      </c>
      <c r="AE176">
        <v>0</v>
      </c>
      <c r="AF176" t="s">
        <v>0</v>
      </c>
      <c r="AG176">
        <v>1.26</v>
      </c>
      <c r="AH176">
        <v>2</v>
      </c>
      <c r="AI176">
        <v>46748771</v>
      </c>
      <c r="AJ176">
        <v>175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 x14ac:dyDescent="0.2">
      <c r="A177">
        <f>ROW(Source!A194)</f>
        <v>194</v>
      </c>
      <c r="B177">
        <v>46748776</v>
      </c>
      <c r="C177">
        <v>46748769</v>
      </c>
      <c r="D177">
        <v>30595528</v>
      </c>
      <c r="E177">
        <v>1</v>
      </c>
      <c r="F177">
        <v>1</v>
      </c>
      <c r="G177">
        <v>30515945</v>
      </c>
      <c r="H177">
        <v>2</v>
      </c>
      <c r="I177" t="s">
        <v>381</v>
      </c>
      <c r="J177" t="s">
        <v>382</v>
      </c>
      <c r="K177" t="s">
        <v>383</v>
      </c>
      <c r="L177">
        <v>1367</v>
      </c>
      <c r="N177">
        <v>1011</v>
      </c>
      <c r="O177" t="s">
        <v>354</v>
      </c>
      <c r="P177" t="s">
        <v>354</v>
      </c>
      <c r="Q177">
        <v>1</v>
      </c>
      <c r="X177">
        <v>1.7</v>
      </c>
      <c r="Y177">
        <v>0</v>
      </c>
      <c r="Z177">
        <v>125.13</v>
      </c>
      <c r="AA177">
        <v>24.74</v>
      </c>
      <c r="AB177">
        <v>0</v>
      </c>
      <c r="AC177">
        <v>0</v>
      </c>
      <c r="AD177">
        <v>1</v>
      </c>
      <c r="AE177">
        <v>0</v>
      </c>
      <c r="AF177" t="s">
        <v>0</v>
      </c>
      <c r="AG177">
        <v>1.7</v>
      </c>
      <c r="AH177">
        <v>2</v>
      </c>
      <c r="AI177">
        <v>46748772</v>
      </c>
      <c r="AJ177">
        <v>176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</row>
    <row r="178" spans="1:44" x14ac:dyDescent="0.2">
      <c r="A178">
        <f>ROW(Source!A194)</f>
        <v>194</v>
      </c>
      <c r="B178">
        <v>46748777</v>
      </c>
      <c r="C178">
        <v>46748769</v>
      </c>
      <c r="D178">
        <v>30516999</v>
      </c>
      <c r="E178">
        <v>30515945</v>
      </c>
      <c r="F178">
        <v>1</v>
      </c>
      <c r="G178">
        <v>30515945</v>
      </c>
      <c r="H178">
        <v>2</v>
      </c>
      <c r="I178" t="s">
        <v>361</v>
      </c>
      <c r="J178" t="s">
        <v>0</v>
      </c>
      <c r="K178" t="s">
        <v>362</v>
      </c>
      <c r="L178">
        <v>1344</v>
      </c>
      <c r="N178">
        <v>1008</v>
      </c>
      <c r="O178" t="s">
        <v>363</v>
      </c>
      <c r="P178" t="s">
        <v>363</v>
      </c>
      <c r="Q178">
        <v>1</v>
      </c>
      <c r="X178">
        <v>42.43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v>1</v>
      </c>
      <c r="AE178">
        <v>0</v>
      </c>
      <c r="AF178" t="s">
        <v>0</v>
      </c>
      <c r="AG178">
        <v>42.43</v>
      </c>
      <c r="AH178">
        <v>2</v>
      </c>
      <c r="AI178">
        <v>46748773</v>
      </c>
      <c r="AJ178">
        <v>177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</row>
    <row r="179" spans="1:44" x14ac:dyDescent="0.2">
      <c r="A179">
        <f>ROW(Source!A195)</f>
        <v>195</v>
      </c>
      <c r="B179">
        <v>46748782</v>
      </c>
      <c r="C179">
        <v>46748778</v>
      </c>
      <c r="D179">
        <v>30515951</v>
      </c>
      <c r="E179">
        <v>30515945</v>
      </c>
      <c r="F179">
        <v>1</v>
      </c>
      <c r="G179">
        <v>30515945</v>
      </c>
      <c r="H179">
        <v>1</v>
      </c>
      <c r="I179" t="s">
        <v>348</v>
      </c>
      <c r="J179" t="s">
        <v>0</v>
      </c>
      <c r="K179" t="s">
        <v>349</v>
      </c>
      <c r="L179">
        <v>1191</v>
      </c>
      <c r="N179">
        <v>1013</v>
      </c>
      <c r="O179" t="s">
        <v>350</v>
      </c>
      <c r="P179" t="s">
        <v>350</v>
      </c>
      <c r="Q179">
        <v>1</v>
      </c>
      <c r="X179">
        <v>2.95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1</v>
      </c>
      <c r="AF179" t="s">
        <v>18</v>
      </c>
      <c r="AG179">
        <v>3.3925000000000001</v>
      </c>
      <c r="AH179">
        <v>2</v>
      </c>
      <c r="AI179">
        <v>46748779</v>
      </c>
      <c r="AJ179">
        <v>178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</row>
    <row r="180" spans="1:44" x14ac:dyDescent="0.2">
      <c r="A180">
        <f>ROW(Source!A195)</f>
        <v>195</v>
      </c>
      <c r="B180">
        <v>46748783</v>
      </c>
      <c r="C180">
        <v>46748778</v>
      </c>
      <c r="D180">
        <v>30595241</v>
      </c>
      <c r="E180">
        <v>1</v>
      </c>
      <c r="F180">
        <v>1</v>
      </c>
      <c r="G180">
        <v>30515945</v>
      </c>
      <c r="H180">
        <v>2</v>
      </c>
      <c r="I180" t="s">
        <v>351</v>
      </c>
      <c r="J180" t="s">
        <v>352</v>
      </c>
      <c r="K180" t="s">
        <v>353</v>
      </c>
      <c r="L180">
        <v>1367</v>
      </c>
      <c r="N180">
        <v>1011</v>
      </c>
      <c r="O180" t="s">
        <v>354</v>
      </c>
      <c r="P180" t="s">
        <v>354</v>
      </c>
      <c r="Q180">
        <v>1</v>
      </c>
      <c r="X180">
        <v>7.4139999999999997</v>
      </c>
      <c r="Y180">
        <v>0</v>
      </c>
      <c r="Z180">
        <v>65.260000000000005</v>
      </c>
      <c r="AA180">
        <v>20.04</v>
      </c>
      <c r="AB180">
        <v>0</v>
      </c>
      <c r="AC180">
        <v>0</v>
      </c>
      <c r="AD180">
        <v>1</v>
      </c>
      <c r="AE180">
        <v>0</v>
      </c>
      <c r="AF180" t="s">
        <v>17</v>
      </c>
      <c r="AG180">
        <v>9.2675000000000001</v>
      </c>
      <c r="AH180">
        <v>2</v>
      </c>
      <c r="AI180">
        <v>46748780</v>
      </c>
      <c r="AJ180">
        <v>179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</row>
    <row r="181" spans="1:44" x14ac:dyDescent="0.2">
      <c r="A181">
        <f>ROW(Source!A195)</f>
        <v>195</v>
      </c>
      <c r="B181">
        <v>46748784</v>
      </c>
      <c r="C181">
        <v>46748778</v>
      </c>
      <c r="D181">
        <v>30595253</v>
      </c>
      <c r="E181">
        <v>1</v>
      </c>
      <c r="F181">
        <v>1</v>
      </c>
      <c r="G181">
        <v>30515945</v>
      </c>
      <c r="H181">
        <v>2</v>
      </c>
      <c r="I181" t="s">
        <v>355</v>
      </c>
      <c r="J181" t="s">
        <v>356</v>
      </c>
      <c r="K181" t="s">
        <v>357</v>
      </c>
      <c r="L181">
        <v>1367</v>
      </c>
      <c r="N181">
        <v>1011</v>
      </c>
      <c r="O181" t="s">
        <v>354</v>
      </c>
      <c r="P181" t="s">
        <v>354</v>
      </c>
      <c r="Q181">
        <v>1</v>
      </c>
      <c r="X181">
        <v>1.6975</v>
      </c>
      <c r="Y181">
        <v>0</v>
      </c>
      <c r="Z181">
        <v>95.06</v>
      </c>
      <c r="AA181">
        <v>22.22</v>
      </c>
      <c r="AB181">
        <v>0</v>
      </c>
      <c r="AC181">
        <v>0</v>
      </c>
      <c r="AD181">
        <v>1</v>
      </c>
      <c r="AE181">
        <v>0</v>
      </c>
      <c r="AF181" t="s">
        <v>17</v>
      </c>
      <c r="AG181">
        <v>2.1218750000000002</v>
      </c>
      <c r="AH181">
        <v>2</v>
      </c>
      <c r="AI181">
        <v>46748781</v>
      </c>
      <c r="AJ181">
        <v>180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</row>
    <row r="182" spans="1:44" x14ac:dyDescent="0.2">
      <c r="A182">
        <f>ROW(Source!A196)</f>
        <v>196</v>
      </c>
      <c r="B182">
        <v>46749584</v>
      </c>
      <c r="C182">
        <v>46749582</v>
      </c>
      <c r="D182">
        <v>31070582</v>
      </c>
      <c r="E182">
        <v>1</v>
      </c>
      <c r="F182">
        <v>1</v>
      </c>
      <c r="G182">
        <v>30515945</v>
      </c>
      <c r="H182">
        <v>2</v>
      </c>
      <c r="I182" t="s">
        <v>358</v>
      </c>
      <c r="J182" t="s">
        <v>359</v>
      </c>
      <c r="K182" t="s">
        <v>360</v>
      </c>
      <c r="L182">
        <v>1367</v>
      </c>
      <c r="N182">
        <v>1011</v>
      </c>
      <c r="O182" t="s">
        <v>354</v>
      </c>
      <c r="P182" t="s">
        <v>354</v>
      </c>
      <c r="Q182">
        <v>1</v>
      </c>
      <c r="X182">
        <v>1</v>
      </c>
      <c r="Y182">
        <v>0</v>
      </c>
      <c r="Z182">
        <v>100.09</v>
      </c>
      <c r="AA182">
        <v>13.81</v>
      </c>
      <c r="AB182">
        <v>0</v>
      </c>
      <c r="AC182">
        <v>0</v>
      </c>
      <c r="AD182">
        <v>1</v>
      </c>
      <c r="AE182">
        <v>0</v>
      </c>
      <c r="AF182" t="s">
        <v>0</v>
      </c>
      <c r="AG182">
        <v>1</v>
      </c>
      <c r="AH182">
        <v>2</v>
      </c>
      <c r="AI182">
        <v>46749583</v>
      </c>
      <c r="AJ182">
        <v>181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</row>
    <row r="183" spans="1:44" x14ac:dyDescent="0.2">
      <c r="A183">
        <f>ROW(Source!A197)</f>
        <v>197</v>
      </c>
      <c r="B183">
        <v>46748790</v>
      </c>
      <c r="C183">
        <v>46748788</v>
      </c>
      <c r="D183">
        <v>30516999</v>
      </c>
      <c r="E183">
        <v>30515945</v>
      </c>
      <c r="F183">
        <v>1</v>
      </c>
      <c r="G183">
        <v>30515945</v>
      </c>
      <c r="H183">
        <v>2</v>
      </c>
      <c r="I183" t="s">
        <v>361</v>
      </c>
      <c r="J183" t="s">
        <v>0</v>
      </c>
      <c r="K183" t="s">
        <v>362</v>
      </c>
      <c r="L183">
        <v>1344</v>
      </c>
      <c r="N183">
        <v>1008</v>
      </c>
      <c r="O183" t="s">
        <v>363</v>
      </c>
      <c r="P183" t="s">
        <v>363</v>
      </c>
      <c r="Q183">
        <v>1</v>
      </c>
      <c r="X183">
        <v>12.61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1</v>
      </c>
      <c r="AE183">
        <v>0</v>
      </c>
      <c r="AF183" t="s">
        <v>0</v>
      </c>
      <c r="AG183">
        <v>12.61</v>
      </c>
      <c r="AH183">
        <v>2</v>
      </c>
      <c r="AI183">
        <v>46748789</v>
      </c>
      <c r="AJ183">
        <v>182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</row>
    <row r="184" spans="1:44" x14ac:dyDescent="0.2">
      <c r="A184">
        <f>ROW(Source!A198)</f>
        <v>198</v>
      </c>
      <c r="B184">
        <v>46748795</v>
      </c>
      <c r="C184">
        <v>46748791</v>
      </c>
      <c r="D184">
        <v>30515951</v>
      </c>
      <c r="E184">
        <v>30515945</v>
      </c>
      <c r="F184">
        <v>1</v>
      </c>
      <c r="G184">
        <v>30515945</v>
      </c>
      <c r="H184">
        <v>1</v>
      </c>
      <c r="I184" t="s">
        <v>348</v>
      </c>
      <c r="J184" t="s">
        <v>0</v>
      </c>
      <c r="K184" t="s">
        <v>349</v>
      </c>
      <c r="L184">
        <v>1191</v>
      </c>
      <c r="N184">
        <v>1013</v>
      </c>
      <c r="O184" t="s">
        <v>350</v>
      </c>
      <c r="P184" t="s">
        <v>350</v>
      </c>
      <c r="Q184">
        <v>1</v>
      </c>
      <c r="X184">
        <v>2.95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1</v>
      </c>
      <c r="AF184" t="s">
        <v>18</v>
      </c>
      <c r="AG184">
        <v>3.3925000000000001</v>
      </c>
      <c r="AH184">
        <v>2</v>
      </c>
      <c r="AI184">
        <v>46748792</v>
      </c>
      <c r="AJ184">
        <v>183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</row>
    <row r="185" spans="1:44" x14ac:dyDescent="0.2">
      <c r="A185">
        <f>ROW(Source!A198)</f>
        <v>198</v>
      </c>
      <c r="B185">
        <v>46748796</v>
      </c>
      <c r="C185">
        <v>46748791</v>
      </c>
      <c r="D185">
        <v>30595241</v>
      </c>
      <c r="E185">
        <v>1</v>
      </c>
      <c r="F185">
        <v>1</v>
      </c>
      <c r="G185">
        <v>30515945</v>
      </c>
      <c r="H185">
        <v>2</v>
      </c>
      <c r="I185" t="s">
        <v>351</v>
      </c>
      <c r="J185" t="s">
        <v>352</v>
      </c>
      <c r="K185" t="s">
        <v>353</v>
      </c>
      <c r="L185">
        <v>1367</v>
      </c>
      <c r="N185">
        <v>1011</v>
      </c>
      <c r="O185" t="s">
        <v>354</v>
      </c>
      <c r="P185" t="s">
        <v>354</v>
      </c>
      <c r="Q185">
        <v>1</v>
      </c>
      <c r="X185">
        <v>7.4139999999999997</v>
      </c>
      <c r="Y185">
        <v>0</v>
      </c>
      <c r="Z185">
        <v>65.260000000000005</v>
      </c>
      <c r="AA185">
        <v>20.04</v>
      </c>
      <c r="AB185">
        <v>0</v>
      </c>
      <c r="AC185">
        <v>0</v>
      </c>
      <c r="AD185">
        <v>1</v>
      </c>
      <c r="AE185">
        <v>0</v>
      </c>
      <c r="AF185" t="s">
        <v>17</v>
      </c>
      <c r="AG185">
        <v>9.2675000000000001</v>
      </c>
      <c r="AH185">
        <v>2</v>
      </c>
      <c r="AI185">
        <v>46748793</v>
      </c>
      <c r="AJ185">
        <v>184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</row>
    <row r="186" spans="1:44" x14ac:dyDescent="0.2">
      <c r="A186">
        <f>ROW(Source!A198)</f>
        <v>198</v>
      </c>
      <c r="B186">
        <v>46748797</v>
      </c>
      <c r="C186">
        <v>46748791</v>
      </c>
      <c r="D186">
        <v>30595253</v>
      </c>
      <c r="E186">
        <v>1</v>
      </c>
      <c r="F186">
        <v>1</v>
      </c>
      <c r="G186">
        <v>30515945</v>
      </c>
      <c r="H186">
        <v>2</v>
      </c>
      <c r="I186" t="s">
        <v>355</v>
      </c>
      <c r="J186" t="s">
        <v>356</v>
      </c>
      <c r="K186" t="s">
        <v>357</v>
      </c>
      <c r="L186">
        <v>1367</v>
      </c>
      <c r="N186">
        <v>1011</v>
      </c>
      <c r="O186" t="s">
        <v>354</v>
      </c>
      <c r="P186" t="s">
        <v>354</v>
      </c>
      <c r="Q186">
        <v>1</v>
      </c>
      <c r="X186">
        <v>1.6975</v>
      </c>
      <c r="Y186">
        <v>0</v>
      </c>
      <c r="Z186">
        <v>95.06</v>
      </c>
      <c r="AA186">
        <v>22.22</v>
      </c>
      <c r="AB186">
        <v>0</v>
      </c>
      <c r="AC186">
        <v>0</v>
      </c>
      <c r="AD186">
        <v>1</v>
      </c>
      <c r="AE186">
        <v>0</v>
      </c>
      <c r="AF186" t="s">
        <v>17</v>
      </c>
      <c r="AG186">
        <v>2.1218750000000002</v>
      </c>
      <c r="AH186">
        <v>2</v>
      </c>
      <c r="AI186">
        <v>46748794</v>
      </c>
      <c r="AJ186">
        <v>185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</row>
    <row r="187" spans="1:44" x14ac:dyDescent="0.2">
      <c r="A187">
        <f>ROW(Source!A199)</f>
        <v>199</v>
      </c>
      <c r="B187">
        <v>46748800</v>
      </c>
      <c r="C187">
        <v>46748798</v>
      </c>
      <c r="D187">
        <v>30515951</v>
      </c>
      <c r="E187">
        <v>30515945</v>
      </c>
      <c r="F187">
        <v>1</v>
      </c>
      <c r="G187">
        <v>30515945</v>
      </c>
      <c r="H187">
        <v>1</v>
      </c>
      <c r="I187" t="s">
        <v>348</v>
      </c>
      <c r="J187" t="s">
        <v>0</v>
      </c>
      <c r="K187" t="s">
        <v>349</v>
      </c>
      <c r="L187">
        <v>1191</v>
      </c>
      <c r="N187">
        <v>1013</v>
      </c>
      <c r="O187" t="s">
        <v>350</v>
      </c>
      <c r="P187" t="s">
        <v>350</v>
      </c>
      <c r="Q187">
        <v>1</v>
      </c>
      <c r="X187">
        <v>192.7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1</v>
      </c>
      <c r="AF187" t="s">
        <v>18</v>
      </c>
      <c r="AG187">
        <v>221.60499999999996</v>
      </c>
      <c r="AH187">
        <v>2</v>
      </c>
      <c r="AI187">
        <v>46748799</v>
      </c>
      <c r="AJ187">
        <v>186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</row>
    <row r="188" spans="1:44" x14ac:dyDescent="0.2">
      <c r="A188">
        <f>ROW(Source!A200)</f>
        <v>200</v>
      </c>
      <c r="B188">
        <v>46748803</v>
      </c>
      <c r="C188">
        <v>46748801</v>
      </c>
      <c r="D188">
        <v>30515951</v>
      </c>
      <c r="E188">
        <v>30515945</v>
      </c>
      <c r="F188">
        <v>1</v>
      </c>
      <c r="G188">
        <v>30515945</v>
      </c>
      <c r="H188">
        <v>1</v>
      </c>
      <c r="I188" t="s">
        <v>348</v>
      </c>
      <c r="J188" t="s">
        <v>0</v>
      </c>
      <c r="K188" t="s">
        <v>349</v>
      </c>
      <c r="L188">
        <v>1191</v>
      </c>
      <c r="N188">
        <v>1013</v>
      </c>
      <c r="O188" t="s">
        <v>350</v>
      </c>
      <c r="P188" t="s">
        <v>350</v>
      </c>
      <c r="Q188">
        <v>1</v>
      </c>
      <c r="X188">
        <v>83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1</v>
      </c>
      <c r="AF188" t="s">
        <v>0</v>
      </c>
      <c r="AG188">
        <v>83</v>
      </c>
      <c r="AH188">
        <v>2</v>
      </c>
      <c r="AI188">
        <v>46748802</v>
      </c>
      <c r="AJ188">
        <v>187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</row>
    <row r="189" spans="1:44" x14ac:dyDescent="0.2">
      <c r="A189">
        <f>ROW(Source!A201)</f>
        <v>201</v>
      </c>
      <c r="B189">
        <v>46749587</v>
      </c>
      <c r="C189">
        <v>46749585</v>
      </c>
      <c r="D189">
        <v>31070582</v>
      </c>
      <c r="E189">
        <v>1</v>
      </c>
      <c r="F189">
        <v>1</v>
      </c>
      <c r="G189">
        <v>30515945</v>
      </c>
      <c r="H189">
        <v>2</v>
      </c>
      <c r="I189" t="s">
        <v>358</v>
      </c>
      <c r="J189" t="s">
        <v>359</v>
      </c>
      <c r="K189" t="s">
        <v>360</v>
      </c>
      <c r="L189">
        <v>1367</v>
      </c>
      <c r="N189">
        <v>1011</v>
      </c>
      <c r="O189" t="s">
        <v>354</v>
      </c>
      <c r="P189" t="s">
        <v>354</v>
      </c>
      <c r="Q189">
        <v>1</v>
      </c>
      <c r="X189">
        <v>1</v>
      </c>
      <c r="Y189">
        <v>0</v>
      </c>
      <c r="Z189">
        <v>100.09</v>
      </c>
      <c r="AA189">
        <v>13.81</v>
      </c>
      <c r="AB189">
        <v>0</v>
      </c>
      <c r="AC189">
        <v>0</v>
      </c>
      <c r="AD189">
        <v>1</v>
      </c>
      <c r="AE189">
        <v>0</v>
      </c>
      <c r="AF189" t="s">
        <v>0</v>
      </c>
      <c r="AG189">
        <v>1</v>
      </c>
      <c r="AH189">
        <v>2</v>
      </c>
      <c r="AI189">
        <v>46749586</v>
      </c>
      <c r="AJ189">
        <v>188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</row>
    <row r="190" spans="1:44" x14ac:dyDescent="0.2">
      <c r="A190">
        <f>ROW(Source!A202)</f>
        <v>202</v>
      </c>
      <c r="B190">
        <v>46748809</v>
      </c>
      <c r="C190">
        <v>46748807</v>
      </c>
      <c r="D190">
        <v>30516999</v>
      </c>
      <c r="E190">
        <v>30515945</v>
      </c>
      <c r="F190">
        <v>1</v>
      </c>
      <c r="G190">
        <v>30515945</v>
      </c>
      <c r="H190">
        <v>2</v>
      </c>
      <c r="I190" t="s">
        <v>361</v>
      </c>
      <c r="J190" t="s">
        <v>0</v>
      </c>
      <c r="K190" t="s">
        <v>362</v>
      </c>
      <c r="L190">
        <v>1344</v>
      </c>
      <c r="N190">
        <v>1008</v>
      </c>
      <c r="O190" t="s">
        <v>363</v>
      </c>
      <c r="P190" t="s">
        <v>363</v>
      </c>
      <c r="Q190">
        <v>1</v>
      </c>
      <c r="X190">
        <v>12.61</v>
      </c>
      <c r="Y190">
        <v>0</v>
      </c>
      <c r="Z190">
        <v>1</v>
      </c>
      <c r="AA190">
        <v>0</v>
      </c>
      <c r="AB190">
        <v>0</v>
      </c>
      <c r="AC190">
        <v>0</v>
      </c>
      <c r="AD190">
        <v>1</v>
      </c>
      <c r="AE190">
        <v>0</v>
      </c>
      <c r="AF190" t="s">
        <v>0</v>
      </c>
      <c r="AG190">
        <v>12.61</v>
      </c>
      <c r="AH190">
        <v>2</v>
      </c>
      <c r="AI190">
        <v>46748808</v>
      </c>
      <c r="AJ190">
        <v>189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</row>
    <row r="191" spans="1:44" x14ac:dyDescent="0.2">
      <c r="A191">
        <f>ROW(Source!A203)</f>
        <v>203</v>
      </c>
      <c r="B191">
        <v>46748816</v>
      </c>
      <c r="C191">
        <v>46748810</v>
      </c>
      <c r="D191">
        <v>30515951</v>
      </c>
      <c r="E191">
        <v>30515945</v>
      </c>
      <c r="F191">
        <v>1</v>
      </c>
      <c r="G191">
        <v>30515945</v>
      </c>
      <c r="H191">
        <v>1</v>
      </c>
      <c r="I191" t="s">
        <v>348</v>
      </c>
      <c r="J191" t="s">
        <v>0</v>
      </c>
      <c r="K191" t="s">
        <v>349</v>
      </c>
      <c r="L191">
        <v>1191</v>
      </c>
      <c r="N191">
        <v>1013</v>
      </c>
      <c r="O191" t="s">
        <v>350</v>
      </c>
      <c r="P191" t="s">
        <v>350</v>
      </c>
      <c r="Q191">
        <v>1</v>
      </c>
      <c r="X191">
        <v>27.7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1</v>
      </c>
      <c r="AE191">
        <v>1</v>
      </c>
      <c r="AF191" t="s">
        <v>18</v>
      </c>
      <c r="AG191">
        <v>31.854999999999997</v>
      </c>
      <c r="AH191">
        <v>2</v>
      </c>
      <c r="AI191">
        <v>46748811</v>
      </c>
      <c r="AJ191">
        <v>190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</row>
    <row r="192" spans="1:44" x14ac:dyDescent="0.2">
      <c r="A192">
        <f>ROW(Source!A203)</f>
        <v>203</v>
      </c>
      <c r="B192">
        <v>46748817</v>
      </c>
      <c r="C192">
        <v>46748810</v>
      </c>
      <c r="D192">
        <v>30595254</v>
      </c>
      <c r="E192">
        <v>1</v>
      </c>
      <c r="F192">
        <v>1</v>
      </c>
      <c r="G192">
        <v>30515945</v>
      </c>
      <c r="H192">
        <v>2</v>
      </c>
      <c r="I192" t="s">
        <v>364</v>
      </c>
      <c r="J192" t="s">
        <v>365</v>
      </c>
      <c r="K192" t="s">
        <v>366</v>
      </c>
      <c r="L192">
        <v>1367</v>
      </c>
      <c r="N192">
        <v>1011</v>
      </c>
      <c r="O192" t="s">
        <v>354</v>
      </c>
      <c r="P192" t="s">
        <v>354</v>
      </c>
      <c r="Q192">
        <v>1</v>
      </c>
      <c r="X192">
        <v>2.52</v>
      </c>
      <c r="Y192">
        <v>0</v>
      </c>
      <c r="Z192">
        <v>110.31</v>
      </c>
      <c r="AA192">
        <v>26.52</v>
      </c>
      <c r="AB192">
        <v>0</v>
      </c>
      <c r="AC192">
        <v>0</v>
      </c>
      <c r="AD192">
        <v>1</v>
      </c>
      <c r="AE192">
        <v>0</v>
      </c>
      <c r="AF192" t="s">
        <v>17</v>
      </c>
      <c r="AG192">
        <v>3.15</v>
      </c>
      <c r="AH192">
        <v>2</v>
      </c>
      <c r="AI192">
        <v>46748812</v>
      </c>
      <c r="AJ192">
        <v>191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</row>
    <row r="193" spans="1:44" x14ac:dyDescent="0.2">
      <c r="A193">
        <f>ROW(Source!A203)</f>
        <v>203</v>
      </c>
      <c r="B193">
        <v>46748818</v>
      </c>
      <c r="C193">
        <v>46748810</v>
      </c>
      <c r="D193">
        <v>30595493</v>
      </c>
      <c r="E193">
        <v>1</v>
      </c>
      <c r="F193">
        <v>1</v>
      </c>
      <c r="G193">
        <v>30515945</v>
      </c>
      <c r="H193">
        <v>2</v>
      </c>
      <c r="I193" t="s">
        <v>367</v>
      </c>
      <c r="J193" t="s">
        <v>368</v>
      </c>
      <c r="K193" t="s">
        <v>369</v>
      </c>
      <c r="L193">
        <v>1367</v>
      </c>
      <c r="N193">
        <v>1011</v>
      </c>
      <c r="O193" t="s">
        <v>354</v>
      </c>
      <c r="P193" t="s">
        <v>354</v>
      </c>
      <c r="Q193">
        <v>1</v>
      </c>
      <c r="X193">
        <v>1.02</v>
      </c>
      <c r="Y193">
        <v>0</v>
      </c>
      <c r="Z193">
        <v>258.24</v>
      </c>
      <c r="AA193">
        <v>17.34</v>
      </c>
      <c r="AB193">
        <v>0</v>
      </c>
      <c r="AC193">
        <v>0</v>
      </c>
      <c r="AD193">
        <v>1</v>
      </c>
      <c r="AE193">
        <v>0</v>
      </c>
      <c r="AF193" t="s">
        <v>17</v>
      </c>
      <c r="AG193">
        <v>1.2749999999999999</v>
      </c>
      <c r="AH193">
        <v>2</v>
      </c>
      <c r="AI193">
        <v>46748813</v>
      </c>
      <c r="AJ193">
        <v>192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</row>
    <row r="194" spans="1:44" x14ac:dyDescent="0.2">
      <c r="A194">
        <f>ROW(Source!A203)</f>
        <v>203</v>
      </c>
      <c r="B194">
        <v>46748819</v>
      </c>
      <c r="C194">
        <v>46748810</v>
      </c>
      <c r="D194">
        <v>30532024</v>
      </c>
      <c r="E194">
        <v>30515945</v>
      </c>
      <c r="F194">
        <v>1</v>
      </c>
      <c r="G194">
        <v>30515945</v>
      </c>
      <c r="H194">
        <v>3</v>
      </c>
      <c r="I194" t="s">
        <v>471</v>
      </c>
      <c r="J194" t="s">
        <v>0</v>
      </c>
      <c r="K194" t="s">
        <v>472</v>
      </c>
      <c r="L194">
        <v>1330</v>
      </c>
      <c r="N194">
        <v>1005</v>
      </c>
      <c r="O194" t="s">
        <v>473</v>
      </c>
      <c r="P194" t="s">
        <v>473</v>
      </c>
      <c r="Q194">
        <v>10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 t="s">
        <v>0</v>
      </c>
      <c r="AG194">
        <v>0</v>
      </c>
      <c r="AH194">
        <v>3</v>
      </c>
      <c r="AI194">
        <v>-1</v>
      </c>
      <c r="AJ194" t="s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</row>
    <row r="195" spans="1:44" x14ac:dyDescent="0.2">
      <c r="A195">
        <f>ROW(Source!A203)</f>
        <v>203</v>
      </c>
      <c r="B195">
        <v>46748820</v>
      </c>
      <c r="C195">
        <v>46748810</v>
      </c>
      <c r="D195">
        <v>30541208</v>
      </c>
      <c r="E195">
        <v>30515945</v>
      </c>
      <c r="F195">
        <v>1</v>
      </c>
      <c r="G195">
        <v>30515945</v>
      </c>
      <c r="H195">
        <v>3</v>
      </c>
      <c r="I195" t="s">
        <v>370</v>
      </c>
      <c r="J195" t="s">
        <v>0</v>
      </c>
      <c r="K195" t="s">
        <v>371</v>
      </c>
      <c r="L195">
        <v>1344</v>
      </c>
      <c r="N195">
        <v>1008</v>
      </c>
      <c r="O195" t="s">
        <v>363</v>
      </c>
      <c r="P195" t="s">
        <v>363</v>
      </c>
      <c r="Q195">
        <v>1</v>
      </c>
      <c r="X195">
        <v>0.49</v>
      </c>
      <c r="Y195">
        <v>1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0</v>
      </c>
      <c r="AF195" t="s">
        <v>0</v>
      </c>
      <c r="AG195">
        <v>0.49</v>
      </c>
      <c r="AH195">
        <v>2</v>
      </c>
      <c r="AI195">
        <v>46748814</v>
      </c>
      <c r="AJ195">
        <v>194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</row>
    <row r="196" spans="1:44" x14ac:dyDescent="0.2">
      <c r="A196">
        <f>ROW(Source!A205)</f>
        <v>205</v>
      </c>
      <c r="B196">
        <v>46748831</v>
      </c>
      <c r="C196">
        <v>46748822</v>
      </c>
      <c r="D196">
        <v>30515951</v>
      </c>
      <c r="E196">
        <v>30515945</v>
      </c>
      <c r="F196">
        <v>1</v>
      </c>
      <c r="G196">
        <v>30515945</v>
      </c>
      <c r="H196">
        <v>1</v>
      </c>
      <c r="I196" t="s">
        <v>348</v>
      </c>
      <c r="J196" t="s">
        <v>0</v>
      </c>
      <c r="K196" t="s">
        <v>349</v>
      </c>
      <c r="L196">
        <v>1191</v>
      </c>
      <c r="N196">
        <v>1013</v>
      </c>
      <c r="O196" t="s">
        <v>350</v>
      </c>
      <c r="P196" t="s">
        <v>350</v>
      </c>
      <c r="Q196">
        <v>1</v>
      </c>
      <c r="X196">
        <v>14.4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1</v>
      </c>
      <c r="AE196">
        <v>1</v>
      </c>
      <c r="AF196" t="s">
        <v>272</v>
      </c>
      <c r="AG196">
        <v>16.559999999999999</v>
      </c>
      <c r="AH196">
        <v>2</v>
      </c>
      <c r="AI196">
        <v>46748823</v>
      </c>
      <c r="AJ196">
        <v>195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</row>
    <row r="197" spans="1:44" x14ac:dyDescent="0.2">
      <c r="A197">
        <f>ROW(Source!A205)</f>
        <v>205</v>
      </c>
      <c r="B197">
        <v>46748832</v>
      </c>
      <c r="C197">
        <v>46748822</v>
      </c>
      <c r="D197">
        <v>30595274</v>
      </c>
      <c r="E197">
        <v>1</v>
      </c>
      <c r="F197">
        <v>1</v>
      </c>
      <c r="G197">
        <v>30515945</v>
      </c>
      <c r="H197">
        <v>2</v>
      </c>
      <c r="I197" t="s">
        <v>372</v>
      </c>
      <c r="J197" t="s">
        <v>373</v>
      </c>
      <c r="K197" t="s">
        <v>374</v>
      </c>
      <c r="L197">
        <v>1367</v>
      </c>
      <c r="N197">
        <v>1011</v>
      </c>
      <c r="O197" t="s">
        <v>354</v>
      </c>
      <c r="P197" t="s">
        <v>354</v>
      </c>
      <c r="Q197">
        <v>1</v>
      </c>
      <c r="X197">
        <v>1.66</v>
      </c>
      <c r="Y197">
        <v>0</v>
      </c>
      <c r="Z197">
        <v>116.89</v>
      </c>
      <c r="AA197">
        <v>23.41</v>
      </c>
      <c r="AB197">
        <v>0</v>
      </c>
      <c r="AC197">
        <v>0</v>
      </c>
      <c r="AD197">
        <v>1</v>
      </c>
      <c r="AE197">
        <v>0</v>
      </c>
      <c r="AF197" t="s">
        <v>271</v>
      </c>
      <c r="AG197">
        <v>2.0749999999999997</v>
      </c>
      <c r="AH197">
        <v>2</v>
      </c>
      <c r="AI197">
        <v>46748824</v>
      </c>
      <c r="AJ197">
        <v>196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</row>
    <row r="198" spans="1:44" x14ac:dyDescent="0.2">
      <c r="A198">
        <f>ROW(Source!A205)</f>
        <v>205</v>
      </c>
      <c r="B198">
        <v>46748833</v>
      </c>
      <c r="C198">
        <v>46748822</v>
      </c>
      <c r="D198">
        <v>30595497</v>
      </c>
      <c r="E198">
        <v>1</v>
      </c>
      <c r="F198">
        <v>1</v>
      </c>
      <c r="G198">
        <v>30515945</v>
      </c>
      <c r="H198">
        <v>2</v>
      </c>
      <c r="I198" t="s">
        <v>375</v>
      </c>
      <c r="J198" t="s">
        <v>376</v>
      </c>
      <c r="K198" t="s">
        <v>377</v>
      </c>
      <c r="L198">
        <v>1367</v>
      </c>
      <c r="N198">
        <v>1011</v>
      </c>
      <c r="O198" t="s">
        <v>354</v>
      </c>
      <c r="P198" t="s">
        <v>354</v>
      </c>
      <c r="Q198">
        <v>1</v>
      </c>
      <c r="X198">
        <v>1.66</v>
      </c>
      <c r="Y198">
        <v>0</v>
      </c>
      <c r="Z198">
        <v>62.97</v>
      </c>
      <c r="AA198">
        <v>6.64</v>
      </c>
      <c r="AB198">
        <v>0</v>
      </c>
      <c r="AC198">
        <v>0</v>
      </c>
      <c r="AD198">
        <v>1</v>
      </c>
      <c r="AE198">
        <v>0</v>
      </c>
      <c r="AF198" t="s">
        <v>271</v>
      </c>
      <c r="AG198">
        <v>2.0749999999999997</v>
      </c>
      <c r="AH198">
        <v>2</v>
      </c>
      <c r="AI198">
        <v>46748825</v>
      </c>
      <c r="AJ198">
        <v>197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</row>
    <row r="199" spans="1:44" x14ac:dyDescent="0.2">
      <c r="A199">
        <f>ROW(Source!A205)</f>
        <v>205</v>
      </c>
      <c r="B199">
        <v>46748834</v>
      </c>
      <c r="C199">
        <v>46748822</v>
      </c>
      <c r="D199">
        <v>30595500</v>
      </c>
      <c r="E199">
        <v>1</v>
      </c>
      <c r="F199">
        <v>1</v>
      </c>
      <c r="G199">
        <v>30515945</v>
      </c>
      <c r="H199">
        <v>2</v>
      </c>
      <c r="I199" t="s">
        <v>378</v>
      </c>
      <c r="J199" t="s">
        <v>379</v>
      </c>
      <c r="K199" t="s">
        <v>380</v>
      </c>
      <c r="L199">
        <v>1367</v>
      </c>
      <c r="N199">
        <v>1011</v>
      </c>
      <c r="O199" t="s">
        <v>354</v>
      </c>
      <c r="P199" t="s">
        <v>354</v>
      </c>
      <c r="Q199">
        <v>1</v>
      </c>
      <c r="X199">
        <v>0.65</v>
      </c>
      <c r="Y199">
        <v>0</v>
      </c>
      <c r="Z199">
        <v>246.68</v>
      </c>
      <c r="AA199">
        <v>13.37</v>
      </c>
      <c r="AB199">
        <v>0</v>
      </c>
      <c r="AC199">
        <v>0</v>
      </c>
      <c r="AD199">
        <v>1</v>
      </c>
      <c r="AE199">
        <v>0</v>
      </c>
      <c r="AF199" t="s">
        <v>271</v>
      </c>
      <c r="AG199">
        <v>0.8125</v>
      </c>
      <c r="AH199">
        <v>2</v>
      </c>
      <c r="AI199">
        <v>46748826</v>
      </c>
      <c r="AJ199">
        <v>198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</row>
    <row r="200" spans="1:44" x14ac:dyDescent="0.2">
      <c r="A200">
        <f>ROW(Source!A205)</f>
        <v>205</v>
      </c>
      <c r="B200">
        <v>46748835</v>
      </c>
      <c r="C200">
        <v>46748822</v>
      </c>
      <c r="D200">
        <v>30595528</v>
      </c>
      <c r="E200">
        <v>1</v>
      </c>
      <c r="F200">
        <v>1</v>
      </c>
      <c r="G200">
        <v>30515945</v>
      </c>
      <c r="H200">
        <v>2</v>
      </c>
      <c r="I200" t="s">
        <v>381</v>
      </c>
      <c r="J200" t="s">
        <v>382</v>
      </c>
      <c r="K200" t="s">
        <v>383</v>
      </c>
      <c r="L200">
        <v>1367</v>
      </c>
      <c r="N200">
        <v>1011</v>
      </c>
      <c r="O200" t="s">
        <v>354</v>
      </c>
      <c r="P200" t="s">
        <v>354</v>
      </c>
      <c r="Q200">
        <v>1</v>
      </c>
      <c r="X200">
        <v>1.55</v>
      </c>
      <c r="Y200">
        <v>0</v>
      </c>
      <c r="Z200">
        <v>125.13</v>
      </c>
      <c r="AA200">
        <v>24.74</v>
      </c>
      <c r="AB200">
        <v>0</v>
      </c>
      <c r="AC200">
        <v>0</v>
      </c>
      <c r="AD200">
        <v>1</v>
      </c>
      <c r="AE200">
        <v>0</v>
      </c>
      <c r="AF200" t="s">
        <v>271</v>
      </c>
      <c r="AG200">
        <v>1.9375</v>
      </c>
      <c r="AH200">
        <v>2</v>
      </c>
      <c r="AI200">
        <v>46748827</v>
      </c>
      <c r="AJ200">
        <v>199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</row>
    <row r="201" spans="1:44" x14ac:dyDescent="0.2">
      <c r="A201">
        <f>ROW(Source!A205)</f>
        <v>205</v>
      </c>
      <c r="B201">
        <v>46748836</v>
      </c>
      <c r="C201">
        <v>46748822</v>
      </c>
      <c r="D201">
        <v>30595490</v>
      </c>
      <c r="E201">
        <v>1</v>
      </c>
      <c r="F201">
        <v>1</v>
      </c>
      <c r="G201">
        <v>30515945</v>
      </c>
      <c r="H201">
        <v>2</v>
      </c>
      <c r="I201" t="s">
        <v>384</v>
      </c>
      <c r="J201" t="s">
        <v>385</v>
      </c>
      <c r="K201" t="s">
        <v>386</v>
      </c>
      <c r="L201">
        <v>1367</v>
      </c>
      <c r="N201">
        <v>1011</v>
      </c>
      <c r="O201" t="s">
        <v>354</v>
      </c>
      <c r="P201" t="s">
        <v>354</v>
      </c>
      <c r="Q201">
        <v>1</v>
      </c>
      <c r="X201">
        <v>0.52</v>
      </c>
      <c r="Y201">
        <v>0</v>
      </c>
      <c r="Z201">
        <v>177.54</v>
      </c>
      <c r="AA201">
        <v>17.420000000000002</v>
      </c>
      <c r="AB201">
        <v>0</v>
      </c>
      <c r="AC201">
        <v>0</v>
      </c>
      <c r="AD201">
        <v>1</v>
      </c>
      <c r="AE201">
        <v>0</v>
      </c>
      <c r="AF201" t="s">
        <v>271</v>
      </c>
      <c r="AG201">
        <v>0.65</v>
      </c>
      <c r="AH201">
        <v>2</v>
      </c>
      <c r="AI201">
        <v>46748828</v>
      </c>
      <c r="AJ201">
        <v>200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</row>
    <row r="202" spans="1:44" x14ac:dyDescent="0.2">
      <c r="A202">
        <f>ROW(Source!A205)</f>
        <v>205</v>
      </c>
      <c r="B202">
        <v>46748837</v>
      </c>
      <c r="C202">
        <v>46748822</v>
      </c>
      <c r="D202">
        <v>30571181</v>
      </c>
      <c r="E202">
        <v>1</v>
      </c>
      <c r="F202">
        <v>1</v>
      </c>
      <c r="G202">
        <v>30515945</v>
      </c>
      <c r="H202">
        <v>3</v>
      </c>
      <c r="I202" t="s">
        <v>387</v>
      </c>
      <c r="J202" t="s">
        <v>388</v>
      </c>
      <c r="K202" t="s">
        <v>389</v>
      </c>
      <c r="L202">
        <v>1339</v>
      </c>
      <c r="N202">
        <v>1007</v>
      </c>
      <c r="O202" t="s">
        <v>72</v>
      </c>
      <c r="P202" t="s">
        <v>72</v>
      </c>
      <c r="Q202">
        <v>1</v>
      </c>
      <c r="X202">
        <v>5</v>
      </c>
      <c r="Y202">
        <v>7.07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0</v>
      </c>
      <c r="AF202" t="s">
        <v>0</v>
      </c>
      <c r="AG202">
        <v>5</v>
      </c>
      <c r="AH202">
        <v>2</v>
      </c>
      <c r="AI202">
        <v>46748829</v>
      </c>
      <c r="AJ202">
        <v>201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</row>
    <row r="203" spans="1:44" x14ac:dyDescent="0.2">
      <c r="A203">
        <f>ROW(Source!A205)</f>
        <v>205</v>
      </c>
      <c r="B203">
        <v>46748838</v>
      </c>
      <c r="C203">
        <v>46748822</v>
      </c>
      <c r="D203">
        <v>30531689</v>
      </c>
      <c r="E203">
        <v>30515945</v>
      </c>
      <c r="F203">
        <v>1</v>
      </c>
      <c r="G203">
        <v>30515945</v>
      </c>
      <c r="H203">
        <v>3</v>
      </c>
      <c r="I203" t="s">
        <v>474</v>
      </c>
      <c r="J203" t="s">
        <v>0</v>
      </c>
      <c r="K203" t="s">
        <v>475</v>
      </c>
      <c r="L203">
        <v>1339</v>
      </c>
      <c r="N203">
        <v>1007</v>
      </c>
      <c r="O203" t="s">
        <v>72</v>
      </c>
      <c r="P203" t="s">
        <v>72</v>
      </c>
      <c r="Q203">
        <v>1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 t="s">
        <v>0</v>
      </c>
      <c r="AG203">
        <v>0</v>
      </c>
      <c r="AH203">
        <v>3</v>
      </c>
      <c r="AI203">
        <v>-1</v>
      </c>
      <c r="AJ203" t="s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</row>
    <row r="204" spans="1:44" x14ac:dyDescent="0.2">
      <c r="A204">
        <f>ROW(Source!A207)</f>
        <v>207</v>
      </c>
      <c r="B204">
        <v>46748850</v>
      </c>
      <c r="C204">
        <v>46748840</v>
      </c>
      <c r="D204">
        <v>30515951</v>
      </c>
      <c r="E204">
        <v>30515945</v>
      </c>
      <c r="F204">
        <v>1</v>
      </c>
      <c r="G204">
        <v>30515945</v>
      </c>
      <c r="H204">
        <v>1</v>
      </c>
      <c r="I204" t="s">
        <v>348</v>
      </c>
      <c r="J204" t="s">
        <v>0</v>
      </c>
      <c r="K204" t="s">
        <v>349</v>
      </c>
      <c r="L204">
        <v>1191</v>
      </c>
      <c r="N204">
        <v>1013</v>
      </c>
      <c r="O204" t="s">
        <v>350</v>
      </c>
      <c r="P204" t="s">
        <v>350</v>
      </c>
      <c r="Q204">
        <v>1</v>
      </c>
      <c r="X204">
        <v>21.6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1</v>
      </c>
      <c r="AF204" t="s">
        <v>18</v>
      </c>
      <c r="AG204">
        <v>24.84</v>
      </c>
      <c r="AH204">
        <v>2</v>
      </c>
      <c r="AI204">
        <v>46748841</v>
      </c>
      <c r="AJ204">
        <v>203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</row>
    <row r="205" spans="1:44" x14ac:dyDescent="0.2">
      <c r="A205">
        <f>ROW(Source!A207)</f>
        <v>207</v>
      </c>
      <c r="B205">
        <v>46748851</v>
      </c>
      <c r="C205">
        <v>46748840</v>
      </c>
      <c r="D205">
        <v>30595253</v>
      </c>
      <c r="E205">
        <v>1</v>
      </c>
      <c r="F205">
        <v>1</v>
      </c>
      <c r="G205">
        <v>30515945</v>
      </c>
      <c r="H205">
        <v>2</v>
      </c>
      <c r="I205" t="s">
        <v>355</v>
      </c>
      <c r="J205" t="s">
        <v>356</v>
      </c>
      <c r="K205" t="s">
        <v>357</v>
      </c>
      <c r="L205">
        <v>1367</v>
      </c>
      <c r="N205">
        <v>1011</v>
      </c>
      <c r="O205" t="s">
        <v>354</v>
      </c>
      <c r="P205" t="s">
        <v>354</v>
      </c>
      <c r="Q205">
        <v>1</v>
      </c>
      <c r="X205">
        <v>2.35</v>
      </c>
      <c r="Y205">
        <v>0</v>
      </c>
      <c r="Z205">
        <v>95.06</v>
      </c>
      <c r="AA205">
        <v>22.22</v>
      </c>
      <c r="AB205">
        <v>0</v>
      </c>
      <c r="AC205">
        <v>0</v>
      </c>
      <c r="AD205">
        <v>1</v>
      </c>
      <c r="AE205">
        <v>0</v>
      </c>
      <c r="AF205" t="s">
        <v>17</v>
      </c>
      <c r="AG205">
        <v>2.9375</v>
      </c>
      <c r="AH205">
        <v>2</v>
      </c>
      <c r="AI205">
        <v>46748842</v>
      </c>
      <c r="AJ205">
        <v>204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</row>
    <row r="206" spans="1:44" x14ac:dyDescent="0.2">
      <c r="A206">
        <f>ROW(Source!A207)</f>
        <v>207</v>
      </c>
      <c r="B206">
        <v>46748852</v>
      </c>
      <c r="C206">
        <v>46748840</v>
      </c>
      <c r="D206">
        <v>30595500</v>
      </c>
      <c r="E206">
        <v>1</v>
      </c>
      <c r="F206">
        <v>1</v>
      </c>
      <c r="G206">
        <v>30515945</v>
      </c>
      <c r="H206">
        <v>2</v>
      </c>
      <c r="I206" t="s">
        <v>378</v>
      </c>
      <c r="J206" t="s">
        <v>379</v>
      </c>
      <c r="K206" t="s">
        <v>380</v>
      </c>
      <c r="L206">
        <v>1367</v>
      </c>
      <c r="N206">
        <v>1011</v>
      </c>
      <c r="O206" t="s">
        <v>354</v>
      </c>
      <c r="P206" t="s">
        <v>354</v>
      </c>
      <c r="Q206">
        <v>1</v>
      </c>
      <c r="X206">
        <v>0.91</v>
      </c>
      <c r="Y206">
        <v>0</v>
      </c>
      <c r="Z206">
        <v>246.68</v>
      </c>
      <c r="AA206">
        <v>13.37</v>
      </c>
      <c r="AB206">
        <v>0</v>
      </c>
      <c r="AC206">
        <v>0</v>
      </c>
      <c r="AD206">
        <v>1</v>
      </c>
      <c r="AE206">
        <v>0</v>
      </c>
      <c r="AF206" t="s">
        <v>17</v>
      </c>
      <c r="AG206">
        <v>1.1375</v>
      </c>
      <c r="AH206">
        <v>2</v>
      </c>
      <c r="AI206">
        <v>46748843</v>
      </c>
      <c r="AJ206">
        <v>205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</row>
    <row r="207" spans="1:44" x14ac:dyDescent="0.2">
      <c r="A207">
        <f>ROW(Source!A207)</f>
        <v>207</v>
      </c>
      <c r="B207">
        <v>46748853</v>
      </c>
      <c r="C207">
        <v>46748840</v>
      </c>
      <c r="D207">
        <v>30595485</v>
      </c>
      <c r="E207">
        <v>1</v>
      </c>
      <c r="F207">
        <v>1</v>
      </c>
      <c r="G207">
        <v>30515945</v>
      </c>
      <c r="H207">
        <v>2</v>
      </c>
      <c r="I207" t="s">
        <v>390</v>
      </c>
      <c r="J207" t="s">
        <v>391</v>
      </c>
      <c r="K207" t="s">
        <v>392</v>
      </c>
      <c r="L207">
        <v>1367</v>
      </c>
      <c r="N207">
        <v>1011</v>
      </c>
      <c r="O207" t="s">
        <v>354</v>
      </c>
      <c r="P207" t="s">
        <v>354</v>
      </c>
      <c r="Q207">
        <v>1</v>
      </c>
      <c r="X207">
        <v>7.17</v>
      </c>
      <c r="Y207">
        <v>0</v>
      </c>
      <c r="Z207">
        <v>169.44</v>
      </c>
      <c r="AA207">
        <v>15.02</v>
      </c>
      <c r="AB207">
        <v>0</v>
      </c>
      <c r="AC207">
        <v>0</v>
      </c>
      <c r="AD207">
        <v>1</v>
      </c>
      <c r="AE207">
        <v>0</v>
      </c>
      <c r="AF207" t="s">
        <v>17</v>
      </c>
      <c r="AG207">
        <v>8.9625000000000004</v>
      </c>
      <c r="AH207">
        <v>2</v>
      </c>
      <c r="AI207">
        <v>46748844</v>
      </c>
      <c r="AJ207">
        <v>206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</row>
    <row r="208" spans="1:44" x14ac:dyDescent="0.2">
      <c r="A208">
        <f>ROW(Source!A207)</f>
        <v>207</v>
      </c>
      <c r="B208">
        <v>46748854</v>
      </c>
      <c r="C208">
        <v>46748840</v>
      </c>
      <c r="D208">
        <v>30595486</v>
      </c>
      <c r="E208">
        <v>1</v>
      </c>
      <c r="F208">
        <v>1</v>
      </c>
      <c r="G208">
        <v>30515945</v>
      </c>
      <c r="H208">
        <v>2</v>
      </c>
      <c r="I208" t="s">
        <v>393</v>
      </c>
      <c r="J208" t="s">
        <v>394</v>
      </c>
      <c r="K208" t="s">
        <v>395</v>
      </c>
      <c r="L208">
        <v>1367</v>
      </c>
      <c r="N208">
        <v>1011</v>
      </c>
      <c r="O208" t="s">
        <v>354</v>
      </c>
      <c r="P208" t="s">
        <v>354</v>
      </c>
      <c r="Q208">
        <v>1</v>
      </c>
      <c r="X208">
        <v>14.6</v>
      </c>
      <c r="Y208">
        <v>0</v>
      </c>
      <c r="Z208">
        <v>219.5</v>
      </c>
      <c r="AA208">
        <v>17.510000000000002</v>
      </c>
      <c r="AB208">
        <v>0</v>
      </c>
      <c r="AC208">
        <v>0</v>
      </c>
      <c r="AD208">
        <v>1</v>
      </c>
      <c r="AE208">
        <v>0</v>
      </c>
      <c r="AF208" t="s">
        <v>17</v>
      </c>
      <c r="AG208">
        <v>18.25</v>
      </c>
      <c r="AH208">
        <v>2</v>
      </c>
      <c r="AI208">
        <v>46748845</v>
      </c>
      <c r="AJ208">
        <v>207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</row>
    <row r="209" spans="1:44" x14ac:dyDescent="0.2">
      <c r="A209">
        <f>ROW(Source!A207)</f>
        <v>207</v>
      </c>
      <c r="B209">
        <v>46748855</v>
      </c>
      <c r="C209">
        <v>46748840</v>
      </c>
      <c r="D209">
        <v>30595528</v>
      </c>
      <c r="E209">
        <v>1</v>
      </c>
      <c r="F209">
        <v>1</v>
      </c>
      <c r="G209">
        <v>30515945</v>
      </c>
      <c r="H209">
        <v>2</v>
      </c>
      <c r="I209" t="s">
        <v>381</v>
      </c>
      <c r="J209" t="s">
        <v>382</v>
      </c>
      <c r="K209" t="s">
        <v>383</v>
      </c>
      <c r="L209">
        <v>1367</v>
      </c>
      <c r="N209">
        <v>1011</v>
      </c>
      <c r="O209" t="s">
        <v>354</v>
      </c>
      <c r="P209" t="s">
        <v>354</v>
      </c>
      <c r="Q209">
        <v>1</v>
      </c>
      <c r="X209">
        <v>1.79</v>
      </c>
      <c r="Y209">
        <v>0</v>
      </c>
      <c r="Z209">
        <v>125.13</v>
      </c>
      <c r="AA209">
        <v>24.74</v>
      </c>
      <c r="AB209">
        <v>0</v>
      </c>
      <c r="AC209">
        <v>0</v>
      </c>
      <c r="AD209">
        <v>1</v>
      </c>
      <c r="AE209">
        <v>0</v>
      </c>
      <c r="AF209" t="s">
        <v>17</v>
      </c>
      <c r="AG209">
        <v>2.2374999999999998</v>
      </c>
      <c r="AH209">
        <v>2</v>
      </c>
      <c r="AI209">
        <v>46748846</v>
      </c>
      <c r="AJ209">
        <v>208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</row>
    <row r="210" spans="1:44" x14ac:dyDescent="0.2">
      <c r="A210">
        <f>ROW(Source!A207)</f>
        <v>207</v>
      </c>
      <c r="B210">
        <v>46748856</v>
      </c>
      <c r="C210">
        <v>46748840</v>
      </c>
      <c r="D210">
        <v>30595490</v>
      </c>
      <c r="E210">
        <v>1</v>
      </c>
      <c r="F210">
        <v>1</v>
      </c>
      <c r="G210">
        <v>30515945</v>
      </c>
      <c r="H210">
        <v>2</v>
      </c>
      <c r="I210" t="s">
        <v>384</v>
      </c>
      <c r="J210" t="s">
        <v>385</v>
      </c>
      <c r="K210" t="s">
        <v>386</v>
      </c>
      <c r="L210">
        <v>1367</v>
      </c>
      <c r="N210">
        <v>1011</v>
      </c>
      <c r="O210" t="s">
        <v>354</v>
      </c>
      <c r="P210" t="s">
        <v>354</v>
      </c>
      <c r="Q210">
        <v>1</v>
      </c>
      <c r="X210">
        <v>0.52</v>
      </c>
      <c r="Y210">
        <v>0</v>
      </c>
      <c r="Z210">
        <v>177.54</v>
      </c>
      <c r="AA210">
        <v>17.420000000000002</v>
      </c>
      <c r="AB210">
        <v>0</v>
      </c>
      <c r="AC210">
        <v>0</v>
      </c>
      <c r="AD210">
        <v>1</v>
      </c>
      <c r="AE210">
        <v>0</v>
      </c>
      <c r="AF210" t="s">
        <v>17</v>
      </c>
      <c r="AG210">
        <v>0.65</v>
      </c>
      <c r="AH210">
        <v>2</v>
      </c>
      <c r="AI210">
        <v>46748847</v>
      </c>
      <c r="AJ210">
        <v>209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</row>
    <row r="211" spans="1:44" x14ac:dyDescent="0.2">
      <c r="A211">
        <f>ROW(Source!A207)</f>
        <v>207</v>
      </c>
      <c r="B211">
        <v>46748857</v>
      </c>
      <c r="C211">
        <v>46748840</v>
      </c>
      <c r="D211">
        <v>30571181</v>
      </c>
      <c r="E211">
        <v>1</v>
      </c>
      <c r="F211">
        <v>1</v>
      </c>
      <c r="G211">
        <v>30515945</v>
      </c>
      <c r="H211">
        <v>3</v>
      </c>
      <c r="I211" t="s">
        <v>387</v>
      </c>
      <c r="J211" t="s">
        <v>388</v>
      </c>
      <c r="K211" t="s">
        <v>389</v>
      </c>
      <c r="L211">
        <v>1339</v>
      </c>
      <c r="N211">
        <v>1007</v>
      </c>
      <c r="O211" t="s">
        <v>72</v>
      </c>
      <c r="P211" t="s">
        <v>72</v>
      </c>
      <c r="Q211">
        <v>1</v>
      </c>
      <c r="X211">
        <v>7</v>
      </c>
      <c r="Y211">
        <v>7.07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  <c r="AF211" t="s">
        <v>0</v>
      </c>
      <c r="AG211">
        <v>7</v>
      </c>
      <c r="AH211">
        <v>2</v>
      </c>
      <c r="AI211">
        <v>46748848</v>
      </c>
      <c r="AJ211">
        <v>210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</row>
    <row r="212" spans="1:44" x14ac:dyDescent="0.2">
      <c r="A212">
        <f>ROW(Source!A207)</f>
        <v>207</v>
      </c>
      <c r="B212">
        <v>46748858</v>
      </c>
      <c r="C212">
        <v>46748840</v>
      </c>
      <c r="D212">
        <v>30532272</v>
      </c>
      <c r="E212">
        <v>30515945</v>
      </c>
      <c r="F212">
        <v>1</v>
      </c>
      <c r="G212">
        <v>30515945</v>
      </c>
      <c r="H212">
        <v>3</v>
      </c>
      <c r="I212" t="s">
        <v>476</v>
      </c>
      <c r="J212" t="s">
        <v>0</v>
      </c>
      <c r="K212" t="s">
        <v>477</v>
      </c>
      <c r="L212">
        <v>1339</v>
      </c>
      <c r="N212">
        <v>1007</v>
      </c>
      <c r="O212" t="s">
        <v>72</v>
      </c>
      <c r="P212" t="s">
        <v>72</v>
      </c>
      <c r="Q212">
        <v>1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 t="s">
        <v>0</v>
      </c>
      <c r="AG212">
        <v>0</v>
      </c>
      <c r="AH212">
        <v>3</v>
      </c>
      <c r="AI212">
        <v>-1</v>
      </c>
      <c r="AJ212" t="s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</row>
    <row r="213" spans="1:44" x14ac:dyDescent="0.2">
      <c r="A213">
        <f>ROW(Source!A209)</f>
        <v>209</v>
      </c>
      <c r="B213">
        <v>46748867</v>
      </c>
      <c r="C213">
        <v>46748860</v>
      </c>
      <c r="D213">
        <v>30515951</v>
      </c>
      <c r="E213">
        <v>30515945</v>
      </c>
      <c r="F213">
        <v>1</v>
      </c>
      <c r="G213">
        <v>30515945</v>
      </c>
      <c r="H213">
        <v>1</v>
      </c>
      <c r="I213" t="s">
        <v>348</v>
      </c>
      <c r="J213" t="s">
        <v>0</v>
      </c>
      <c r="K213" t="s">
        <v>349</v>
      </c>
      <c r="L213">
        <v>1191</v>
      </c>
      <c r="N213">
        <v>1013</v>
      </c>
      <c r="O213" t="s">
        <v>350</v>
      </c>
      <c r="P213" t="s">
        <v>350</v>
      </c>
      <c r="Q213">
        <v>1</v>
      </c>
      <c r="X213">
        <v>11.8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1</v>
      </c>
      <c r="AF213" t="s">
        <v>18</v>
      </c>
      <c r="AG213">
        <v>13.57</v>
      </c>
      <c r="AH213">
        <v>2</v>
      </c>
      <c r="AI213">
        <v>46748861</v>
      </c>
      <c r="AJ213">
        <v>212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</row>
    <row r="214" spans="1:44" x14ac:dyDescent="0.2">
      <c r="A214">
        <f>ROW(Source!A209)</f>
        <v>209</v>
      </c>
      <c r="B214">
        <v>46748868</v>
      </c>
      <c r="C214">
        <v>46748860</v>
      </c>
      <c r="D214">
        <v>30595487</v>
      </c>
      <c r="E214">
        <v>1</v>
      </c>
      <c r="F214">
        <v>1</v>
      </c>
      <c r="G214">
        <v>30515945</v>
      </c>
      <c r="H214">
        <v>2</v>
      </c>
      <c r="I214" t="s">
        <v>429</v>
      </c>
      <c r="J214" t="s">
        <v>430</v>
      </c>
      <c r="K214" t="s">
        <v>431</v>
      </c>
      <c r="L214">
        <v>1367</v>
      </c>
      <c r="N214">
        <v>1011</v>
      </c>
      <c r="O214" t="s">
        <v>354</v>
      </c>
      <c r="P214" t="s">
        <v>354</v>
      </c>
      <c r="Q214">
        <v>1</v>
      </c>
      <c r="X214">
        <v>0.37</v>
      </c>
      <c r="Y214">
        <v>0</v>
      </c>
      <c r="Z214">
        <v>78.62</v>
      </c>
      <c r="AA214">
        <v>23.17</v>
      </c>
      <c r="AB214">
        <v>0</v>
      </c>
      <c r="AC214">
        <v>0</v>
      </c>
      <c r="AD214">
        <v>1</v>
      </c>
      <c r="AE214">
        <v>0</v>
      </c>
      <c r="AF214" t="s">
        <v>17</v>
      </c>
      <c r="AG214">
        <v>0.46250000000000002</v>
      </c>
      <c r="AH214">
        <v>2</v>
      </c>
      <c r="AI214">
        <v>46748862</v>
      </c>
      <c r="AJ214">
        <v>213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</row>
    <row r="215" spans="1:44" x14ac:dyDescent="0.2">
      <c r="A215">
        <f>ROW(Source!A209)</f>
        <v>209</v>
      </c>
      <c r="B215">
        <v>46748869</v>
      </c>
      <c r="C215">
        <v>46748860</v>
      </c>
      <c r="D215">
        <v>30595488</v>
      </c>
      <c r="E215">
        <v>1</v>
      </c>
      <c r="F215">
        <v>1</v>
      </c>
      <c r="G215">
        <v>30515945</v>
      </c>
      <c r="H215">
        <v>2</v>
      </c>
      <c r="I215" t="s">
        <v>432</v>
      </c>
      <c r="J215" t="s">
        <v>433</v>
      </c>
      <c r="K215" t="s">
        <v>434</v>
      </c>
      <c r="L215">
        <v>1367</v>
      </c>
      <c r="N215">
        <v>1011</v>
      </c>
      <c r="O215" t="s">
        <v>354</v>
      </c>
      <c r="P215" t="s">
        <v>354</v>
      </c>
      <c r="Q215">
        <v>1</v>
      </c>
      <c r="X215">
        <v>1.1100000000000001</v>
      </c>
      <c r="Y215">
        <v>0</v>
      </c>
      <c r="Z215">
        <v>79.97</v>
      </c>
      <c r="AA215">
        <v>23.17</v>
      </c>
      <c r="AB215">
        <v>0</v>
      </c>
      <c r="AC215">
        <v>0</v>
      </c>
      <c r="AD215">
        <v>1</v>
      </c>
      <c r="AE215">
        <v>0</v>
      </c>
      <c r="AF215" t="s">
        <v>17</v>
      </c>
      <c r="AG215">
        <v>1.3875000000000002</v>
      </c>
      <c r="AH215">
        <v>2</v>
      </c>
      <c r="AI215">
        <v>46748863</v>
      </c>
      <c r="AJ215">
        <v>214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</row>
    <row r="216" spans="1:44" x14ac:dyDescent="0.2">
      <c r="A216">
        <f>ROW(Source!A209)</f>
        <v>209</v>
      </c>
      <c r="B216">
        <v>46748870</v>
      </c>
      <c r="C216">
        <v>46748860</v>
      </c>
      <c r="D216">
        <v>30516999</v>
      </c>
      <c r="E216">
        <v>30515945</v>
      </c>
      <c r="F216">
        <v>1</v>
      </c>
      <c r="G216">
        <v>30515945</v>
      </c>
      <c r="H216">
        <v>2</v>
      </c>
      <c r="I216" t="s">
        <v>361</v>
      </c>
      <c r="J216" t="s">
        <v>0</v>
      </c>
      <c r="K216" t="s">
        <v>362</v>
      </c>
      <c r="L216">
        <v>1344</v>
      </c>
      <c r="N216">
        <v>1008</v>
      </c>
      <c r="O216" t="s">
        <v>363</v>
      </c>
      <c r="P216" t="s">
        <v>363</v>
      </c>
      <c r="Q216">
        <v>1</v>
      </c>
      <c r="X216">
        <v>5.42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1</v>
      </c>
      <c r="AE216">
        <v>0</v>
      </c>
      <c r="AF216" t="s">
        <v>17</v>
      </c>
      <c r="AG216">
        <v>6.7750000000000004</v>
      </c>
      <c r="AH216">
        <v>2</v>
      </c>
      <c r="AI216">
        <v>46748864</v>
      </c>
      <c r="AJ216">
        <v>215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</row>
    <row r="217" spans="1:44" x14ac:dyDescent="0.2">
      <c r="A217">
        <f>ROW(Source!A209)</f>
        <v>209</v>
      </c>
      <c r="B217">
        <v>46748871</v>
      </c>
      <c r="C217">
        <v>46748860</v>
      </c>
      <c r="D217">
        <v>30532575</v>
      </c>
      <c r="E217">
        <v>30515945</v>
      </c>
      <c r="F217">
        <v>1</v>
      </c>
      <c r="G217">
        <v>30515945</v>
      </c>
      <c r="H217">
        <v>3</v>
      </c>
      <c r="I217" t="s">
        <v>490</v>
      </c>
      <c r="J217" t="s">
        <v>0</v>
      </c>
      <c r="K217" t="s">
        <v>491</v>
      </c>
      <c r="L217">
        <v>1348</v>
      </c>
      <c r="N217">
        <v>1009</v>
      </c>
      <c r="O217" t="s">
        <v>38</v>
      </c>
      <c r="P217" t="s">
        <v>38</v>
      </c>
      <c r="Q217">
        <v>1000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 t="s">
        <v>0</v>
      </c>
      <c r="AG217">
        <v>0</v>
      </c>
      <c r="AH217">
        <v>3</v>
      </c>
      <c r="AI217">
        <v>-1</v>
      </c>
      <c r="AJ217" t="s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</row>
    <row r="218" spans="1:44" x14ac:dyDescent="0.2">
      <c r="A218">
        <f>ROW(Source!A209)</f>
        <v>209</v>
      </c>
      <c r="B218">
        <v>46748872</v>
      </c>
      <c r="C218">
        <v>46748860</v>
      </c>
      <c r="D218">
        <v>30541208</v>
      </c>
      <c r="E218">
        <v>30515945</v>
      </c>
      <c r="F218">
        <v>1</v>
      </c>
      <c r="G218">
        <v>30515945</v>
      </c>
      <c r="H218">
        <v>3</v>
      </c>
      <c r="I218" t="s">
        <v>370</v>
      </c>
      <c r="J218" t="s">
        <v>0</v>
      </c>
      <c r="K218" t="s">
        <v>371</v>
      </c>
      <c r="L218">
        <v>1344</v>
      </c>
      <c r="N218">
        <v>1008</v>
      </c>
      <c r="O218" t="s">
        <v>363</v>
      </c>
      <c r="P218" t="s">
        <v>363</v>
      </c>
      <c r="Q218">
        <v>1</v>
      </c>
      <c r="X218">
        <v>14.5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  <c r="AF218" t="s">
        <v>0</v>
      </c>
      <c r="AG218">
        <v>14.5</v>
      </c>
      <c r="AH218">
        <v>2</v>
      </c>
      <c r="AI218">
        <v>46748865</v>
      </c>
      <c r="AJ218">
        <v>217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</row>
    <row r="219" spans="1:44" x14ac:dyDescent="0.2">
      <c r="A219">
        <f>ROW(Source!A211)</f>
        <v>211</v>
      </c>
      <c r="B219">
        <v>46748879</v>
      </c>
      <c r="C219">
        <v>46748874</v>
      </c>
      <c r="D219">
        <v>30515951</v>
      </c>
      <c r="E219">
        <v>30515945</v>
      </c>
      <c r="F219">
        <v>1</v>
      </c>
      <c r="G219">
        <v>30515945</v>
      </c>
      <c r="H219">
        <v>1</v>
      </c>
      <c r="I219" t="s">
        <v>348</v>
      </c>
      <c r="J219" t="s">
        <v>0</v>
      </c>
      <c r="K219" t="s">
        <v>349</v>
      </c>
      <c r="L219">
        <v>1191</v>
      </c>
      <c r="N219">
        <v>1013</v>
      </c>
      <c r="O219" t="s">
        <v>350</v>
      </c>
      <c r="P219" t="s">
        <v>350</v>
      </c>
      <c r="Q219">
        <v>1</v>
      </c>
      <c r="X219">
        <v>0.53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1</v>
      </c>
      <c r="AF219" t="s">
        <v>285</v>
      </c>
      <c r="AG219">
        <v>1.8285</v>
      </c>
      <c r="AH219">
        <v>2</v>
      </c>
      <c r="AI219">
        <v>46748875</v>
      </c>
      <c r="AJ219">
        <v>218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44" x14ac:dyDescent="0.2">
      <c r="A220">
        <f>ROW(Source!A211)</f>
        <v>211</v>
      </c>
      <c r="B220">
        <v>46748880</v>
      </c>
      <c r="C220">
        <v>46748874</v>
      </c>
      <c r="D220">
        <v>30595410</v>
      </c>
      <c r="E220">
        <v>1</v>
      </c>
      <c r="F220">
        <v>1</v>
      </c>
      <c r="G220">
        <v>30515945</v>
      </c>
      <c r="H220">
        <v>2</v>
      </c>
      <c r="I220" t="s">
        <v>459</v>
      </c>
      <c r="J220" t="s">
        <v>460</v>
      </c>
      <c r="K220" t="s">
        <v>461</v>
      </c>
      <c r="L220">
        <v>1367</v>
      </c>
      <c r="N220">
        <v>1011</v>
      </c>
      <c r="O220" t="s">
        <v>354</v>
      </c>
      <c r="P220" t="s">
        <v>354</v>
      </c>
      <c r="Q220">
        <v>1</v>
      </c>
      <c r="X220">
        <v>7.4999999999999997E-2</v>
      </c>
      <c r="Y220">
        <v>0</v>
      </c>
      <c r="Z220">
        <v>106.74</v>
      </c>
      <c r="AA220">
        <v>19.2</v>
      </c>
      <c r="AB220">
        <v>0</v>
      </c>
      <c r="AC220">
        <v>0</v>
      </c>
      <c r="AD220">
        <v>1</v>
      </c>
      <c r="AE220">
        <v>0</v>
      </c>
      <c r="AF220" t="s">
        <v>284</v>
      </c>
      <c r="AG220">
        <v>0.28125</v>
      </c>
      <c r="AH220">
        <v>2</v>
      </c>
      <c r="AI220">
        <v>46748876</v>
      </c>
      <c r="AJ220">
        <v>219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</row>
    <row r="221" spans="1:44" x14ac:dyDescent="0.2">
      <c r="A221">
        <f>ROW(Source!A211)</f>
        <v>211</v>
      </c>
      <c r="B221">
        <v>46748881</v>
      </c>
      <c r="C221">
        <v>46748874</v>
      </c>
      <c r="D221">
        <v>30595516</v>
      </c>
      <c r="E221">
        <v>1</v>
      </c>
      <c r="F221">
        <v>1</v>
      </c>
      <c r="G221">
        <v>30515945</v>
      </c>
      <c r="H221">
        <v>2</v>
      </c>
      <c r="I221" t="s">
        <v>462</v>
      </c>
      <c r="J221" t="s">
        <v>463</v>
      </c>
      <c r="K221" t="s">
        <v>464</v>
      </c>
      <c r="L221">
        <v>1367</v>
      </c>
      <c r="N221">
        <v>1011</v>
      </c>
      <c r="O221" t="s">
        <v>354</v>
      </c>
      <c r="P221" t="s">
        <v>354</v>
      </c>
      <c r="Q221">
        <v>1</v>
      </c>
      <c r="X221">
        <v>7.4999999999999997E-2</v>
      </c>
      <c r="Y221">
        <v>0</v>
      </c>
      <c r="Z221">
        <v>124.6</v>
      </c>
      <c r="AA221">
        <v>28.4</v>
      </c>
      <c r="AB221">
        <v>0</v>
      </c>
      <c r="AC221">
        <v>0</v>
      </c>
      <c r="AD221">
        <v>1</v>
      </c>
      <c r="AE221">
        <v>0</v>
      </c>
      <c r="AF221" t="s">
        <v>284</v>
      </c>
      <c r="AG221">
        <v>0.28125</v>
      </c>
      <c r="AH221">
        <v>2</v>
      </c>
      <c r="AI221">
        <v>46748877</v>
      </c>
      <c r="AJ221">
        <v>220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spans="1:44" x14ac:dyDescent="0.2">
      <c r="A222">
        <f>ROW(Source!A211)</f>
        <v>211</v>
      </c>
      <c r="B222">
        <v>46748882</v>
      </c>
      <c r="C222">
        <v>46748874</v>
      </c>
      <c r="D222">
        <v>30532575</v>
      </c>
      <c r="E222">
        <v>30515945</v>
      </c>
      <c r="F222">
        <v>1</v>
      </c>
      <c r="G222">
        <v>30515945</v>
      </c>
      <c r="H222">
        <v>3</v>
      </c>
      <c r="I222" t="s">
        <v>490</v>
      </c>
      <c r="J222" t="s">
        <v>0</v>
      </c>
      <c r="K222" t="s">
        <v>491</v>
      </c>
      <c r="L222">
        <v>1348</v>
      </c>
      <c r="N222">
        <v>1009</v>
      </c>
      <c r="O222" t="s">
        <v>38</v>
      </c>
      <c r="P222" t="s">
        <v>38</v>
      </c>
      <c r="Q222">
        <v>1000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 t="s">
        <v>283</v>
      </c>
      <c r="AG222">
        <v>0</v>
      </c>
      <c r="AH222">
        <v>3</v>
      </c>
      <c r="AI222">
        <v>-1</v>
      </c>
      <c r="AJ222" t="s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44" x14ac:dyDescent="0.2">
      <c r="A223">
        <f>ROW(Source!A213)</f>
        <v>213</v>
      </c>
      <c r="B223">
        <v>46748891</v>
      </c>
      <c r="C223">
        <v>46748884</v>
      </c>
      <c r="D223">
        <v>30515951</v>
      </c>
      <c r="E223">
        <v>30515945</v>
      </c>
      <c r="F223">
        <v>1</v>
      </c>
      <c r="G223">
        <v>30515945</v>
      </c>
      <c r="H223">
        <v>1</v>
      </c>
      <c r="I223" t="s">
        <v>348</v>
      </c>
      <c r="J223" t="s">
        <v>0</v>
      </c>
      <c r="K223" t="s">
        <v>349</v>
      </c>
      <c r="L223">
        <v>1191</v>
      </c>
      <c r="N223">
        <v>1013</v>
      </c>
      <c r="O223" t="s">
        <v>350</v>
      </c>
      <c r="P223" t="s">
        <v>350</v>
      </c>
      <c r="Q223">
        <v>1</v>
      </c>
      <c r="X223">
        <v>11.8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1</v>
      </c>
      <c r="AF223" t="s">
        <v>18</v>
      </c>
      <c r="AG223">
        <v>13.57</v>
      </c>
      <c r="AH223">
        <v>2</v>
      </c>
      <c r="AI223">
        <v>46748885</v>
      </c>
      <c r="AJ223">
        <v>222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 x14ac:dyDescent="0.2">
      <c r="A224">
        <f>ROW(Source!A213)</f>
        <v>213</v>
      </c>
      <c r="B224">
        <v>46748892</v>
      </c>
      <c r="C224">
        <v>46748884</v>
      </c>
      <c r="D224">
        <v>30595487</v>
      </c>
      <c r="E224">
        <v>1</v>
      </c>
      <c r="F224">
        <v>1</v>
      </c>
      <c r="G224">
        <v>30515945</v>
      </c>
      <c r="H224">
        <v>2</v>
      </c>
      <c r="I224" t="s">
        <v>429</v>
      </c>
      <c r="J224" t="s">
        <v>430</v>
      </c>
      <c r="K224" t="s">
        <v>431</v>
      </c>
      <c r="L224">
        <v>1367</v>
      </c>
      <c r="N224">
        <v>1011</v>
      </c>
      <c r="O224" t="s">
        <v>354</v>
      </c>
      <c r="P224" t="s">
        <v>354</v>
      </c>
      <c r="Q224">
        <v>1</v>
      </c>
      <c r="X224">
        <v>0.37</v>
      </c>
      <c r="Y224">
        <v>0</v>
      </c>
      <c r="Z224">
        <v>78.62</v>
      </c>
      <c r="AA224">
        <v>23.17</v>
      </c>
      <c r="AB224">
        <v>0</v>
      </c>
      <c r="AC224">
        <v>0</v>
      </c>
      <c r="AD224">
        <v>1</v>
      </c>
      <c r="AE224">
        <v>0</v>
      </c>
      <c r="AF224" t="s">
        <v>17</v>
      </c>
      <c r="AG224">
        <v>0.46250000000000002</v>
      </c>
      <c r="AH224">
        <v>2</v>
      </c>
      <c r="AI224">
        <v>46748886</v>
      </c>
      <c r="AJ224">
        <v>223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spans="1:44" x14ac:dyDescent="0.2">
      <c r="A225">
        <f>ROW(Source!A213)</f>
        <v>213</v>
      </c>
      <c r="B225">
        <v>46748893</v>
      </c>
      <c r="C225">
        <v>46748884</v>
      </c>
      <c r="D225">
        <v>30595488</v>
      </c>
      <c r="E225">
        <v>1</v>
      </c>
      <c r="F225">
        <v>1</v>
      </c>
      <c r="G225">
        <v>30515945</v>
      </c>
      <c r="H225">
        <v>2</v>
      </c>
      <c r="I225" t="s">
        <v>432</v>
      </c>
      <c r="J225" t="s">
        <v>433</v>
      </c>
      <c r="K225" t="s">
        <v>434</v>
      </c>
      <c r="L225">
        <v>1367</v>
      </c>
      <c r="N225">
        <v>1011</v>
      </c>
      <c r="O225" t="s">
        <v>354</v>
      </c>
      <c r="P225" t="s">
        <v>354</v>
      </c>
      <c r="Q225">
        <v>1</v>
      </c>
      <c r="X225">
        <v>1.1100000000000001</v>
      </c>
      <c r="Y225">
        <v>0</v>
      </c>
      <c r="Z225">
        <v>79.97</v>
      </c>
      <c r="AA225">
        <v>23.17</v>
      </c>
      <c r="AB225">
        <v>0</v>
      </c>
      <c r="AC225">
        <v>0</v>
      </c>
      <c r="AD225">
        <v>1</v>
      </c>
      <c r="AE225">
        <v>0</v>
      </c>
      <c r="AF225" t="s">
        <v>17</v>
      </c>
      <c r="AG225">
        <v>1.3875000000000002</v>
      </c>
      <c r="AH225">
        <v>2</v>
      </c>
      <c r="AI225">
        <v>46748887</v>
      </c>
      <c r="AJ225">
        <v>224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1:44" x14ac:dyDescent="0.2">
      <c r="A226">
        <f>ROW(Source!A213)</f>
        <v>213</v>
      </c>
      <c r="B226">
        <v>46748894</v>
      </c>
      <c r="C226">
        <v>46748884</v>
      </c>
      <c r="D226">
        <v>30516999</v>
      </c>
      <c r="E226">
        <v>30515945</v>
      </c>
      <c r="F226">
        <v>1</v>
      </c>
      <c r="G226">
        <v>30515945</v>
      </c>
      <c r="H226">
        <v>2</v>
      </c>
      <c r="I226" t="s">
        <v>361</v>
      </c>
      <c r="J226" t="s">
        <v>0</v>
      </c>
      <c r="K226" t="s">
        <v>362</v>
      </c>
      <c r="L226">
        <v>1344</v>
      </c>
      <c r="N226">
        <v>1008</v>
      </c>
      <c r="O226" t="s">
        <v>363</v>
      </c>
      <c r="P226" t="s">
        <v>363</v>
      </c>
      <c r="Q226">
        <v>1</v>
      </c>
      <c r="X226">
        <v>5.42</v>
      </c>
      <c r="Y226">
        <v>0</v>
      </c>
      <c r="Z226">
        <v>1</v>
      </c>
      <c r="AA226">
        <v>0</v>
      </c>
      <c r="AB226">
        <v>0</v>
      </c>
      <c r="AC226">
        <v>0</v>
      </c>
      <c r="AD226">
        <v>1</v>
      </c>
      <c r="AE226">
        <v>0</v>
      </c>
      <c r="AF226" t="s">
        <v>17</v>
      </c>
      <c r="AG226">
        <v>6.7750000000000004</v>
      </c>
      <c r="AH226">
        <v>2</v>
      </c>
      <c r="AI226">
        <v>46748888</v>
      </c>
      <c r="AJ226">
        <v>225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spans="1:44" x14ac:dyDescent="0.2">
      <c r="A227">
        <f>ROW(Source!A213)</f>
        <v>213</v>
      </c>
      <c r="B227">
        <v>46748895</v>
      </c>
      <c r="C227">
        <v>46748884</v>
      </c>
      <c r="D227">
        <v>30532575</v>
      </c>
      <c r="E227">
        <v>30515945</v>
      </c>
      <c r="F227">
        <v>1</v>
      </c>
      <c r="G227">
        <v>30515945</v>
      </c>
      <c r="H227">
        <v>3</v>
      </c>
      <c r="I227" t="s">
        <v>490</v>
      </c>
      <c r="J227" t="s">
        <v>0</v>
      </c>
      <c r="K227" t="s">
        <v>491</v>
      </c>
      <c r="L227">
        <v>1348</v>
      </c>
      <c r="N227">
        <v>1009</v>
      </c>
      <c r="O227" t="s">
        <v>38</v>
      </c>
      <c r="P227" t="s">
        <v>38</v>
      </c>
      <c r="Q227">
        <v>1000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 t="s">
        <v>0</v>
      </c>
      <c r="AG227">
        <v>0</v>
      </c>
      <c r="AH227">
        <v>3</v>
      </c>
      <c r="AI227">
        <v>-1</v>
      </c>
      <c r="AJ227" t="s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</row>
    <row r="228" spans="1:44" x14ac:dyDescent="0.2">
      <c r="A228">
        <f>ROW(Source!A213)</f>
        <v>213</v>
      </c>
      <c r="B228">
        <v>46748896</v>
      </c>
      <c r="C228">
        <v>46748884</v>
      </c>
      <c r="D228">
        <v>30541208</v>
      </c>
      <c r="E228">
        <v>30515945</v>
      </c>
      <c r="F228">
        <v>1</v>
      </c>
      <c r="G228">
        <v>30515945</v>
      </c>
      <c r="H228">
        <v>3</v>
      </c>
      <c r="I228" t="s">
        <v>370</v>
      </c>
      <c r="J228" t="s">
        <v>0</v>
      </c>
      <c r="K228" t="s">
        <v>371</v>
      </c>
      <c r="L228">
        <v>1344</v>
      </c>
      <c r="N228">
        <v>1008</v>
      </c>
      <c r="O228" t="s">
        <v>363</v>
      </c>
      <c r="P228" t="s">
        <v>363</v>
      </c>
      <c r="Q228">
        <v>1</v>
      </c>
      <c r="X228">
        <v>14.5</v>
      </c>
      <c r="Y228">
        <v>1</v>
      </c>
      <c r="Z228">
        <v>0</v>
      </c>
      <c r="AA228">
        <v>0</v>
      </c>
      <c r="AB228">
        <v>0</v>
      </c>
      <c r="AC228">
        <v>0</v>
      </c>
      <c r="AD228">
        <v>1</v>
      </c>
      <c r="AE228">
        <v>0</v>
      </c>
      <c r="AF228" t="s">
        <v>0</v>
      </c>
      <c r="AG228">
        <v>14.5</v>
      </c>
      <c r="AH228">
        <v>2</v>
      </c>
      <c r="AI228">
        <v>46748889</v>
      </c>
      <c r="AJ228">
        <v>227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</row>
    <row r="229" spans="1:44" x14ac:dyDescent="0.2">
      <c r="A229">
        <f>ROW(Source!A215)</f>
        <v>215</v>
      </c>
      <c r="B229">
        <v>46748903</v>
      </c>
      <c r="C229">
        <v>46748898</v>
      </c>
      <c r="D229">
        <v>30515951</v>
      </c>
      <c r="E229">
        <v>30515945</v>
      </c>
      <c r="F229">
        <v>1</v>
      </c>
      <c r="G229">
        <v>30515945</v>
      </c>
      <c r="H229">
        <v>1</v>
      </c>
      <c r="I229" t="s">
        <v>348</v>
      </c>
      <c r="J229" t="s">
        <v>0</v>
      </c>
      <c r="K229" t="s">
        <v>349</v>
      </c>
      <c r="L229">
        <v>1191</v>
      </c>
      <c r="N229">
        <v>1013</v>
      </c>
      <c r="O229" t="s">
        <v>350</v>
      </c>
      <c r="P229" t="s">
        <v>350</v>
      </c>
      <c r="Q229">
        <v>1</v>
      </c>
      <c r="X229">
        <v>0.53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1</v>
      </c>
      <c r="AF229" t="s">
        <v>18</v>
      </c>
      <c r="AG229">
        <v>0.60949999999999993</v>
      </c>
      <c r="AH229">
        <v>2</v>
      </c>
      <c r="AI229">
        <v>46748899</v>
      </c>
      <c r="AJ229">
        <v>228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</row>
    <row r="230" spans="1:44" x14ac:dyDescent="0.2">
      <c r="A230">
        <f>ROW(Source!A215)</f>
        <v>215</v>
      </c>
      <c r="B230">
        <v>46748904</v>
      </c>
      <c r="C230">
        <v>46748898</v>
      </c>
      <c r="D230">
        <v>30595410</v>
      </c>
      <c r="E230">
        <v>1</v>
      </c>
      <c r="F230">
        <v>1</v>
      </c>
      <c r="G230">
        <v>30515945</v>
      </c>
      <c r="H230">
        <v>2</v>
      </c>
      <c r="I230" t="s">
        <v>459</v>
      </c>
      <c r="J230" t="s">
        <v>460</v>
      </c>
      <c r="K230" t="s">
        <v>461</v>
      </c>
      <c r="L230">
        <v>1367</v>
      </c>
      <c r="N230">
        <v>1011</v>
      </c>
      <c r="O230" t="s">
        <v>354</v>
      </c>
      <c r="P230" t="s">
        <v>354</v>
      </c>
      <c r="Q230">
        <v>1</v>
      </c>
      <c r="X230">
        <v>7.4999999999999997E-2</v>
      </c>
      <c r="Y230">
        <v>0</v>
      </c>
      <c r="Z230">
        <v>106.74</v>
      </c>
      <c r="AA230">
        <v>19.2</v>
      </c>
      <c r="AB230">
        <v>0</v>
      </c>
      <c r="AC230">
        <v>0</v>
      </c>
      <c r="AD230">
        <v>1</v>
      </c>
      <c r="AE230">
        <v>0</v>
      </c>
      <c r="AF230" t="s">
        <v>17</v>
      </c>
      <c r="AG230">
        <v>9.375E-2</v>
      </c>
      <c r="AH230">
        <v>2</v>
      </c>
      <c r="AI230">
        <v>46748900</v>
      </c>
      <c r="AJ230">
        <v>229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</row>
    <row r="231" spans="1:44" x14ac:dyDescent="0.2">
      <c r="A231">
        <f>ROW(Source!A215)</f>
        <v>215</v>
      </c>
      <c r="B231">
        <v>46748905</v>
      </c>
      <c r="C231">
        <v>46748898</v>
      </c>
      <c r="D231">
        <v>30595516</v>
      </c>
      <c r="E231">
        <v>1</v>
      </c>
      <c r="F231">
        <v>1</v>
      </c>
      <c r="G231">
        <v>30515945</v>
      </c>
      <c r="H231">
        <v>2</v>
      </c>
      <c r="I231" t="s">
        <v>462</v>
      </c>
      <c r="J231" t="s">
        <v>463</v>
      </c>
      <c r="K231" t="s">
        <v>464</v>
      </c>
      <c r="L231">
        <v>1367</v>
      </c>
      <c r="N231">
        <v>1011</v>
      </c>
      <c r="O231" t="s">
        <v>354</v>
      </c>
      <c r="P231" t="s">
        <v>354</v>
      </c>
      <c r="Q231">
        <v>1</v>
      </c>
      <c r="X231">
        <v>7.4999999999999997E-2</v>
      </c>
      <c r="Y231">
        <v>0</v>
      </c>
      <c r="Z231">
        <v>124.6</v>
      </c>
      <c r="AA231">
        <v>28.4</v>
      </c>
      <c r="AB231">
        <v>0</v>
      </c>
      <c r="AC231">
        <v>0</v>
      </c>
      <c r="AD231">
        <v>1</v>
      </c>
      <c r="AE231">
        <v>0</v>
      </c>
      <c r="AF231" t="s">
        <v>17</v>
      </c>
      <c r="AG231">
        <v>9.375E-2</v>
      </c>
      <c r="AH231">
        <v>2</v>
      </c>
      <c r="AI231">
        <v>46748901</v>
      </c>
      <c r="AJ231">
        <v>230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</row>
    <row r="232" spans="1:44" x14ac:dyDescent="0.2">
      <c r="A232">
        <f>ROW(Source!A215)</f>
        <v>215</v>
      </c>
      <c r="B232">
        <v>46748906</v>
      </c>
      <c r="C232">
        <v>46748898</v>
      </c>
      <c r="D232">
        <v>30532575</v>
      </c>
      <c r="E232">
        <v>30515945</v>
      </c>
      <c r="F232">
        <v>1</v>
      </c>
      <c r="G232">
        <v>30515945</v>
      </c>
      <c r="H232">
        <v>3</v>
      </c>
      <c r="I232" t="s">
        <v>490</v>
      </c>
      <c r="J232" t="s">
        <v>0</v>
      </c>
      <c r="K232" t="s">
        <v>491</v>
      </c>
      <c r="L232">
        <v>1348</v>
      </c>
      <c r="N232">
        <v>1009</v>
      </c>
      <c r="O232" t="s">
        <v>38</v>
      </c>
      <c r="P232" t="s">
        <v>38</v>
      </c>
      <c r="Q232">
        <v>1000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 t="s">
        <v>0</v>
      </c>
      <c r="AG232">
        <v>0</v>
      </c>
      <c r="AH232">
        <v>3</v>
      </c>
      <c r="AI232">
        <v>-1</v>
      </c>
      <c r="AJ232" t="s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</row>
    <row r="233" spans="1:44" x14ac:dyDescent="0.2">
      <c r="A233">
        <f>ROW(Source!A217)</f>
        <v>217</v>
      </c>
      <c r="B233">
        <v>46748918</v>
      </c>
      <c r="C233">
        <v>46748908</v>
      </c>
      <c r="D233">
        <v>30515951</v>
      </c>
      <c r="E233">
        <v>30515945</v>
      </c>
      <c r="F233">
        <v>1</v>
      </c>
      <c r="G233">
        <v>30515945</v>
      </c>
      <c r="H233">
        <v>1</v>
      </c>
      <c r="I233" t="s">
        <v>348</v>
      </c>
      <c r="J233" t="s">
        <v>0</v>
      </c>
      <c r="K233" t="s">
        <v>349</v>
      </c>
      <c r="L233">
        <v>1191</v>
      </c>
      <c r="N233">
        <v>1013</v>
      </c>
      <c r="O233" t="s">
        <v>350</v>
      </c>
      <c r="P233" t="s">
        <v>350</v>
      </c>
      <c r="Q233">
        <v>1</v>
      </c>
      <c r="X233">
        <v>63.44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1</v>
      </c>
      <c r="AF233" t="s">
        <v>18</v>
      </c>
      <c r="AG233">
        <v>72.955999999999989</v>
      </c>
      <c r="AH233">
        <v>2</v>
      </c>
      <c r="AI233">
        <v>46748910</v>
      </c>
      <c r="AJ233">
        <v>232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spans="1:44" x14ac:dyDescent="0.2">
      <c r="A234">
        <f>ROW(Source!A217)</f>
        <v>217</v>
      </c>
      <c r="B234">
        <v>46748919</v>
      </c>
      <c r="C234">
        <v>46748908</v>
      </c>
      <c r="D234">
        <v>30596074</v>
      </c>
      <c r="E234">
        <v>1</v>
      </c>
      <c r="F234">
        <v>1</v>
      </c>
      <c r="G234">
        <v>30515945</v>
      </c>
      <c r="H234">
        <v>2</v>
      </c>
      <c r="I234" t="s">
        <v>399</v>
      </c>
      <c r="J234" t="s">
        <v>400</v>
      </c>
      <c r="K234" t="s">
        <v>401</v>
      </c>
      <c r="L234">
        <v>1367</v>
      </c>
      <c r="N234">
        <v>1011</v>
      </c>
      <c r="O234" t="s">
        <v>354</v>
      </c>
      <c r="P234" t="s">
        <v>354</v>
      </c>
      <c r="Q234">
        <v>1</v>
      </c>
      <c r="X234">
        <v>0.14000000000000001</v>
      </c>
      <c r="Y234">
        <v>0</v>
      </c>
      <c r="Z234">
        <v>76.81</v>
      </c>
      <c r="AA234">
        <v>14.36</v>
      </c>
      <c r="AB234">
        <v>0</v>
      </c>
      <c r="AC234">
        <v>0</v>
      </c>
      <c r="AD234">
        <v>1</v>
      </c>
      <c r="AE234">
        <v>0</v>
      </c>
      <c r="AF234" t="s">
        <v>17</v>
      </c>
      <c r="AG234">
        <v>0.17500000000000002</v>
      </c>
      <c r="AH234">
        <v>2</v>
      </c>
      <c r="AI234">
        <v>46748911</v>
      </c>
      <c r="AJ234">
        <v>233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1:44" x14ac:dyDescent="0.2">
      <c r="A235">
        <f>ROW(Source!A217)</f>
        <v>217</v>
      </c>
      <c r="B235">
        <v>46748920</v>
      </c>
      <c r="C235">
        <v>46748908</v>
      </c>
      <c r="D235">
        <v>30595321</v>
      </c>
      <c r="E235">
        <v>1</v>
      </c>
      <c r="F235">
        <v>1</v>
      </c>
      <c r="G235">
        <v>30515945</v>
      </c>
      <c r="H235">
        <v>2</v>
      </c>
      <c r="I235" t="s">
        <v>405</v>
      </c>
      <c r="J235" t="s">
        <v>406</v>
      </c>
      <c r="K235" t="s">
        <v>407</v>
      </c>
      <c r="L235">
        <v>1367</v>
      </c>
      <c r="N235">
        <v>1011</v>
      </c>
      <c r="O235" t="s">
        <v>354</v>
      </c>
      <c r="P235" t="s">
        <v>354</v>
      </c>
      <c r="Q235">
        <v>1</v>
      </c>
      <c r="X235">
        <v>0.14000000000000001</v>
      </c>
      <c r="Y235">
        <v>0</v>
      </c>
      <c r="Z235">
        <v>190.93</v>
      </c>
      <c r="AA235">
        <v>18.149999999999999</v>
      </c>
      <c r="AB235">
        <v>0</v>
      </c>
      <c r="AC235">
        <v>0</v>
      </c>
      <c r="AD235">
        <v>1</v>
      </c>
      <c r="AE235">
        <v>0</v>
      </c>
      <c r="AF235" t="s">
        <v>17</v>
      </c>
      <c r="AG235">
        <v>0.17500000000000002</v>
      </c>
      <c r="AH235">
        <v>2</v>
      </c>
      <c r="AI235">
        <v>46748912</v>
      </c>
      <c r="AJ235">
        <v>234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spans="1:44" x14ac:dyDescent="0.2">
      <c r="A236">
        <f>ROW(Source!A217)</f>
        <v>217</v>
      </c>
      <c r="B236">
        <v>46748921</v>
      </c>
      <c r="C236">
        <v>46748908</v>
      </c>
      <c r="D236">
        <v>30595414</v>
      </c>
      <c r="E236">
        <v>1</v>
      </c>
      <c r="F236">
        <v>1</v>
      </c>
      <c r="G236">
        <v>30515945</v>
      </c>
      <c r="H236">
        <v>2</v>
      </c>
      <c r="I236" t="s">
        <v>408</v>
      </c>
      <c r="J236" t="s">
        <v>409</v>
      </c>
      <c r="K236" t="s">
        <v>410</v>
      </c>
      <c r="L236">
        <v>1367</v>
      </c>
      <c r="N236">
        <v>1011</v>
      </c>
      <c r="O236" t="s">
        <v>354</v>
      </c>
      <c r="P236" t="s">
        <v>354</v>
      </c>
      <c r="Q236">
        <v>1</v>
      </c>
      <c r="X236">
        <v>0.22</v>
      </c>
      <c r="Y236">
        <v>0</v>
      </c>
      <c r="Z236">
        <v>73</v>
      </c>
      <c r="AA236">
        <v>16.899999999999999</v>
      </c>
      <c r="AB236">
        <v>0</v>
      </c>
      <c r="AC236">
        <v>0</v>
      </c>
      <c r="AD236">
        <v>1</v>
      </c>
      <c r="AE236">
        <v>0</v>
      </c>
      <c r="AF236" t="s">
        <v>17</v>
      </c>
      <c r="AG236">
        <v>0.27500000000000002</v>
      </c>
      <c r="AH236">
        <v>2</v>
      </c>
      <c r="AI236">
        <v>46748913</v>
      </c>
      <c r="AJ236">
        <v>235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1:44" x14ac:dyDescent="0.2">
      <c r="A237">
        <f>ROW(Source!A217)</f>
        <v>217</v>
      </c>
      <c r="B237">
        <v>46748922</v>
      </c>
      <c r="C237">
        <v>46748908</v>
      </c>
      <c r="D237">
        <v>30571194</v>
      </c>
      <c r="E237">
        <v>1</v>
      </c>
      <c r="F237">
        <v>1</v>
      </c>
      <c r="G237">
        <v>30515945</v>
      </c>
      <c r="H237">
        <v>3</v>
      </c>
      <c r="I237" t="s">
        <v>411</v>
      </c>
      <c r="J237" t="s">
        <v>412</v>
      </c>
      <c r="K237" t="s">
        <v>413</v>
      </c>
      <c r="L237">
        <v>1348</v>
      </c>
      <c r="N237">
        <v>1009</v>
      </c>
      <c r="O237" t="s">
        <v>38</v>
      </c>
      <c r="P237" t="s">
        <v>38</v>
      </c>
      <c r="Q237">
        <v>1000</v>
      </c>
      <c r="X237">
        <v>1E-3</v>
      </c>
      <c r="Y237">
        <v>6521.42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0</v>
      </c>
      <c r="AF237" t="s">
        <v>0</v>
      </c>
      <c r="AG237">
        <v>1E-3</v>
      </c>
      <c r="AH237">
        <v>2</v>
      </c>
      <c r="AI237">
        <v>46748914</v>
      </c>
      <c r="AJ237">
        <v>236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</row>
    <row r="238" spans="1:44" x14ac:dyDescent="0.2">
      <c r="A238">
        <f>ROW(Source!A217)</f>
        <v>217</v>
      </c>
      <c r="B238">
        <v>46748923</v>
      </c>
      <c r="C238">
        <v>46748908</v>
      </c>
      <c r="D238">
        <v>30571288</v>
      </c>
      <c r="E238">
        <v>1</v>
      </c>
      <c r="F238">
        <v>1</v>
      </c>
      <c r="G238">
        <v>30515945</v>
      </c>
      <c r="H238">
        <v>3</v>
      </c>
      <c r="I238" t="s">
        <v>414</v>
      </c>
      <c r="J238" t="s">
        <v>415</v>
      </c>
      <c r="K238" t="s">
        <v>416</v>
      </c>
      <c r="L238">
        <v>1339</v>
      </c>
      <c r="N238">
        <v>1007</v>
      </c>
      <c r="O238" t="s">
        <v>72</v>
      </c>
      <c r="P238" t="s">
        <v>72</v>
      </c>
      <c r="Q238">
        <v>1</v>
      </c>
      <c r="X238">
        <v>0.17</v>
      </c>
      <c r="Y238">
        <v>1828.56</v>
      </c>
      <c r="Z238">
        <v>0</v>
      </c>
      <c r="AA238">
        <v>0</v>
      </c>
      <c r="AB238">
        <v>0</v>
      </c>
      <c r="AC238">
        <v>0</v>
      </c>
      <c r="AD238">
        <v>1</v>
      </c>
      <c r="AE238">
        <v>0</v>
      </c>
      <c r="AF238" t="s">
        <v>0</v>
      </c>
      <c r="AG238">
        <v>0.17</v>
      </c>
      <c r="AH238">
        <v>2</v>
      </c>
      <c r="AI238">
        <v>46748915</v>
      </c>
      <c r="AJ238">
        <v>237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</row>
    <row r="239" spans="1:44" x14ac:dyDescent="0.2">
      <c r="A239">
        <f>ROW(Source!A217)</f>
        <v>217</v>
      </c>
      <c r="B239">
        <v>46748924</v>
      </c>
      <c r="C239">
        <v>46748908</v>
      </c>
      <c r="D239">
        <v>30589557</v>
      </c>
      <c r="E239">
        <v>1</v>
      </c>
      <c r="F239">
        <v>1</v>
      </c>
      <c r="G239">
        <v>30515945</v>
      </c>
      <c r="H239">
        <v>3</v>
      </c>
      <c r="I239" t="s">
        <v>417</v>
      </c>
      <c r="J239" t="s">
        <v>418</v>
      </c>
      <c r="K239" t="s">
        <v>419</v>
      </c>
      <c r="L239">
        <v>1339</v>
      </c>
      <c r="N239">
        <v>1007</v>
      </c>
      <c r="O239" t="s">
        <v>72</v>
      </c>
      <c r="P239" t="s">
        <v>72</v>
      </c>
      <c r="Q239">
        <v>1</v>
      </c>
      <c r="X239">
        <v>4.8</v>
      </c>
      <c r="Y239">
        <v>704.89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 t="s">
        <v>0</v>
      </c>
      <c r="AG239">
        <v>4.8</v>
      </c>
      <c r="AH239">
        <v>2</v>
      </c>
      <c r="AI239">
        <v>46748916</v>
      </c>
      <c r="AJ239">
        <v>238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</row>
    <row r="240" spans="1:44" x14ac:dyDescent="0.2">
      <c r="A240">
        <f>ROW(Source!A217)</f>
        <v>217</v>
      </c>
      <c r="B240">
        <v>46748925</v>
      </c>
      <c r="C240">
        <v>46748908</v>
      </c>
      <c r="D240">
        <v>30589691</v>
      </c>
      <c r="E240">
        <v>1</v>
      </c>
      <c r="F240">
        <v>1</v>
      </c>
      <c r="G240">
        <v>30515945</v>
      </c>
      <c r="H240">
        <v>3</v>
      </c>
      <c r="I240" t="s">
        <v>420</v>
      </c>
      <c r="J240" t="s">
        <v>421</v>
      </c>
      <c r="K240" t="s">
        <v>422</v>
      </c>
      <c r="L240">
        <v>1339</v>
      </c>
      <c r="N240">
        <v>1007</v>
      </c>
      <c r="O240" t="s">
        <v>72</v>
      </c>
      <c r="P240" t="s">
        <v>72</v>
      </c>
      <c r="Q240">
        <v>1</v>
      </c>
      <c r="X240">
        <v>0.02</v>
      </c>
      <c r="Y240">
        <v>451.14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 t="s">
        <v>0</v>
      </c>
      <c r="AG240">
        <v>0.02</v>
      </c>
      <c r="AH240">
        <v>2</v>
      </c>
      <c r="AI240">
        <v>46748917</v>
      </c>
      <c r="AJ240">
        <v>239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</row>
    <row r="241" spans="1:44" x14ac:dyDescent="0.2">
      <c r="A241">
        <f>ROW(Source!A217)</f>
        <v>217</v>
      </c>
      <c r="B241">
        <v>46748926</v>
      </c>
      <c r="C241">
        <v>46748908</v>
      </c>
      <c r="D241">
        <v>30531788</v>
      </c>
      <c r="E241">
        <v>30515945</v>
      </c>
      <c r="F241">
        <v>1</v>
      </c>
      <c r="G241">
        <v>30515945</v>
      </c>
      <c r="H241">
        <v>3</v>
      </c>
      <c r="I241" t="s">
        <v>484</v>
      </c>
      <c r="J241" t="s">
        <v>0</v>
      </c>
      <c r="K241" t="s">
        <v>485</v>
      </c>
      <c r="L241">
        <v>1339</v>
      </c>
      <c r="N241">
        <v>1007</v>
      </c>
      <c r="O241" t="s">
        <v>72</v>
      </c>
      <c r="P241" t="s">
        <v>72</v>
      </c>
      <c r="Q241">
        <v>1</v>
      </c>
      <c r="X241">
        <v>1.6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 t="s">
        <v>0</v>
      </c>
      <c r="AG241">
        <v>1.6</v>
      </c>
      <c r="AH241">
        <v>3</v>
      </c>
      <c r="AI241">
        <v>-1</v>
      </c>
      <c r="AJ241" t="s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</row>
    <row r="242" spans="1:44" x14ac:dyDescent="0.2">
      <c r="A242">
        <f>ROW(Source!A254)</f>
        <v>254</v>
      </c>
      <c r="B242">
        <v>46748933</v>
      </c>
      <c r="C242">
        <v>46748928</v>
      </c>
      <c r="D242">
        <v>30515951</v>
      </c>
      <c r="E242">
        <v>30515945</v>
      </c>
      <c r="F242">
        <v>1</v>
      </c>
      <c r="G242">
        <v>30515945</v>
      </c>
      <c r="H242">
        <v>1</v>
      </c>
      <c r="I242" t="s">
        <v>348</v>
      </c>
      <c r="J242" t="s">
        <v>0</v>
      </c>
      <c r="K242" t="s">
        <v>349</v>
      </c>
      <c r="L242">
        <v>1191</v>
      </c>
      <c r="N242">
        <v>1013</v>
      </c>
      <c r="O242" t="s">
        <v>350</v>
      </c>
      <c r="P242" t="s">
        <v>350</v>
      </c>
      <c r="Q242">
        <v>1</v>
      </c>
      <c r="X242">
        <v>26.78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1</v>
      </c>
      <c r="AF242" t="s">
        <v>18</v>
      </c>
      <c r="AG242">
        <v>30.797000000000001</v>
      </c>
      <c r="AH242">
        <v>2</v>
      </c>
      <c r="AI242">
        <v>46748929</v>
      </c>
      <c r="AJ242">
        <v>241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</row>
    <row r="243" spans="1:44" x14ac:dyDescent="0.2">
      <c r="A243">
        <f>ROW(Source!A254)</f>
        <v>254</v>
      </c>
      <c r="B243">
        <v>46748934</v>
      </c>
      <c r="C243">
        <v>46748928</v>
      </c>
      <c r="D243">
        <v>30595280</v>
      </c>
      <c r="E243">
        <v>1</v>
      </c>
      <c r="F243">
        <v>1</v>
      </c>
      <c r="G243">
        <v>30515945</v>
      </c>
      <c r="H243">
        <v>2</v>
      </c>
      <c r="I243" t="s">
        <v>465</v>
      </c>
      <c r="J243" t="s">
        <v>466</v>
      </c>
      <c r="K243" t="s">
        <v>467</v>
      </c>
      <c r="L243">
        <v>1367</v>
      </c>
      <c r="N243">
        <v>1011</v>
      </c>
      <c r="O243" t="s">
        <v>354</v>
      </c>
      <c r="P243" t="s">
        <v>354</v>
      </c>
      <c r="Q243">
        <v>1</v>
      </c>
      <c r="X243">
        <v>0.05</v>
      </c>
      <c r="Y243">
        <v>0</v>
      </c>
      <c r="Z243">
        <v>97.24</v>
      </c>
      <c r="AA243">
        <v>12.9</v>
      </c>
      <c r="AB243">
        <v>0</v>
      </c>
      <c r="AC243">
        <v>0</v>
      </c>
      <c r="AD243">
        <v>1</v>
      </c>
      <c r="AE243">
        <v>0</v>
      </c>
      <c r="AF243" t="s">
        <v>17</v>
      </c>
      <c r="AG243">
        <v>6.25E-2</v>
      </c>
      <c r="AH243">
        <v>2</v>
      </c>
      <c r="AI243">
        <v>46748930</v>
      </c>
      <c r="AJ243">
        <v>242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 x14ac:dyDescent="0.2">
      <c r="A244">
        <f>ROW(Source!A254)</f>
        <v>254</v>
      </c>
      <c r="B244">
        <v>46748935</v>
      </c>
      <c r="C244">
        <v>46748928</v>
      </c>
      <c r="D244">
        <v>30516999</v>
      </c>
      <c r="E244">
        <v>30515945</v>
      </c>
      <c r="F244">
        <v>1</v>
      </c>
      <c r="G244">
        <v>30515945</v>
      </c>
      <c r="H244">
        <v>2</v>
      </c>
      <c r="I244" t="s">
        <v>361</v>
      </c>
      <c r="J244" t="s">
        <v>0</v>
      </c>
      <c r="K244" t="s">
        <v>362</v>
      </c>
      <c r="L244">
        <v>1344</v>
      </c>
      <c r="N244">
        <v>1008</v>
      </c>
      <c r="O244" t="s">
        <v>363</v>
      </c>
      <c r="P244" t="s">
        <v>363</v>
      </c>
      <c r="Q244">
        <v>1</v>
      </c>
      <c r="X244">
        <v>0.12</v>
      </c>
      <c r="Y244">
        <v>0</v>
      </c>
      <c r="Z244">
        <v>1</v>
      </c>
      <c r="AA244">
        <v>0</v>
      </c>
      <c r="AB244">
        <v>0</v>
      </c>
      <c r="AC244">
        <v>0</v>
      </c>
      <c r="AD244">
        <v>1</v>
      </c>
      <c r="AE244">
        <v>0</v>
      </c>
      <c r="AF244" t="s">
        <v>17</v>
      </c>
      <c r="AG244">
        <v>0.15</v>
      </c>
      <c r="AH244">
        <v>2</v>
      </c>
      <c r="AI244">
        <v>46748931</v>
      </c>
      <c r="AJ244">
        <v>243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</row>
    <row r="245" spans="1:44" x14ac:dyDescent="0.2">
      <c r="A245">
        <f>ROW(Source!A254)</f>
        <v>254</v>
      </c>
      <c r="B245">
        <v>46748936</v>
      </c>
      <c r="C245">
        <v>46748928</v>
      </c>
      <c r="D245">
        <v>30531738</v>
      </c>
      <c r="E245">
        <v>30515945</v>
      </c>
      <c r="F245">
        <v>1</v>
      </c>
      <c r="G245">
        <v>30515945</v>
      </c>
      <c r="H245">
        <v>3</v>
      </c>
      <c r="I245" t="s">
        <v>496</v>
      </c>
      <c r="J245" t="s">
        <v>0</v>
      </c>
      <c r="K245" t="s">
        <v>305</v>
      </c>
      <c r="L245">
        <v>1339</v>
      </c>
      <c r="N245">
        <v>1007</v>
      </c>
      <c r="O245" t="s">
        <v>72</v>
      </c>
      <c r="P245" t="s">
        <v>72</v>
      </c>
      <c r="Q245">
        <v>1</v>
      </c>
      <c r="X245">
        <v>15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 t="s">
        <v>0</v>
      </c>
      <c r="AG245">
        <v>15</v>
      </c>
      <c r="AH245">
        <v>3</v>
      </c>
      <c r="AI245">
        <v>-1</v>
      </c>
      <c r="AJ245" t="s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</row>
    <row r="246" spans="1:44" x14ac:dyDescent="0.2">
      <c r="A246">
        <f>ROW(Source!A256)</f>
        <v>256</v>
      </c>
      <c r="B246">
        <v>46748941</v>
      </c>
      <c r="C246">
        <v>46748938</v>
      </c>
      <c r="D246">
        <v>30515951</v>
      </c>
      <c r="E246">
        <v>30515945</v>
      </c>
      <c r="F246">
        <v>1</v>
      </c>
      <c r="G246">
        <v>30515945</v>
      </c>
      <c r="H246">
        <v>1</v>
      </c>
      <c r="I246" t="s">
        <v>348</v>
      </c>
      <c r="J246" t="s">
        <v>0</v>
      </c>
      <c r="K246" t="s">
        <v>349</v>
      </c>
      <c r="L246">
        <v>1191</v>
      </c>
      <c r="N246">
        <v>1013</v>
      </c>
      <c r="O246" t="s">
        <v>350</v>
      </c>
      <c r="P246" t="s">
        <v>350</v>
      </c>
      <c r="Q246">
        <v>1</v>
      </c>
      <c r="X246">
        <v>40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1</v>
      </c>
      <c r="AE246">
        <v>1</v>
      </c>
      <c r="AF246" t="s">
        <v>18</v>
      </c>
      <c r="AG246">
        <v>46</v>
      </c>
      <c r="AH246">
        <v>2</v>
      </c>
      <c r="AI246">
        <v>46748939</v>
      </c>
      <c r="AJ246">
        <v>245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</row>
    <row r="247" spans="1:44" x14ac:dyDescent="0.2">
      <c r="A247">
        <f>ROW(Source!A256)</f>
        <v>256</v>
      </c>
      <c r="B247">
        <v>46748942</v>
      </c>
      <c r="C247">
        <v>46748938</v>
      </c>
      <c r="D247">
        <v>30531738</v>
      </c>
      <c r="E247">
        <v>30515945</v>
      </c>
      <c r="F247">
        <v>1</v>
      </c>
      <c r="G247">
        <v>30515945</v>
      </c>
      <c r="H247">
        <v>3</v>
      </c>
      <c r="I247" t="s">
        <v>496</v>
      </c>
      <c r="J247" t="s">
        <v>0</v>
      </c>
      <c r="K247" t="s">
        <v>305</v>
      </c>
      <c r="L247">
        <v>1339</v>
      </c>
      <c r="N247">
        <v>1007</v>
      </c>
      <c r="O247" t="s">
        <v>72</v>
      </c>
      <c r="P247" t="s">
        <v>72</v>
      </c>
      <c r="Q247">
        <v>1</v>
      </c>
      <c r="X247">
        <v>15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 t="s">
        <v>0</v>
      </c>
      <c r="AG247">
        <v>15</v>
      </c>
      <c r="AH247">
        <v>3</v>
      </c>
      <c r="AI247">
        <v>-1</v>
      </c>
      <c r="AJ247" t="s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</row>
    <row r="248" spans="1:44" x14ac:dyDescent="0.2">
      <c r="A248">
        <f>ROW(Source!A258)</f>
        <v>258</v>
      </c>
      <c r="B248">
        <v>46748948</v>
      </c>
      <c r="C248">
        <v>46748944</v>
      </c>
      <c r="D248">
        <v>30515951</v>
      </c>
      <c r="E248">
        <v>30515945</v>
      </c>
      <c r="F248">
        <v>1</v>
      </c>
      <c r="G248">
        <v>30515945</v>
      </c>
      <c r="H248">
        <v>1</v>
      </c>
      <c r="I248" t="s">
        <v>348</v>
      </c>
      <c r="J248" t="s">
        <v>0</v>
      </c>
      <c r="K248" t="s">
        <v>349</v>
      </c>
      <c r="L248">
        <v>1191</v>
      </c>
      <c r="N248">
        <v>1013</v>
      </c>
      <c r="O248" t="s">
        <v>350</v>
      </c>
      <c r="P248" t="s">
        <v>350</v>
      </c>
      <c r="Q248">
        <v>1</v>
      </c>
      <c r="X248">
        <v>5.25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</v>
      </c>
      <c r="AE248">
        <v>1</v>
      </c>
      <c r="AF248" t="s">
        <v>18</v>
      </c>
      <c r="AG248">
        <v>6.0374999999999996</v>
      </c>
      <c r="AH248">
        <v>2</v>
      </c>
      <c r="AI248">
        <v>46748945</v>
      </c>
      <c r="AJ248">
        <v>247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</row>
    <row r="249" spans="1:44" x14ac:dyDescent="0.2">
      <c r="A249">
        <f>ROW(Source!A258)</f>
        <v>258</v>
      </c>
      <c r="B249">
        <v>46748949</v>
      </c>
      <c r="C249">
        <v>46748944</v>
      </c>
      <c r="D249">
        <v>30571181</v>
      </c>
      <c r="E249">
        <v>1</v>
      </c>
      <c r="F249">
        <v>1</v>
      </c>
      <c r="G249">
        <v>30515945</v>
      </c>
      <c r="H249">
        <v>3</v>
      </c>
      <c r="I249" t="s">
        <v>387</v>
      </c>
      <c r="J249" t="s">
        <v>388</v>
      </c>
      <c r="K249" t="s">
        <v>389</v>
      </c>
      <c r="L249">
        <v>1339</v>
      </c>
      <c r="N249">
        <v>1007</v>
      </c>
      <c r="O249" t="s">
        <v>72</v>
      </c>
      <c r="P249" t="s">
        <v>72</v>
      </c>
      <c r="Q249">
        <v>1</v>
      </c>
      <c r="X249">
        <v>10</v>
      </c>
      <c r="Y249">
        <v>7.07</v>
      </c>
      <c r="Z249">
        <v>0</v>
      </c>
      <c r="AA249">
        <v>0</v>
      </c>
      <c r="AB249">
        <v>0</v>
      </c>
      <c r="AC249">
        <v>0</v>
      </c>
      <c r="AD249">
        <v>1</v>
      </c>
      <c r="AE249">
        <v>0</v>
      </c>
      <c r="AF249" t="s">
        <v>0</v>
      </c>
      <c r="AG249">
        <v>10</v>
      </c>
      <c r="AH249">
        <v>2</v>
      </c>
      <c r="AI249">
        <v>46748946</v>
      </c>
      <c r="AJ249">
        <v>248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</row>
    <row r="250" spans="1:44" x14ac:dyDescent="0.2">
      <c r="A250">
        <f>ROW(Source!A258)</f>
        <v>258</v>
      </c>
      <c r="B250">
        <v>46748950</v>
      </c>
      <c r="C250">
        <v>46748944</v>
      </c>
      <c r="D250">
        <v>30532994</v>
      </c>
      <c r="E250">
        <v>30515945</v>
      </c>
      <c r="F250">
        <v>1</v>
      </c>
      <c r="G250">
        <v>30515945</v>
      </c>
      <c r="H250">
        <v>3</v>
      </c>
      <c r="I250" t="s">
        <v>497</v>
      </c>
      <c r="J250" t="s">
        <v>0</v>
      </c>
      <c r="K250" t="s">
        <v>498</v>
      </c>
      <c r="L250">
        <v>1346</v>
      </c>
      <c r="N250">
        <v>1009</v>
      </c>
      <c r="O250" t="s">
        <v>219</v>
      </c>
      <c r="P250" t="s">
        <v>219</v>
      </c>
      <c r="Q250">
        <v>1</v>
      </c>
      <c r="X250">
        <v>4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 t="s">
        <v>0</v>
      </c>
      <c r="AG250">
        <v>4</v>
      </c>
      <c r="AH250">
        <v>3</v>
      </c>
      <c r="AI250">
        <v>-1</v>
      </c>
      <c r="AJ250" t="s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</row>
    <row r="251" spans="1:44" x14ac:dyDescent="0.2">
      <c r="A251">
        <f>ROW(Source!A295)</f>
        <v>295</v>
      </c>
      <c r="B251">
        <v>46748954</v>
      </c>
      <c r="C251">
        <v>46748952</v>
      </c>
      <c r="D251">
        <v>30516999</v>
      </c>
      <c r="E251">
        <v>30515945</v>
      </c>
      <c r="F251">
        <v>1</v>
      </c>
      <c r="G251">
        <v>30515945</v>
      </c>
      <c r="H251">
        <v>2</v>
      </c>
      <c r="I251" t="s">
        <v>361</v>
      </c>
      <c r="J251" t="s">
        <v>0</v>
      </c>
      <c r="K251" t="s">
        <v>362</v>
      </c>
      <c r="L251">
        <v>1344</v>
      </c>
      <c r="N251">
        <v>1008</v>
      </c>
      <c r="O251" t="s">
        <v>363</v>
      </c>
      <c r="P251" t="s">
        <v>363</v>
      </c>
      <c r="Q251">
        <v>1</v>
      </c>
      <c r="X251">
        <v>8.86</v>
      </c>
      <c r="Y251">
        <v>0</v>
      </c>
      <c r="Z251">
        <v>1</v>
      </c>
      <c r="AA251">
        <v>0</v>
      </c>
      <c r="AB251">
        <v>0</v>
      </c>
      <c r="AC251">
        <v>0</v>
      </c>
      <c r="AD251">
        <v>1</v>
      </c>
      <c r="AE251">
        <v>0</v>
      </c>
      <c r="AF251" t="s">
        <v>0</v>
      </c>
      <c r="AG251">
        <v>8.86</v>
      </c>
      <c r="AH251">
        <v>2</v>
      </c>
      <c r="AI251">
        <v>46748953</v>
      </c>
      <c r="AJ251">
        <v>250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</row>
    <row r="252" spans="1:44" x14ac:dyDescent="0.2">
      <c r="A252">
        <f>ROW(Source!A296)</f>
        <v>296</v>
      </c>
      <c r="B252">
        <v>46749559</v>
      </c>
      <c r="C252">
        <v>46749557</v>
      </c>
      <c r="D252">
        <v>31070579</v>
      </c>
      <c r="E252">
        <v>1</v>
      </c>
      <c r="F252">
        <v>1</v>
      </c>
      <c r="G252">
        <v>30515945</v>
      </c>
      <c r="H252">
        <v>2</v>
      </c>
      <c r="I252" t="s">
        <v>468</v>
      </c>
      <c r="J252" t="s">
        <v>469</v>
      </c>
      <c r="K252" t="s">
        <v>470</v>
      </c>
      <c r="L252">
        <v>1367</v>
      </c>
      <c r="N252">
        <v>1011</v>
      </c>
      <c r="O252" t="s">
        <v>354</v>
      </c>
      <c r="P252" t="s">
        <v>354</v>
      </c>
      <c r="Q252">
        <v>1</v>
      </c>
      <c r="X252">
        <v>1</v>
      </c>
      <c r="Y252">
        <v>0</v>
      </c>
      <c r="Z252">
        <v>115.66</v>
      </c>
      <c r="AA252">
        <v>14.4</v>
      </c>
      <c r="AB252">
        <v>0</v>
      </c>
      <c r="AC252">
        <v>0</v>
      </c>
      <c r="AD252">
        <v>1</v>
      </c>
      <c r="AE252">
        <v>0</v>
      </c>
      <c r="AF252" t="s">
        <v>0</v>
      </c>
      <c r="AG252">
        <v>1</v>
      </c>
      <c r="AH252">
        <v>2</v>
      </c>
      <c r="AI252">
        <v>46749559</v>
      </c>
      <c r="AJ252">
        <v>251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</row>
    <row r="253" spans="1:44" x14ac:dyDescent="0.2">
      <c r="A253">
        <f>ROW(Source!A297)</f>
        <v>297</v>
      </c>
      <c r="B253">
        <v>46748960</v>
      </c>
      <c r="C253">
        <v>46748958</v>
      </c>
      <c r="D253">
        <v>30516999</v>
      </c>
      <c r="E253">
        <v>30515945</v>
      </c>
      <c r="F253">
        <v>1</v>
      </c>
      <c r="G253">
        <v>30515945</v>
      </c>
      <c r="H253">
        <v>2</v>
      </c>
      <c r="I253" t="s">
        <v>361</v>
      </c>
      <c r="J253" t="s">
        <v>0</v>
      </c>
      <c r="K253" t="s">
        <v>362</v>
      </c>
      <c r="L253">
        <v>1344</v>
      </c>
      <c r="N253">
        <v>1008</v>
      </c>
      <c r="O253" t="s">
        <v>363</v>
      </c>
      <c r="P253" t="s">
        <v>363</v>
      </c>
      <c r="Q253">
        <v>1</v>
      </c>
      <c r="X253">
        <v>31.67</v>
      </c>
      <c r="Y253">
        <v>0</v>
      </c>
      <c r="Z253">
        <v>1</v>
      </c>
      <c r="AA253">
        <v>0</v>
      </c>
      <c r="AB253">
        <v>0</v>
      </c>
      <c r="AC253">
        <v>0</v>
      </c>
      <c r="AD253">
        <v>1</v>
      </c>
      <c r="AE253">
        <v>0</v>
      </c>
      <c r="AF253" t="s">
        <v>0</v>
      </c>
      <c r="AG253">
        <v>31.67</v>
      </c>
      <c r="AH253">
        <v>2</v>
      </c>
      <c r="AI253">
        <v>46748959</v>
      </c>
      <c r="AJ253">
        <v>252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Смета по ТСН-2001</vt:lpstr>
      <vt:lpstr>Source</vt:lpstr>
      <vt:lpstr>SourceObSm</vt:lpstr>
      <vt:lpstr>SmtRes</vt:lpstr>
      <vt:lpstr>EtalonRes</vt:lpstr>
      <vt:lpstr>'Смета по ТСН-2001'!Заголовки_для_печати</vt:lpstr>
      <vt:lpstr>'Смета по ТСН-2001'!Область_печати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</cp:lastModifiedBy>
  <dcterms:created xsi:type="dcterms:W3CDTF">2021-03-22T12:52:21Z</dcterms:created>
  <dcterms:modified xsi:type="dcterms:W3CDTF">2021-04-30T11:26:46Z</dcterms:modified>
</cp:coreProperties>
</file>