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Смета СН-2012 по гл. 1-5" sheetId="1" state="visible" r:id="rId1"/>
    <sheet name="RV_DATA" sheetId="2" state="hidden" r:id="rId2"/>
    <sheet name="Расчет стоимости ресурсов" sheetId="3" state="visible" r:id="rId3"/>
    <sheet name="Source" sheetId="4" state="visible" r:id="rId4"/>
    <sheet name="SourceObSm" sheetId="5" state="visible" r:id="rId5"/>
    <sheet name="SmtRes" sheetId="6" state="visible" r:id="rId6"/>
    <sheet name="EtalonRes" sheetId="7" state="visible" r:id="rId7"/>
  </sheets>
  <definedNames>
    <definedName name="_xlnm.Print_Area" localSheetId="0" hidden="0">'Смета СН-2012 по гл. 1-5'!$A$1:$K$919</definedName>
    <definedName name="Print_Titles" localSheetId="0" hidden="0">'Смета СН-2012 по гл. 1-5'!$30:$30</definedName>
    <definedName name="_xlnm.Print_Area" localSheetId="2" hidden="0">'Расчет стоимости ресурсов'!$A$1:$F$9</definedName>
    <definedName name="Print_Titles" localSheetId="2" hidden="0">'Расчет стоимости ресурсов'!$5:$8</definedName>
  </definedNames>
  <calcPr refMode="A1" iterate="0" iterateCount="100" iterateDelta="0.001"/>
</workbook>
</file>

<file path=xl/sharedStrings.xml><?xml version="1.0" encoding="utf-8"?>
<sst xmlns="http://schemas.openxmlformats.org/spreadsheetml/2006/main" count="260" uniqueCount="260">
  <si>
    <t xml:space="preserve">Форма № 1а (глава 1-5)</t>
  </si>
  <si>
    <t>"СОГЛАСОВАНО"</t>
  </si>
  <si>
    <t>"УТВЕРЖДАЮ"</t>
  </si>
  <si>
    <t xml:space="preserve">"_____"________________ 2021 г.</t>
  </si>
  <si>
    <t xml:space="preserve">ЛОКАЛЬНАЯ СМЕТА </t>
  </si>
  <si>
    <t xml:space="preserve">(локальный сметный расчет)</t>
  </si>
  <si>
    <t xml:space="preserve">(наименование работ и затрат, наименование объекта)</t>
  </si>
  <si>
    <t xml:space="preserve">Сметная стоимость</t>
  </si>
  <si>
    <t>тыс.руб</t>
  </si>
  <si>
    <t xml:space="preserve">Строительные работы</t>
  </si>
  <si>
    <t xml:space="preserve">Монтажные работы</t>
  </si>
  <si>
    <t>Оборудование</t>
  </si>
  <si>
    <t xml:space="preserve">Прочие работы</t>
  </si>
  <si>
    <t xml:space="preserve">Средства на оплату труда</t>
  </si>
  <si>
    <t xml:space="preserve">Составлен(а) в уровне текущих (прогнозных) цен октябрь 2021 года</t>
  </si>
  <si>
    <t xml:space="preserve">№№ п/п</t>
  </si>
  <si>
    <t xml:space="preserve">Шифр расценки и коды ресурсов</t>
  </si>
  <si>
    <t xml:space="preserve">Наименование работ и затрат</t>
  </si>
  <si>
    <t xml:space="preserve">Единица измерения</t>
  </si>
  <si>
    <t xml:space="preserve">Кол-во единиц</t>
  </si>
  <si>
    <t xml:space="preserve">Цена на ед. изм. руб.</t>
  </si>
  <si>
    <t xml:space="preserve">Попра-вочные коэфф.</t>
  </si>
  <si>
    <t xml:space="preserve">Коэфф. зимних удоро-жаний</t>
  </si>
  <si>
    <t xml:space="preserve">Коэфф. пересчета</t>
  </si>
  <si>
    <t xml:space="preserve">ВСЕГО затрат, руб.</t>
  </si>
  <si>
    <t>Справочно</t>
  </si>
  <si>
    <t xml:space="preserve">ЗТР, всего чел.-час</t>
  </si>
  <si>
    <t xml:space="preserve">Ст-ть ед. с начислен.</t>
  </si>
  <si>
    <t>ЗП</t>
  </si>
  <si>
    <t>ЭМ</t>
  </si>
  <si>
    <t xml:space="preserve">в т.ч. ЗПМ</t>
  </si>
  <si>
    <t>МР</t>
  </si>
  <si>
    <t xml:space="preserve">Исключен
Масса мусора</t>
  </si>
  <si>
    <t xml:space="preserve">НР от ЗП</t>
  </si>
  <si>
    <t>%</t>
  </si>
  <si>
    <t xml:space="preserve">СП от ЗП</t>
  </si>
  <si>
    <t xml:space="preserve">НР и СП от ЗПМ</t>
  </si>
  <si>
    <t>ЗТР</t>
  </si>
  <si>
    <t>чел-ч</t>
  </si>
  <si>
    <t xml:space="preserve">Составил   </t>
  </si>
  <si>
    <t>[должность,подпись(инициалы,фамилия)]</t>
  </si>
  <si>
    <t xml:space="preserve">Проверил   </t>
  </si>
  <si>
    <t>BuildingFinished</t>
  </si>
  <si>
    <t>Trud</t>
  </si>
  <si>
    <t>Mash</t>
  </si>
  <si>
    <t>Mat</t>
  </si>
  <si>
    <t>MatZak</t>
  </si>
  <si>
    <t>Oborud</t>
  </si>
  <si>
    <t>OborudZak</t>
  </si>
  <si>
    <t>ZeroStoim</t>
  </si>
  <si>
    <t>NegativeKoll</t>
  </si>
  <si>
    <t>ReUnionKollResurcy</t>
  </si>
  <si>
    <t>UnionOneUchRes</t>
  </si>
  <si>
    <t>IdLevel</t>
  </si>
  <si>
    <t>TYPE</t>
  </si>
  <si>
    <t>SOURCE_LINK</t>
  </si>
  <si>
    <t>RABMAT_EX</t>
  </si>
  <si>
    <t>TIP_RAB</t>
  </si>
  <si>
    <t>TYPE_TRUD</t>
  </si>
  <si>
    <t>TAB</t>
  </si>
  <si>
    <t>NAME</t>
  </si>
  <si>
    <t>EDIZM</t>
  </si>
  <si>
    <t>KOLL</t>
  </si>
  <si>
    <t>UCH</t>
  </si>
  <si>
    <t>PRICE_B</t>
  </si>
  <si>
    <t>PRICE_ED</t>
  </si>
  <si>
    <t>STOIM_B</t>
  </si>
  <si>
    <t>PRICE_C</t>
  </si>
  <si>
    <t>STOIM_C</t>
  </si>
  <si>
    <t>ZPM_B</t>
  </si>
  <si>
    <t>ZPM_ED</t>
  </si>
  <si>
    <t>STOIM_ZPM_B</t>
  </si>
  <si>
    <t>ZPM_C</t>
  </si>
  <si>
    <t>STOIM_ZPM_C</t>
  </si>
  <si>
    <t>CRC_GR_RES</t>
  </si>
  <si>
    <t>CRC_B</t>
  </si>
  <si>
    <t>CRC_C</t>
  </si>
  <si>
    <t>RABMAT</t>
  </si>
  <si>
    <t xml:space="preserve">Ресурсная ведомость на</t>
  </si>
  <si>
    <t>Обоснование</t>
  </si>
  <si>
    <t>Наименование</t>
  </si>
  <si>
    <t>Объем</t>
  </si>
  <si>
    <t>Базовая</t>
  </si>
  <si>
    <t>цена</t>
  </si>
  <si>
    <t>стоимость</t>
  </si>
  <si>
    <t xml:space="preserve">Smeta.RU  (495) 974-1589</t>
  </si>
  <si>
    <t>_PS_</t>
  </si>
  <si>
    <t>Smeta.RU</t>
  </si>
  <si>
    <t xml:space="preserve">Новый объект_(Копия)_(Копия)</t>
  </si>
  <si>
    <t xml:space="preserve">Благоустройство прилегающих к кладбищам территорий по Южному административному округу в 2022г.</t>
  </si>
  <si>
    <t xml:space="preserve">Сметные нормы списания</t>
  </si>
  <si>
    <t xml:space="preserve">Коды ОКП для СН-2012 - 2022 г.</t>
  </si>
  <si>
    <t xml:space="preserve">СН-2012 - 2022 г_глава_1-5,7</t>
  </si>
  <si>
    <t xml:space="preserve">Типовой расчет для СН-2012 - 2022 г</t>
  </si>
  <si>
    <t xml:space="preserve">СН-2012-2022 г. База данных "Сборник стоимостных нормативов"</t>
  </si>
  <si>
    <t xml:space="preserve">Поправки для СН-2012-2022 в ценах на 01.10.2021 г</t>
  </si>
  <si>
    <t xml:space="preserve">Новая локальная смета</t>
  </si>
  <si>
    <t xml:space="preserve">Новый раздел</t>
  </si>
  <si>
    <t xml:space="preserve">Борисовское кладбище, ул.Борисовские пруды</t>
  </si>
  <si>
    <t xml:space="preserve">Новый подраздел</t>
  </si>
  <si>
    <t xml:space="preserve">Ремонт асфальтобетонного покрытия - 150,0 м2</t>
  </si>
  <si>
    <t>1</t>
  </si>
  <si>
    <t>2.1-3101-12-3/1</t>
  </si>
  <si>
    <t xml:space="preserve">Ремонт асфальтобетонных покрытий дворовых территорий с укладкой горячей смеси толщиной 5 см вручную, срезка покрытия фрезой, размер карты от 25 до 200 м2</t>
  </si>
  <si>
    <t>м2</t>
  </si>
  <si>
    <t xml:space="preserve">СН-2012-2022.2. База. Сб.1-3101-12-3/1</t>
  </si>
  <si>
    <t>СН-2012</t>
  </si>
  <si>
    <t xml:space="preserve">Подрядные работы, гл. 1-5,7</t>
  </si>
  <si>
    <t>работа</t>
  </si>
  <si>
    <t>1,1</t>
  </si>
  <si>
    <t>9999990001</t>
  </si>
  <si>
    <t xml:space="preserve">Масса мусора</t>
  </si>
  <si>
    <t>т</t>
  </si>
  <si>
    <t>2</t>
  </si>
  <si>
    <t>1.49-9201-1-2/1</t>
  </si>
  <si>
    <t xml:space="preserve">Перевозка строительного мусора автосамосвалами грузоподъемностью до 10 т на расстояние 1 км - при механизированной погрузке (потери к-0,8)</t>
  </si>
  <si>
    <t xml:space="preserve">СН-2012-2022.1. База. Сб.49-9201-1-2/1</t>
  </si>
  <si>
    <t xml:space="preserve">Подрядные работы, гл. 1 перевозка мусора</t>
  </si>
  <si>
    <t>3</t>
  </si>
  <si>
    <t>1.49-9201-1-3/1</t>
  </si>
  <si>
    <t xml:space="preserve">Перевозка строительного мусора автосамосвалами грузоподъемностью до 10 т - добавляется на каждый последующий 1 км до 100 км</t>
  </si>
  <si>
    <t xml:space="preserve">СН-2012-2022.1. База. Сб.49-9201-1-3/1</t>
  </si>
  <si>
    <t>*51</t>
  </si>
  <si>
    <t>ПЗ</t>
  </si>
  <si>
    <t xml:space="preserve">Прямые затраты</t>
  </si>
  <si>
    <t>СтМатОб</t>
  </si>
  <si>
    <t xml:space="preserve">Стоимость материальных ресурсов (всего)</t>
  </si>
  <si>
    <t>СтМатОбЗак</t>
  </si>
  <si>
    <t xml:space="preserve">Стоимость материалов и оборудования заказчика</t>
  </si>
  <si>
    <t>СтМатОбПод</t>
  </si>
  <si>
    <t xml:space="preserve">Стоимость материалов и оборудования подрядчика</t>
  </si>
  <si>
    <t>СтМат</t>
  </si>
  <si>
    <t xml:space="preserve">Стоимость материалов (всего)</t>
  </si>
  <si>
    <t>СтМатЗак</t>
  </si>
  <si>
    <t xml:space="preserve">Стоимость материалов заказчика</t>
  </si>
  <si>
    <t>СтМатПод</t>
  </si>
  <si>
    <t xml:space="preserve">Стоимость материалов подрядчика</t>
  </si>
  <si>
    <t>Оборуд</t>
  </si>
  <si>
    <t xml:space="preserve">Стоимость оборудования (всего)</t>
  </si>
  <si>
    <t>ОборудЗак</t>
  </si>
  <si>
    <t xml:space="preserve">Стоимость оборудования заказчика</t>
  </si>
  <si>
    <t>ОборудПод</t>
  </si>
  <si>
    <t xml:space="preserve">Стоимость оборудования подрядчика</t>
  </si>
  <si>
    <t>ЭММ</t>
  </si>
  <si>
    <t xml:space="preserve">Эксплуатация машин</t>
  </si>
  <si>
    <t>ЭММсНРиСП</t>
  </si>
  <si>
    <t xml:space="preserve">Эксплуатация машин по ТСН-2001.16</t>
  </si>
  <si>
    <t>ЗПМ</t>
  </si>
  <si>
    <t xml:space="preserve">ЗП машинистов</t>
  </si>
  <si>
    <t>ОЗП</t>
  </si>
  <si>
    <t xml:space="preserve">Основная ЗП рабочих</t>
  </si>
  <si>
    <t>ОЗПсНРиСП</t>
  </si>
  <si>
    <t xml:space="preserve">Основная ЗП рабочих по ТСН-2001.16</t>
  </si>
  <si>
    <t>Строит</t>
  </si>
  <si>
    <t xml:space="preserve">Строительные работы с НР и СП</t>
  </si>
  <si>
    <t>Монтаж</t>
  </si>
  <si>
    <t xml:space="preserve">Монтажные работы с НР и СП</t>
  </si>
  <si>
    <t>Прочие</t>
  </si>
  <si>
    <t xml:space="preserve">Прочие работы с НР и СП</t>
  </si>
  <si>
    <t>ПрочиеЗатр</t>
  </si>
  <si>
    <t xml:space="preserve">Прочие затраты по ТСН-2001.16</t>
  </si>
  <si>
    <t>ВозврМат</t>
  </si>
  <si>
    <t xml:space="preserve">Возврат материалов</t>
  </si>
  <si>
    <t>ТрудСтр</t>
  </si>
  <si>
    <t xml:space="preserve">Трудозатраты строителей</t>
  </si>
  <si>
    <t>ТрудМаш</t>
  </si>
  <si>
    <t xml:space="preserve">Трудозатраты машинистов</t>
  </si>
  <si>
    <t>ТранспМат</t>
  </si>
  <si>
    <t xml:space="preserve">Транспорт материалов</t>
  </si>
  <si>
    <t>Перевозка</t>
  </si>
  <si>
    <t xml:space="preserve">Перевозка грузов</t>
  </si>
  <si>
    <t>НР</t>
  </si>
  <si>
    <t xml:space="preserve">Накладные расходы</t>
  </si>
  <si>
    <t>СмПриб</t>
  </si>
  <si>
    <t xml:space="preserve">Сметная прибыль</t>
  </si>
  <si>
    <t>Всего</t>
  </si>
  <si>
    <t xml:space="preserve">Всего с НР и СП</t>
  </si>
  <si>
    <t>и1</t>
  </si>
  <si>
    <t>Итого</t>
  </si>
  <si>
    <t>и2</t>
  </si>
  <si>
    <t xml:space="preserve">НДС 20%</t>
  </si>
  <si>
    <t>и3</t>
  </si>
  <si>
    <t>ито</t>
  </si>
  <si>
    <t xml:space="preserve">С учётом выделенного финансирования к - 0,5857501461</t>
  </si>
  <si>
    <t xml:space="preserve">Замена бортового камня - 20,0 м.п.</t>
  </si>
  <si>
    <t>2.1-3202-1-1/1</t>
  </si>
  <si>
    <t xml:space="preserve">Замена бортового камня бетонного во дворовых территориях</t>
  </si>
  <si>
    <t>м</t>
  </si>
  <si>
    <t xml:space="preserve">СН-2012-2022.2. База. Сб.1-3202-1-1/1</t>
  </si>
  <si>
    <t xml:space="preserve">Перевозка строительного мусора автосамосвалами грузоподъемностью до 10 т на расстояние 1 км - при механизированной погрузке</t>
  </si>
  <si>
    <t xml:space="preserve">Даниловское кладбище, Духовской переулок, 10</t>
  </si>
  <si>
    <t xml:space="preserve">Ремонт асфальтобетонного покрытия - 200,0 м2</t>
  </si>
  <si>
    <t xml:space="preserve">Замена бортового камня - 40,0 м.п.</t>
  </si>
  <si>
    <t xml:space="preserve">Домодедовское кладбище, Московская обл., г.Домодедово</t>
  </si>
  <si>
    <t xml:space="preserve">Донское кладбище, Донская площадь, 1</t>
  </si>
  <si>
    <t xml:space="preserve">Котляковское кладбище, ул.Деловая, 20-А</t>
  </si>
  <si>
    <t xml:space="preserve">Ремонт асфальтобетонного покрытия - 300,0 м2</t>
  </si>
  <si>
    <t xml:space="preserve">Замена бортового камня - 50,0 м.п.</t>
  </si>
  <si>
    <t xml:space="preserve">Мусульманское кладбище, 2-ой Рощинский проезд</t>
  </si>
  <si>
    <t xml:space="preserve">Ореховское кладбище, Шипиловский проезд</t>
  </si>
  <si>
    <t xml:space="preserve">Ремонт асфальтобетонного покрытия - 100,0 м2</t>
  </si>
  <si>
    <t xml:space="preserve">Замена бортового камня - 20,0м.п.</t>
  </si>
  <si>
    <t xml:space="preserve">Покровское кладбище, ул.Подольских Курсантов</t>
  </si>
  <si>
    <t xml:space="preserve">Старо-Покровское кладбище, 1-ый Дорожный проезд</t>
  </si>
  <si>
    <t xml:space="preserve">Ремонт асфальтобетонного покрытия - 250,0 м2</t>
  </si>
  <si>
    <t xml:space="preserve">Даниловский монастырь, ул.Даниловский вал</t>
  </si>
  <si>
    <t xml:space="preserve">Уровень цен на 01.10.2021 г</t>
  </si>
  <si>
    <t>_OBSM_</t>
  </si>
  <si>
    <t xml:space="preserve">Благоустройство прилегающих к кладбищам территорий по Южному административному округу в 2021г.</t>
  </si>
  <si>
    <t>9999990008</t>
  </si>
  <si>
    <t xml:space="preserve">Трудозатраты рабочих</t>
  </si>
  <si>
    <t>чел.-ч.</t>
  </si>
  <si>
    <t>22.1-10-4</t>
  </si>
  <si>
    <t xml:space="preserve">СН-2012-2022.22. База. п.1-10-4 (101001)</t>
  </si>
  <si>
    <t xml:space="preserve">Компрессоры с дизельным двигателем прицепные до 2,5 м3/мин</t>
  </si>
  <si>
    <t>маш.-ч</t>
  </si>
  <si>
    <t>22.1-18-27</t>
  </si>
  <si>
    <t xml:space="preserve">СН-2012-2022.22. База. п.1-18-27 (183301)</t>
  </si>
  <si>
    <t xml:space="preserve">Автомобили грузовые для аварийно-ремонтных работ, грузоподъемность до 7 т</t>
  </si>
  <si>
    <t>22.1-30-54</t>
  </si>
  <si>
    <t xml:space="preserve">СН-2012-2022.22. База. п.1-30-54 (308901)</t>
  </si>
  <si>
    <t xml:space="preserve">Молотки отбойные</t>
  </si>
  <si>
    <t>22.1-5-4</t>
  </si>
  <si>
    <t xml:space="preserve">СН-2012-2022.22. База. п.1-5-4 (050201)</t>
  </si>
  <si>
    <t xml:space="preserve">Катки дорожные самоходные статические, масса до 5 т</t>
  </si>
  <si>
    <t>22.1-5-79</t>
  </si>
  <si>
    <t xml:space="preserve">СН-2012-2022.22. База. п.1-5-79 (054301)</t>
  </si>
  <si>
    <t xml:space="preserve">Фрезы дорожные самоходные импортного производства, ширина фрезерования, до 500 мм</t>
  </si>
  <si>
    <t>21.1-1-3</t>
  </si>
  <si>
    <t xml:space="preserve">СН-2012-2022.21. База. Р.1, о.1, поз.3</t>
  </si>
  <si>
    <t xml:space="preserve">Битумы нефтяные, дорожные жидкие, марка МГ, СГ</t>
  </si>
  <si>
    <t>21.1-25-13</t>
  </si>
  <si>
    <t xml:space="preserve">СН-2012-2022.21. База. Р.1, о.25, поз.13</t>
  </si>
  <si>
    <t>Вода</t>
  </si>
  <si>
    <t>м3</t>
  </si>
  <si>
    <t>21.1-25-307</t>
  </si>
  <si>
    <t xml:space="preserve">СН-2012-2022.21. База. Р.1, о.25, поз.307</t>
  </si>
  <si>
    <t xml:space="preserve">Резцы, инструмент</t>
  </si>
  <si>
    <t>шт.</t>
  </si>
  <si>
    <t>21.3-3-17</t>
  </si>
  <si>
    <t xml:space="preserve">СН-2012-2022.21. База. Р.3, о.3, поз.17</t>
  </si>
  <si>
    <t xml:space="preserve">Смеси асфальтобетонные дорожные горячие мелкозернистые, марка I, тип А</t>
  </si>
  <si>
    <t>22.1-18-12</t>
  </si>
  <si>
    <t xml:space="preserve">СН-2012-2022.22. База. п.1-18-12 (184001)</t>
  </si>
  <si>
    <t xml:space="preserve">Автомобили-самосвалы, грузоподъемность до 7 т</t>
  </si>
  <si>
    <t>22.1-18-13</t>
  </si>
  <si>
    <t xml:space="preserve">СН-2012-2022.22. База. п.1-18-13 (184002)</t>
  </si>
  <si>
    <t xml:space="preserve">Автомобили-самосвалы, грузоподъемность до 10 т</t>
  </si>
  <si>
    <t>22.1-4-1</t>
  </si>
  <si>
    <t xml:space="preserve">СН-2012-2022.22. База. п.1-4-1 (040101)</t>
  </si>
  <si>
    <t xml:space="preserve">Погрузчики универсальные на пневмоколесном ходу, грузоподъемность до 1 т</t>
  </si>
  <si>
    <t>21.3-1-36</t>
  </si>
  <si>
    <t xml:space="preserve">СН-2012-2022.21. База. Р.3, о.1, поз.36</t>
  </si>
  <si>
    <t xml:space="preserve">Смеси бетонные, БСГ, тяжелого бетона на гранитном щебне фракция 20-40 для инженерных коммуникаций и дорог, класс прочности: В15 (М200); П1, F100, W2</t>
  </si>
  <si>
    <t>21.3-2-15</t>
  </si>
  <si>
    <t xml:space="preserve">СН-2012-2022.21. База. Р.3, о.2, поз.15</t>
  </si>
  <si>
    <t xml:space="preserve">Растворы цементные, марка 100</t>
  </si>
  <si>
    <t>21.5-3-13</t>
  </si>
  <si>
    <t xml:space="preserve">СН-2012-2022.21. База. Р.5, о.3, поз.13</t>
  </si>
  <si>
    <t xml:space="preserve">Камни бетонные бортовые, марка БР 100.30.15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</si>
</sst>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#,##0.00;[RED]&quot;- &quot;#,##0.00"/>
    <numFmt numFmtId="161" formatCode="mmmm"/>
    <numFmt numFmtId="162" formatCode="#,##0.00####;[RED]&quot;- &quot;#,##0.00####"/>
    <numFmt numFmtId="163" formatCode="#,##0.00_ ;[RED]\-#,##0.00\ "/>
  </numFmts>
  <fonts count="17">
    <font>
      <name val="Arial"/>
      <color theme="1"/>
      <sz val="10.000000"/>
    </font>
    <font>
      <name val="Arial"/>
      <sz val="10.000000"/>
    </font>
    <font>
      <name val="Arial"/>
      <sz val="9.000000"/>
    </font>
    <font>
      <name val="Arial"/>
      <sz val="11.000000"/>
    </font>
    <font>
      <name val="Arial"/>
      <b/>
      <sz val="13.000000"/>
    </font>
    <font>
      <name val="Arial"/>
      <b/>
      <sz val="12.000000"/>
    </font>
    <font>
      <name val="Arial"/>
      <b/>
      <sz val="14.000000"/>
    </font>
    <font>
      <name val="Arial"/>
      <i/>
      <sz val="11.000000"/>
    </font>
    <font>
      <name val="Arial"/>
      <b/>
      <sz val="11.000000"/>
    </font>
    <font>
      <name val="Arial"/>
      <sz val="13.000000"/>
    </font>
    <font>
      <name val="Arial"/>
      <b/>
      <color indexed="4"/>
      <sz val="10.000000"/>
    </font>
    <font>
      <name val="Arial"/>
      <b/>
      <color indexed="16"/>
      <sz val="10.000000"/>
    </font>
    <font>
      <name val="Arial"/>
      <b/>
      <color indexed="20"/>
      <sz val="10.000000"/>
    </font>
    <font>
      <name val="Arial"/>
      <b/>
      <color indexed="17"/>
      <sz val="10.000000"/>
    </font>
    <font>
      <name val="Arial"/>
      <color indexed="4"/>
      <sz val="10.000000"/>
    </font>
    <font>
      <name val="Arial"/>
      <color indexed="6"/>
      <sz val="10.000000"/>
    </font>
    <font>
      <name val="Arial"/>
      <b/>
      <color indexed="6"/>
      <sz val="10.000000"/>
    </font>
  </fonts>
  <fills count="4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indexed="47"/>
        <bgColor indexed="22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49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3" fillId="0" borderId="0" numFmtId="0" xfId="0" applyFont="1" applyAlignment="1" applyProtection="0">
      <alignment horizontal="right"/>
      <protection hidden="0" locked="1"/>
    </xf>
    <xf fontId="4" fillId="0" borderId="0" numFmtId="0" xfId="0" applyFont="1" applyProtection="0">
      <protection hidden="0" locked="1"/>
    </xf>
    <xf fontId="5" fillId="0" borderId="0" numFmtId="0" xfId="0" applyFont="1" applyAlignment="1" applyProtection="0">
      <alignment horizontal="left"/>
      <protection hidden="0" locked="1"/>
    </xf>
    <xf fontId="3" fillId="0" borderId="0" numFmtId="0" xfId="0" applyFont="1" applyProtection="0">
      <protection hidden="0" locked="1"/>
    </xf>
    <xf fontId="3" fillId="0" borderId="0" numFmtId="0" xfId="0" applyFont="1" applyAlignment="1" applyProtection="0">
      <alignment horizontal="left"/>
      <protection hidden="0" locked="1"/>
    </xf>
    <xf fontId="3" fillId="0" borderId="0" numFmtId="0" xfId="0" applyFont="1" applyAlignment="1" applyProtection="0">
      <alignment wrapText="1"/>
      <protection hidden="0" locked="1"/>
    </xf>
    <xf fontId="3" fillId="0" borderId="0" numFmtId="0" xfId="0" applyFont="1" applyAlignment="1" applyProtection="0">
      <alignment horizontal="left" wrapText="1"/>
      <protection hidden="0" locked="1"/>
    </xf>
    <xf fontId="5" fillId="0" borderId="1" numFmtId="0" xfId="0" applyFont="1" applyBorder="1" applyAlignment="1" applyProtection="0">
      <alignment horizontal="center" wrapText="1"/>
      <protection hidden="0" locked="1"/>
    </xf>
    <xf fontId="2" fillId="0" borderId="0" numFmtId="0" xfId="0" applyFont="1" applyAlignment="1" applyProtection="0">
      <alignment horizontal="center" wrapText="1"/>
      <protection hidden="0" locked="1"/>
    </xf>
    <xf fontId="6" fillId="0" borderId="0" numFmtId="0" xfId="0" applyFont="1" applyAlignment="1" applyProtection="0">
      <alignment horizontal="center" wrapText="1"/>
      <protection hidden="0" locked="1"/>
    </xf>
    <xf fontId="6" fillId="0" borderId="1" numFmtId="0" xfId="0" applyFont="1" applyBorder="1" applyAlignment="1" applyProtection="0">
      <alignment horizontal="center" wrapText="1"/>
      <protection hidden="0" locked="1"/>
    </xf>
    <xf fontId="3" fillId="0" borderId="0" numFmtId="160" xfId="0" applyNumberFormat="1" applyFont="1" applyAlignment="1" applyProtection="0">
      <alignment horizontal="right"/>
      <protection hidden="0" locked="1"/>
    </xf>
    <xf fontId="3" fillId="0" borderId="0" numFmtId="161" xfId="0" applyNumberFormat="1" applyFont="1" applyProtection="0">
      <protection hidden="0" locked="1"/>
    </xf>
    <xf fontId="3" fillId="0" borderId="0" numFmtId="1" xfId="0" applyNumberFormat="1" applyFont="1" applyProtection="0">
      <protection hidden="0" locked="1"/>
    </xf>
    <xf fontId="3" fillId="0" borderId="2" numFmtId="0" xfId="0" applyFont="1" applyBorder="1" applyAlignment="1" applyProtection="0">
      <alignment horizontal="center" vertical="center" wrapText="1"/>
      <protection hidden="0" locked="1"/>
    </xf>
    <xf fontId="7" fillId="0" borderId="3" numFmtId="0" xfId="0" applyFont="1" applyBorder="1" applyAlignment="1" applyProtection="0">
      <alignment horizontal="center" vertical="center"/>
      <protection hidden="0" locked="1"/>
    </xf>
    <xf fontId="3" fillId="0" borderId="3" numFmtId="0" xfId="0" applyFont="1" applyBorder="1" applyAlignment="1" applyProtection="0">
      <alignment horizontal="center" vertical="center" wrapText="1"/>
      <protection hidden="0" locked="1"/>
    </xf>
    <xf fontId="4" fillId="0" borderId="0" numFmtId="0" xfId="0" applyFont="1" applyAlignment="1" applyProtection="0">
      <alignment horizontal="center" vertical="center" wrapText="1"/>
      <protection hidden="0" locked="1"/>
    </xf>
    <xf fontId="4" fillId="0" borderId="0" numFmtId="0" xfId="0" applyFont="1" applyAlignment="1" applyProtection="0">
      <alignment horizontal="center" wrapText="1"/>
      <protection hidden="0" locked="1"/>
    </xf>
    <xf fontId="3" fillId="0" borderId="0" numFmtId="0" xfId="0" applyFont="1" applyAlignment="1" applyProtection="0">
      <alignment horizontal="left" vertical="top"/>
      <protection hidden="0" locked="1"/>
    </xf>
    <xf fontId="3" fillId="0" borderId="0" numFmtId="0" xfId="0" applyFont="1" applyAlignment="1" applyProtection="0">
      <alignment horizontal="left" vertical="top" wrapText="1"/>
      <protection hidden="0" locked="1"/>
    </xf>
    <xf fontId="7" fillId="0" borderId="0" numFmtId="0" xfId="0" applyFont="1" applyAlignment="1" applyProtection="0">
      <alignment horizontal="right" wrapText="1"/>
      <protection hidden="0" locked="1"/>
    </xf>
    <xf fontId="3" fillId="0" borderId="0" numFmtId="162" xfId="0" applyNumberFormat="1" applyFont="1" applyAlignment="1" applyProtection="0">
      <alignment horizontal="right"/>
      <protection hidden="0" locked="1"/>
    </xf>
    <xf fontId="3" fillId="0" borderId="0" numFmtId="0" xfId="0" applyFont="1" applyAlignment="1" applyProtection="0">
      <alignment horizontal="right" wrapText="1"/>
      <protection hidden="0" locked="1"/>
    </xf>
    <xf fontId="7" fillId="0" borderId="0" numFmtId="160" xfId="0" applyNumberFormat="1" applyFont="1" applyAlignment="1" applyProtection="0">
      <alignment horizontal="right"/>
      <protection hidden="0" locked="1"/>
    </xf>
    <xf fontId="0" fillId="0" borderId="4" numFmtId="0" xfId="0" applyBorder="1" applyProtection="0">
      <protection hidden="0" locked="1"/>
    </xf>
    <xf fontId="8" fillId="0" borderId="4" numFmtId="160" xfId="0" applyNumberFormat="1" applyFont="1" applyBorder="1" applyAlignment="1" applyProtection="0">
      <alignment horizontal="right"/>
      <protection hidden="0" locked="1"/>
    </xf>
    <xf fontId="0" fillId="0" borderId="0" numFmtId="160" xfId="0" applyNumberFormat="1" applyProtection="0">
      <protection hidden="0" locked="1"/>
    </xf>
    <xf fontId="1" fillId="0" borderId="0" numFmtId="0" xfId="0" applyFont="1" applyAlignment="1" applyProtection="0">
      <alignment vertical="top" wrapText="1"/>
      <protection hidden="0" locked="1"/>
    </xf>
    <xf fontId="8" fillId="0" borderId="0" numFmtId="0" xfId="0" applyFont="1" applyAlignment="1" applyProtection="0">
      <alignment horizontal="left" wrapText="1"/>
      <protection hidden="0" locked="1"/>
    </xf>
    <xf fontId="8" fillId="0" borderId="0" numFmtId="160" xfId="0" applyNumberFormat="1" applyFont="1" applyAlignment="1" applyProtection="0">
      <alignment horizontal="right"/>
      <protection hidden="0" locked="1"/>
    </xf>
    <xf fontId="8" fillId="0" borderId="0" numFmtId="0" xfId="0" applyFont="1" applyProtection="0">
      <protection hidden="0" locked="1"/>
    </xf>
    <xf fontId="0" fillId="0" borderId="0" numFmtId="163" xfId="0" applyNumberFormat="1" applyProtection="0">
      <protection hidden="0" locked="1"/>
    </xf>
    <xf fontId="0" fillId="2" borderId="0" numFmtId="163" xfId="0" applyNumberFormat="1" applyFill="1" applyProtection="0">
      <protection hidden="0" locked="1"/>
    </xf>
    <xf fontId="0" fillId="3" borderId="0" numFmtId="163" xfId="0" applyNumberFormat="1" applyFill="1" applyProtection="0">
      <protection hidden="0" locked="1"/>
    </xf>
    <xf fontId="3" fillId="0" borderId="0" numFmtId="0" xfId="0" applyFont="1" applyAlignment="1" applyProtection="0">
      <alignment horizontal="right" vertical="center"/>
      <protection hidden="0" locked="1"/>
    </xf>
    <xf fontId="3" fillId="0" borderId="1" numFmtId="0" xfId="0" applyFont="1" applyBorder="1" applyProtection="0">
      <protection hidden="0" locked="1"/>
    </xf>
    <xf fontId="2" fillId="0" borderId="4" numFmtId="0" xfId="0" applyFont="1" applyBorder="1" applyAlignment="1" applyProtection="0">
      <alignment horizontal="center"/>
      <protection hidden="0" locked="1"/>
    </xf>
    <xf fontId="9" fillId="0" borderId="3" numFmtId="0" xfId="0" applyFont="1" applyBorder="1" applyAlignment="1" applyProtection="0">
      <alignment horizontal="left" vertical="center" wrapText="1"/>
      <protection hidden="0" locked="1"/>
    </xf>
    <xf fontId="4" fillId="0" borderId="3" numFmtId="0" xfId="0" applyFont="1" applyBorder="1" applyAlignment="1" applyProtection="0">
      <alignment horizontal="center" vertical="center" wrapText="1"/>
      <protection hidden="0" locked="1"/>
    </xf>
    <xf fontId="10" fillId="0" borderId="0" numFmtId="0" xfId="0" applyFont="1" applyProtection="0">
      <protection hidden="0" locked="1"/>
    </xf>
    <xf fontId="11" fillId="0" borderId="0" numFmtId="0" xfId="0" applyFont="1" applyProtection="0">
      <protection hidden="0" locked="1"/>
    </xf>
    <xf fontId="12" fillId="0" borderId="0" numFmtId="0" xfId="0" applyFont="1" applyProtection="0">
      <protection hidden="0" locked="1"/>
    </xf>
    <xf fontId="13" fillId="0" borderId="0" numFmtId="0" xfId="0" applyFont="1" applyProtection="0">
      <protection hidden="0" locked="1"/>
    </xf>
    <xf fontId="14" fillId="0" borderId="0" numFmtId="0" xfId="0" applyFont="1" applyProtection="0">
      <protection hidden="0" locked="1"/>
    </xf>
    <xf fontId="15" fillId="0" borderId="0" numFmtId="0" xfId="0" applyFont="1" applyProtection="0">
      <protection hidden="0" locked="1"/>
    </xf>
    <xf fontId="16" fillId="0" borderId="0" numFmtId="0" xfId="0" applyFont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9" Type="http://schemas.openxmlformats.org/officeDocument/2006/relationships/sharedStrings" Target="sharedStrings.xml"/><Relationship  Id="rId8" Type="http://schemas.openxmlformats.org/officeDocument/2006/relationships/theme" Target="theme/theme1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topLeftCell="A880" zoomScale="70" workbookViewId="0">
      <selection activeCell="A36" activeCellId="0" sqref="A36:K36"/>
    </sheetView>
  </sheetViews>
  <sheetFormatPr defaultColWidth="9.0546875" defaultRowHeight="12.75"/>
  <cols>
    <col customWidth="1" min="1" max="1" style="0" width="5.7000000000000002"/>
    <col customWidth="1" min="2" max="2" style="0" width="11.69"/>
    <col customWidth="1" min="3" max="3" style="0" width="40.659999999999997"/>
    <col customWidth="1" min="4" max="6" style="0" width="11.69"/>
    <col customWidth="1" min="7" max="7" style="0" width="12.69"/>
    <col customWidth="1" min="9" max="11" style="0" width="12.69"/>
    <col customWidth="1" min="12" max="12" style="0" width="10.69"/>
    <col customWidth="1" min="13" max="13" style="0" width="14.27"/>
    <col customWidth="0" hidden="1" min="15" max="30" style="0" width="9.0500000000000007"/>
    <col customWidth="1" hidden="1" min="31" max="31" style="0" width="148.97"/>
    <col customWidth="1" hidden="1" min="32" max="32" style="0" width="113.02"/>
    <col customWidth="0" hidden="1" min="33" max="36" style="0" width="9.0500000000000007"/>
  </cols>
  <sheetData>
    <row r="1" ht="12.75">
      <c r="A1" s="1" t="str">
        <f>CONCATENATE(Source!B1,"     СН-2012 (© ОАО МЦЦС 'Мосстройцены', ","2021",")")</f>
        <v xml:space="preserve">Smeta.RU  (495) 974-1589     СН-2012 (© ОАО МЦЦС 'Мосстройцены', 2021)</v>
      </c>
    </row>
    <row r="2" ht="14.25">
      <c r="A2" s="2"/>
      <c r="B2" s="2"/>
      <c r="C2" s="2"/>
      <c r="D2" s="2"/>
      <c r="E2" s="2"/>
      <c r="F2" s="2"/>
      <c r="G2" s="2"/>
      <c r="H2" s="2"/>
      <c r="I2" s="2"/>
      <c r="J2" s="2" t="s">
        <v>0</v>
      </c>
      <c r="K2" s="2"/>
    </row>
    <row r="3" ht="16.5">
      <c r="A3" s="3"/>
      <c r="B3" s="4" t="s">
        <v>1</v>
      </c>
      <c r="C3" s="4"/>
      <c r="D3" s="4"/>
      <c r="E3" s="4"/>
      <c r="F3" s="5"/>
      <c r="G3" s="4" t="s">
        <v>2</v>
      </c>
      <c r="H3" s="4"/>
      <c r="I3" s="4"/>
      <c r="J3" s="4"/>
      <c r="K3" s="4"/>
    </row>
    <row r="4" ht="14.25">
      <c r="A4" s="5"/>
      <c r="B4" s="6"/>
      <c r="C4" s="6"/>
      <c r="D4" s="6"/>
      <c r="E4" s="6"/>
      <c r="F4" s="5"/>
      <c r="G4" s="6"/>
      <c r="H4" s="6"/>
      <c r="I4" s="6"/>
      <c r="J4" s="6"/>
      <c r="K4" s="6"/>
    </row>
    <row r="5" ht="14.25">
      <c r="A5" s="5"/>
      <c r="B5" s="5"/>
      <c r="C5" s="6"/>
      <c r="D5" s="6"/>
      <c r="E5" s="6"/>
      <c r="F5" s="5"/>
      <c r="G5" s="6"/>
      <c r="H5" s="6"/>
      <c r="I5" s="6"/>
      <c r="J5" s="6"/>
      <c r="K5" s="6"/>
    </row>
    <row r="6" ht="14.25">
      <c r="A6" s="6"/>
      <c r="B6" s="6" t="str">
        <f>CONCATENATE("______________________ ",IF(Source!AL12&lt;&gt;"",Source!AL12,""))</f>
        <v>______________________</v>
      </c>
      <c r="C6" s="6"/>
      <c r="D6" s="6"/>
      <c r="E6" s="6"/>
      <c r="F6" s="5"/>
      <c r="G6" s="6" t="str">
        <f>CONCATENATE("______________________ ",IF(Source!AH12&lt;&gt;"",Source!AH12,""))</f>
        <v>______________________</v>
      </c>
      <c r="H6" s="6"/>
      <c r="I6" s="6"/>
      <c r="J6" s="6"/>
      <c r="K6" s="6"/>
    </row>
    <row r="7" ht="14.25" customHeight="1">
      <c r="A7" s="7"/>
      <c r="B7" s="8" t="s">
        <v>3</v>
      </c>
      <c r="C7" s="8"/>
      <c r="D7" s="8"/>
      <c r="E7" s="8"/>
      <c r="F7" s="5"/>
      <c r="G7" s="8" t="s">
        <v>3</v>
      </c>
      <c r="H7" s="8"/>
      <c r="I7" s="8"/>
      <c r="J7" s="8"/>
      <c r="K7" s="8"/>
    </row>
    <row r="9" ht="14.2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ht="15.75" customHeight="1">
      <c r="A10" s="9" t="s">
        <v>4</v>
      </c>
      <c r="B10" s="9"/>
      <c r="C10" s="9"/>
      <c r="D10" s="9"/>
      <c r="E10" s="9"/>
      <c r="F10" s="9"/>
      <c r="G10" s="9"/>
      <c r="H10" s="9"/>
      <c r="I10" s="9"/>
      <c r="J10" s="9"/>
      <c r="K10" s="9"/>
    </row>
    <row r="11" ht="12.75" customHeight="1">
      <c r="A11" s="10" t="s">
        <v>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ht="14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ht="18" hidden="1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ht="14.25" hidden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ht="18" customHeight="1">
      <c r="A15" s="12" t="str">
        <f>IF(Source!G12&lt;&gt;"Новый объект",Source!G12,"")</f>
        <v xml:space="preserve">Благоустройство прилегающих к кладбищам территорий по Южному административному округу в 2022г.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ht="12.75" customHeight="1">
      <c r="A16" s="10" t="s">
        <v>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ht="14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ht="14.25" customHeight="1">
      <c r="A18" s="8" t="str">
        <f>CONCATENATE("Основание: чертежи № ",Source!J12)</f>
        <v xml:space="preserve">Основание: чертежи №</v>
      </c>
      <c r="B18" s="8"/>
      <c r="C18" s="8"/>
      <c r="D18" s="8"/>
      <c r="E18" s="8"/>
      <c r="F18" s="8"/>
      <c r="G18" s="8"/>
      <c r="H18" s="8"/>
      <c r="I18" s="8"/>
      <c r="J18" s="8"/>
      <c r="K18" s="8"/>
    </row>
    <row r="19" ht="14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ht="14.25">
      <c r="A20" s="5"/>
      <c r="B20" s="5"/>
      <c r="C20" s="5"/>
      <c r="D20" s="5"/>
      <c r="E20" s="5"/>
      <c r="F20" s="6" t="s">
        <v>7</v>
      </c>
      <c r="G20" s="6"/>
      <c r="H20" s="6"/>
      <c r="I20" s="13">
        <f>(Source!F1325/1000)</f>
        <v>2352.1974500000001</v>
      </c>
      <c r="J20" s="13"/>
      <c r="K20" s="5" t="s">
        <v>8</v>
      </c>
    </row>
    <row r="21" ht="14.25" hidden="1">
      <c r="A21" s="5"/>
      <c r="B21" s="5"/>
      <c r="C21" s="5"/>
      <c r="D21" s="5"/>
      <c r="E21" s="5"/>
      <c r="F21" s="6" t="s">
        <v>9</v>
      </c>
      <c r="G21" s="6"/>
      <c r="H21" s="6"/>
      <c r="I21" s="13">
        <f>(Source!F1311)/1000</f>
        <v>0</v>
      </c>
      <c r="J21" s="13"/>
      <c r="K21" s="5" t="s">
        <v>8</v>
      </c>
    </row>
    <row r="22" ht="14.25" hidden="1">
      <c r="A22" s="5"/>
      <c r="B22" s="5"/>
      <c r="C22" s="5"/>
      <c r="D22" s="5"/>
      <c r="E22" s="5"/>
      <c r="F22" s="6" t="s">
        <v>10</v>
      </c>
      <c r="G22" s="6"/>
      <c r="H22" s="6"/>
      <c r="I22" s="13">
        <f>(Source!F1312)/1000</f>
        <v>0</v>
      </c>
      <c r="J22" s="13"/>
      <c r="K22" s="5" t="s">
        <v>8</v>
      </c>
    </row>
    <row r="23" ht="14.25" hidden="1">
      <c r="A23" s="5"/>
      <c r="B23" s="5"/>
      <c r="C23" s="5"/>
      <c r="D23" s="5"/>
      <c r="E23" s="5"/>
      <c r="F23" s="6" t="s">
        <v>11</v>
      </c>
      <c r="G23" s="6"/>
      <c r="H23" s="6"/>
      <c r="I23" s="13">
        <f>(Source!F1303)/1000</f>
        <v>0</v>
      </c>
      <c r="J23" s="13"/>
      <c r="K23" s="5" t="s">
        <v>8</v>
      </c>
    </row>
    <row r="24" ht="14.25" hidden="1">
      <c r="A24" s="5"/>
      <c r="B24" s="5"/>
      <c r="C24" s="5"/>
      <c r="D24" s="5"/>
      <c r="E24" s="5"/>
      <c r="F24" s="6" t="s">
        <v>12</v>
      </c>
      <c r="G24" s="6"/>
      <c r="H24" s="6"/>
      <c r="I24" s="13">
        <f>(Source!F1313+Source!F1314)/1000</f>
        <v>1960.16454</v>
      </c>
      <c r="J24" s="13"/>
      <c r="K24" s="5" t="s">
        <v>8</v>
      </c>
    </row>
    <row r="25" ht="14.25">
      <c r="A25" s="5"/>
      <c r="B25" s="5"/>
      <c r="C25" s="5"/>
      <c r="D25" s="5"/>
      <c r="E25" s="5"/>
      <c r="F25" s="6" t="s">
        <v>13</v>
      </c>
      <c r="G25" s="6"/>
      <c r="H25" s="6"/>
      <c r="I25" s="13">
        <f>(Source!F1309+Source!F1308)/1000</f>
        <v>491.38607000000002</v>
      </c>
      <c r="J25" s="13"/>
      <c r="K25" s="5" t="s">
        <v>8</v>
      </c>
    </row>
    <row r="26" ht="14.25">
      <c r="A26" s="5" t="s">
        <v>14</v>
      </c>
      <c r="B26" s="5"/>
      <c r="C26" s="5"/>
      <c r="D26" s="14"/>
      <c r="E26" s="15"/>
      <c r="F26" s="5"/>
      <c r="G26" s="5"/>
      <c r="H26" s="5"/>
      <c r="I26" s="5"/>
      <c r="J26" s="5"/>
      <c r="K26" s="5"/>
    </row>
    <row r="27" ht="14.25" customHeight="1">
      <c r="A27" s="16" t="s">
        <v>15</v>
      </c>
      <c r="B27" s="16" t="s">
        <v>16</v>
      </c>
      <c r="C27" s="16" t="s">
        <v>17</v>
      </c>
      <c r="D27" s="16" t="s">
        <v>18</v>
      </c>
      <c r="E27" s="16" t="s">
        <v>19</v>
      </c>
      <c r="F27" s="16" t="s">
        <v>20</v>
      </c>
      <c r="G27" s="16" t="s">
        <v>21</v>
      </c>
      <c r="H27" s="16" t="s">
        <v>22</v>
      </c>
      <c r="I27" s="16" t="s">
        <v>23</v>
      </c>
      <c r="J27" s="16" t="s">
        <v>24</v>
      </c>
      <c r="K27" s="17" t="s">
        <v>25</v>
      </c>
    </row>
    <row r="28" ht="28.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8" t="s">
        <v>26</v>
      </c>
    </row>
    <row r="29" ht="28.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8" t="s">
        <v>27</v>
      </c>
    </row>
    <row r="30" ht="14.25">
      <c r="A30" s="18">
        <v>1</v>
      </c>
      <c r="B30" s="18">
        <v>2</v>
      </c>
      <c r="C30" s="18">
        <v>3</v>
      </c>
      <c r="D30" s="18">
        <v>4</v>
      </c>
      <c r="E30" s="18">
        <v>5</v>
      </c>
      <c r="F30" s="18">
        <v>6</v>
      </c>
      <c r="G30" s="18">
        <v>7</v>
      </c>
      <c r="H30" s="18">
        <v>8</v>
      </c>
      <c r="I30" s="18">
        <v>9</v>
      </c>
      <c r="J30" s="18">
        <v>10</v>
      </c>
      <c r="K30" s="18">
        <v>11</v>
      </c>
    </row>
    <row r="32" ht="33" customHeight="1">
      <c r="A32" s="19" t="str">
        <f>CONCATENATE("Локальная смета: ",IF(Source!G20&lt;&gt;"Новая локальная смета",Source!G20,""))</f>
        <v xml:space="preserve">Локальная смета: Благоустройство прилегающих к кладбищам территорий по Южному административному округу в 2022г.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AE32" s="20" t="str">
        <f>CONCATENATE("Локальная смета: ",IF(Source!G20&lt;&gt;"Новая локальная смета",Source!G20,""))</f>
        <v xml:space="preserve">Локальная смета: Благоустройство прилегающих к кладбищам территорий по Южному административному округу в 2022г.</v>
      </c>
    </row>
    <row r="34" ht="16.5" customHeight="1">
      <c r="A34" s="20" t="str">
        <f>CONCATENATE("Раздел: ",IF(Source!G24&lt;&gt;"Новый раздел",Source!G24,""))</f>
        <v xml:space="preserve">Раздел: Борисовское кладбище, ул.Борисовские пруды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6" ht="16.5" customHeight="1">
      <c r="A36" s="20" t="str">
        <f>CONCATENATE("Подраздел: ",IF(Source!G28&lt;&gt;"Новый подраздел",Source!G28,""))</f>
        <v xml:space="preserve">Подраздел: Ремонт асфальтобетонного покрытия - 150,0 м2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ht="71.25">
      <c r="A37" s="21" t="str">
        <f>Source!E32</f>
        <v>1</v>
      </c>
      <c r="B37" s="22" t="str">
        <f>Source!F32</f>
        <v>2.1-3101-12-3/1</v>
      </c>
      <c r="C37" s="22" t="str">
        <f>Source!G32</f>
        <v xml:space="preserve">Ремонт асфальтобетонных покрытий дворовых территорий с укладкой горячей смеси толщиной 5 см вручную, срезка покрытия фрезой, размер карты от 25 до 200 м2</v>
      </c>
      <c r="D37" s="23" t="str">
        <f>Source!H32</f>
        <v>м2</v>
      </c>
      <c r="E37" s="2">
        <f>Source!I32</f>
        <v>150</v>
      </c>
      <c r="F37" s="24"/>
      <c r="G37" s="25"/>
      <c r="H37" s="2"/>
      <c r="I37" s="2"/>
      <c r="J37" s="13"/>
      <c r="K37" s="13"/>
      <c r="Q37">
        <f>ROUND((Source!BZ32/100)*ROUND((Source!AF32*Source!AV32)*Source!I32,2),2)</f>
        <v>6619.1999999999998</v>
      </c>
      <c r="R37">
        <f>Source!X32</f>
        <v>6619.1999999999998</v>
      </c>
      <c r="S37">
        <f>ROUND((Source!CA32/100)*ROUND((Source!AF32*Source!AV32)*Source!I32,2),2)</f>
        <v>945.60000000000002</v>
      </c>
      <c r="T37">
        <f>Source!Y32</f>
        <v>945.60000000000002</v>
      </c>
      <c r="U37">
        <f>ROUND((175/100)*ROUND((Source!AE32*Source!AV32)*Source!I32,2),2)</f>
        <v>11048.629999999999</v>
      </c>
      <c r="V37">
        <f>ROUND((108/100)*ROUND(Source!CS32*Source!I32,2),2)</f>
        <v>6818.5799999999999</v>
      </c>
    </row>
    <row r="38" ht="14.25">
      <c r="A38" s="21"/>
      <c r="B38" s="22"/>
      <c r="C38" s="22" t="s">
        <v>28</v>
      </c>
      <c r="D38" s="23"/>
      <c r="E38" s="2"/>
      <c r="F38" s="24">
        <f>Source!AO32</f>
        <v>63.039999999999999</v>
      </c>
      <c r="G38" s="25">
        <f>Source!DG32</f>
        <v>0</v>
      </c>
      <c r="H38" s="2">
        <f>Source!AV32</f>
        <v>1</v>
      </c>
      <c r="I38" s="2">
        <f>IF(Source!BA32&lt;&gt;0,Source!BA32,1)</f>
        <v>1</v>
      </c>
      <c r="J38" s="13">
        <f>Source!S32</f>
        <v>9456</v>
      </c>
      <c r="K38" s="13"/>
    </row>
    <row r="39" ht="14.25">
      <c r="A39" s="21"/>
      <c r="B39" s="22"/>
      <c r="C39" s="22" t="s">
        <v>29</v>
      </c>
      <c r="D39" s="23"/>
      <c r="E39" s="2"/>
      <c r="F39" s="24">
        <f>Source!AM32</f>
        <v>91.519999999999996</v>
      </c>
      <c r="G39" s="25">
        <f>Source!DE32</f>
        <v>0</v>
      </c>
      <c r="H39" s="2">
        <f>Source!AV32</f>
        <v>1</v>
      </c>
      <c r="I39" s="2">
        <f>IF(Source!BB32&lt;&gt;0,Source!BB32,1)</f>
        <v>1</v>
      </c>
      <c r="J39" s="13">
        <f>Source!Q32</f>
        <v>13728</v>
      </c>
      <c r="K39" s="13"/>
    </row>
    <row r="40" ht="14.25">
      <c r="A40" s="21"/>
      <c r="B40" s="22"/>
      <c r="C40" s="22" t="s">
        <v>30</v>
      </c>
      <c r="D40" s="23"/>
      <c r="E40" s="2"/>
      <c r="F40" s="24">
        <f>Source!AN32</f>
        <v>42.090000000000003</v>
      </c>
      <c r="G40" s="25">
        <f>Source!DF32</f>
        <v>0</v>
      </c>
      <c r="H40" s="2">
        <f>Source!AV32</f>
        <v>1</v>
      </c>
      <c r="I40" s="2">
        <f>IF(Source!BS32&lt;&gt;0,Source!BS32,1)</f>
        <v>1</v>
      </c>
      <c r="J40" s="26">
        <f>Source!R32</f>
        <v>6313.5</v>
      </c>
      <c r="K40" s="13"/>
    </row>
    <row r="41" ht="14.25">
      <c r="A41" s="21"/>
      <c r="B41" s="22"/>
      <c r="C41" s="22" t="s">
        <v>31</v>
      </c>
      <c r="D41" s="23"/>
      <c r="E41" s="2"/>
      <c r="F41" s="24">
        <f>Source!AL32</f>
        <v>378.74000000000001</v>
      </c>
      <c r="G41" s="25">
        <f>Source!DD32</f>
        <v>0</v>
      </c>
      <c r="H41" s="2">
        <f>Source!AW32</f>
        <v>1</v>
      </c>
      <c r="I41" s="2">
        <f>IF(Source!BC32&lt;&gt;0,Source!BC32,1)</f>
        <v>1</v>
      </c>
      <c r="J41" s="13">
        <f>Source!P32</f>
        <v>56811</v>
      </c>
      <c r="K41" s="13"/>
    </row>
    <row r="42" ht="28.5">
      <c r="A42" s="21" t="str">
        <f>Source!E33</f>
        <v>1,1</v>
      </c>
      <c r="B42" s="22" t="str">
        <f>Source!F33</f>
        <v>9999990001</v>
      </c>
      <c r="C42" s="22" t="s">
        <v>32</v>
      </c>
      <c r="D42" s="23" t="str">
        <f>Source!H33</f>
        <v>т</v>
      </c>
      <c r="E42" s="2">
        <f>Source!I33</f>
        <v>-18</v>
      </c>
      <c r="F42" s="24">
        <f>Source!AK33</f>
        <v>0</v>
      </c>
      <c r="G42" s="25"/>
      <c r="H42" s="2">
        <f>Source!AW33</f>
        <v>1</v>
      </c>
      <c r="I42" s="2">
        <f>IF(Source!BC33&lt;&gt;0,Source!BC33,1)</f>
        <v>1</v>
      </c>
      <c r="J42" s="13">
        <f>Source!O33</f>
        <v>-0</v>
      </c>
      <c r="K42" s="13"/>
      <c r="Q42">
        <f>ROUND((Source!BZ33/100)*ROUND((Source!AF33*Source!AV33)*Source!I33,2),2)</f>
        <v>-0</v>
      </c>
      <c r="R42">
        <f>Source!X33</f>
        <v>-0</v>
      </c>
      <c r="S42">
        <f>ROUND((Source!CA33/100)*ROUND((Source!AF33*Source!AV33)*Source!I33,2),2)</f>
        <v>-0</v>
      </c>
      <c r="T42">
        <f>Source!Y33</f>
        <v>-0</v>
      </c>
      <c r="U42">
        <f>ROUND((175/100)*ROUND((Source!AE33*Source!AV33)*Source!I33,2),2)</f>
        <v>-0</v>
      </c>
      <c r="V42">
        <f>ROUND((108/100)*ROUND(Source!CS33*Source!I33,2),2)</f>
        <v>-0</v>
      </c>
    </row>
    <row r="43" ht="14.25">
      <c r="A43" s="21"/>
      <c r="B43" s="22"/>
      <c r="C43" s="22" t="s">
        <v>33</v>
      </c>
      <c r="D43" s="23" t="s">
        <v>34</v>
      </c>
      <c r="E43" s="2">
        <f>Source!AT32</f>
        <v>70</v>
      </c>
      <c r="F43" s="24"/>
      <c r="G43" s="25"/>
      <c r="H43" s="2"/>
      <c r="I43" s="2"/>
      <c r="J43" s="13">
        <f>SUM(R37:R42)</f>
        <v>6619.1999999999998</v>
      </c>
      <c r="K43" s="13"/>
    </row>
    <row r="44" ht="14.25">
      <c r="A44" s="21"/>
      <c r="B44" s="22"/>
      <c r="C44" s="22" t="s">
        <v>35</v>
      </c>
      <c r="D44" s="23" t="s">
        <v>34</v>
      </c>
      <c r="E44" s="2">
        <f>Source!AU32</f>
        <v>10</v>
      </c>
      <c r="F44" s="24"/>
      <c r="G44" s="25"/>
      <c r="H44" s="2"/>
      <c r="I44" s="2"/>
      <c r="J44" s="13">
        <f>SUM(T37:T43)</f>
        <v>945.60000000000002</v>
      </c>
      <c r="K44" s="13"/>
    </row>
    <row r="45" ht="14.25">
      <c r="A45" s="21"/>
      <c r="B45" s="22"/>
      <c r="C45" s="22" t="s">
        <v>36</v>
      </c>
      <c r="D45" s="23" t="s">
        <v>34</v>
      </c>
      <c r="E45" s="2">
        <f>108</f>
        <v>108</v>
      </c>
      <c r="F45" s="24"/>
      <c r="G45" s="25"/>
      <c r="H45" s="2"/>
      <c r="I45" s="2"/>
      <c r="J45" s="13">
        <f>SUM(V37:V44)</f>
        <v>6818.5799999999999</v>
      </c>
      <c r="K45" s="13"/>
    </row>
    <row r="46" ht="14.25">
      <c r="A46" s="21"/>
      <c r="B46" s="22"/>
      <c r="C46" s="22" t="s">
        <v>37</v>
      </c>
      <c r="D46" s="23" t="s">
        <v>38</v>
      </c>
      <c r="E46" s="2">
        <f>Source!AQ32</f>
        <v>0.23000000000000001</v>
      </c>
      <c r="F46" s="24"/>
      <c r="G46" s="25">
        <f>Source!DI32</f>
        <v>0</v>
      </c>
      <c r="H46" s="2">
        <f>Source!AV32</f>
        <v>1</v>
      </c>
      <c r="I46" s="2"/>
      <c r="J46" s="13"/>
      <c r="K46" s="13">
        <f>Source!U32</f>
        <v>34.5</v>
      </c>
    </row>
    <row r="47" ht="15">
      <c r="A47" s="27"/>
      <c r="B47" s="27"/>
      <c r="C47" s="27"/>
      <c r="D47" s="27"/>
      <c r="E47" s="27"/>
      <c r="F47" s="27"/>
      <c r="G47" s="27"/>
      <c r="H47" s="27"/>
      <c r="I47" s="28">
        <f>J38+J39+J41+J43+J44+J45+SUM(J42:J42)</f>
        <v>94378.380000000005</v>
      </c>
      <c r="J47" s="28"/>
      <c r="K47" s="28">
        <f>IF(Source!I32&lt;&gt;0,ROUND(I47/Source!I32,2),0)</f>
        <v>629.19000000000005</v>
      </c>
      <c r="P47" s="29">
        <f>I47</f>
        <v>94378.380000000005</v>
      </c>
    </row>
    <row r="48" ht="71.25">
      <c r="A48" s="21" t="str">
        <f>Source!E34</f>
        <v>2</v>
      </c>
      <c r="B48" s="22" t="str">
        <f>Source!F34</f>
        <v>1.49-9201-1-2/1</v>
      </c>
      <c r="C48" s="22" t="str">
        <f>Source!G34</f>
        <v xml:space="preserve">Перевозка строительного мусора автосамосвалами грузоподъемностью до 10 т на расстояние 1 км - при механизированной погрузке (потери к-0,8)</v>
      </c>
      <c r="D48" s="23" t="str">
        <f>Source!H34</f>
        <v>т</v>
      </c>
      <c r="E48" s="2">
        <f>Source!I34</f>
        <v>14.4</v>
      </c>
      <c r="F48" s="24"/>
      <c r="G48" s="25"/>
      <c r="H48" s="2"/>
      <c r="I48" s="2"/>
      <c r="J48" s="13"/>
      <c r="K48" s="13"/>
      <c r="Q48">
        <f>ROUND((Source!BZ34/100)*ROUND((Source!AF34*Source!AV34)*Source!I34,2),2)</f>
        <v>0</v>
      </c>
      <c r="R48">
        <f>Source!X34</f>
        <v>0</v>
      </c>
      <c r="S48">
        <f>ROUND((Source!CA34/100)*ROUND((Source!AF34*Source!AV34)*Source!I34,2),2)</f>
        <v>0</v>
      </c>
      <c r="T48">
        <f>Source!Y34</f>
        <v>0</v>
      </c>
      <c r="U48">
        <f>ROUND((175/100)*ROUND((Source!AE34*Source!AV34)*Source!I34,2),2)</f>
        <v>831.85000000000002</v>
      </c>
      <c r="V48">
        <f>ROUND((108/100)*ROUND(Source!CS34*Source!I34,2),2)</f>
        <v>513.37</v>
      </c>
    </row>
    <row r="49" ht="12.75">
      <c r="C49" s="30" t="str">
        <f>"Объем: "&amp;Source!I34&amp;"=18*"&amp;"0,8"</f>
        <v xml:space="preserve">Объем: 14.4=18*0,8</v>
      </c>
    </row>
    <row r="50" ht="14.25">
      <c r="A50" s="21"/>
      <c r="B50" s="22"/>
      <c r="C50" s="22" t="s">
        <v>28</v>
      </c>
      <c r="D50" s="23"/>
      <c r="E50" s="2"/>
      <c r="F50" s="24">
        <f>Source!AO34</f>
        <v>0</v>
      </c>
      <c r="G50" s="25">
        <f>Source!DG34</f>
        <v>0</v>
      </c>
      <c r="H50" s="2">
        <f>Source!AV34</f>
        <v>1</v>
      </c>
      <c r="I50" s="2">
        <f>IF(Source!BA34&lt;&gt;0,Source!BA34,1)</f>
        <v>1</v>
      </c>
      <c r="J50" s="13">
        <f>Source!S34</f>
        <v>0</v>
      </c>
      <c r="K50" s="13"/>
    </row>
    <row r="51" ht="14.25">
      <c r="A51" s="21"/>
      <c r="B51" s="22"/>
      <c r="C51" s="22" t="s">
        <v>29</v>
      </c>
      <c r="D51" s="23"/>
      <c r="E51" s="2"/>
      <c r="F51" s="24">
        <f>Source!AM34</f>
        <v>61.219999999999999</v>
      </c>
      <c r="G51" s="25">
        <f>Source!DE34</f>
        <v>0</v>
      </c>
      <c r="H51" s="2">
        <f>Source!AV34</f>
        <v>1</v>
      </c>
      <c r="I51" s="2">
        <f>IF(Source!BB34&lt;&gt;0,Source!BB34,1)</f>
        <v>1</v>
      </c>
      <c r="J51" s="13">
        <f>Source!Q34</f>
        <v>881.57000000000005</v>
      </c>
      <c r="K51" s="13"/>
    </row>
    <row r="52" ht="14.25">
      <c r="A52" s="21"/>
      <c r="B52" s="22"/>
      <c r="C52" s="22" t="s">
        <v>30</v>
      </c>
      <c r="D52" s="23"/>
      <c r="E52" s="2"/>
      <c r="F52" s="24">
        <f>Source!AN34</f>
        <v>33.009999999999998</v>
      </c>
      <c r="G52" s="25">
        <f>Source!DF34</f>
        <v>0</v>
      </c>
      <c r="H52" s="2">
        <f>Source!AV34</f>
        <v>1</v>
      </c>
      <c r="I52" s="2">
        <f>IF(Source!BS34&lt;&gt;0,Source!BS34,1)</f>
        <v>1</v>
      </c>
      <c r="J52" s="26">
        <f>Source!R34</f>
        <v>475.33999999999997</v>
      </c>
      <c r="K52" s="13"/>
    </row>
    <row r="53" ht="14.25">
      <c r="A53" s="21"/>
      <c r="B53" s="22"/>
      <c r="C53" s="22" t="s">
        <v>31</v>
      </c>
      <c r="D53" s="23"/>
      <c r="E53" s="2"/>
      <c r="F53" s="24">
        <f>Source!AL34</f>
        <v>0</v>
      </c>
      <c r="G53" s="25">
        <f>Source!DD34</f>
        <v>0</v>
      </c>
      <c r="H53" s="2">
        <f>Source!AW34</f>
        <v>1</v>
      </c>
      <c r="I53" s="2">
        <f>IF(Source!BC34&lt;&gt;0,Source!BC34,1)</f>
        <v>1</v>
      </c>
      <c r="J53" s="13">
        <f>Source!P34</f>
        <v>0</v>
      </c>
      <c r="K53" s="13"/>
    </row>
    <row r="54" ht="14.25">
      <c r="A54" s="21"/>
      <c r="B54" s="22"/>
      <c r="C54" s="22" t="s">
        <v>33</v>
      </c>
      <c r="D54" s="23" t="s">
        <v>34</v>
      </c>
      <c r="E54" s="2">
        <f>Source!AT34</f>
        <v>0</v>
      </c>
      <c r="F54" s="24"/>
      <c r="G54" s="25"/>
      <c r="H54" s="2"/>
      <c r="I54" s="2"/>
      <c r="J54" s="13">
        <f>SUM(R48:R53)</f>
        <v>0</v>
      </c>
      <c r="K54" s="13"/>
    </row>
    <row r="55" ht="14.25">
      <c r="A55" s="21"/>
      <c r="B55" s="22"/>
      <c r="C55" s="22" t="s">
        <v>35</v>
      </c>
      <c r="D55" s="23" t="s">
        <v>34</v>
      </c>
      <c r="E55" s="2">
        <f>Source!AU34</f>
        <v>0</v>
      </c>
      <c r="F55" s="24"/>
      <c r="G55" s="25"/>
      <c r="H55" s="2"/>
      <c r="I55" s="2"/>
      <c r="J55" s="13">
        <f>SUM(T48:T54)</f>
        <v>0</v>
      </c>
      <c r="K55" s="13"/>
    </row>
    <row r="56" ht="14.25">
      <c r="A56" s="21"/>
      <c r="B56" s="22"/>
      <c r="C56" s="22" t="s">
        <v>37</v>
      </c>
      <c r="D56" s="23" t="s">
        <v>38</v>
      </c>
      <c r="E56" s="2">
        <f>Source!AQ34</f>
        <v>0</v>
      </c>
      <c r="F56" s="24"/>
      <c r="G56" s="25">
        <f>Source!DI34</f>
        <v>0</v>
      </c>
      <c r="H56" s="2">
        <f>Source!AV34</f>
        <v>1</v>
      </c>
      <c r="I56" s="2"/>
      <c r="J56" s="13"/>
      <c r="K56" s="13">
        <f>Source!U34</f>
        <v>0</v>
      </c>
    </row>
    <row r="57" ht="15">
      <c r="A57" s="27"/>
      <c r="B57" s="27"/>
      <c r="C57" s="27"/>
      <c r="D57" s="27"/>
      <c r="E57" s="27"/>
      <c r="F57" s="27"/>
      <c r="G57" s="27"/>
      <c r="H57" s="27"/>
      <c r="I57" s="28">
        <f>J50+J51+J53+J54+J55</f>
        <v>881.57000000000005</v>
      </c>
      <c r="J57" s="28"/>
      <c r="K57" s="28">
        <f>IF(Source!I34&lt;&gt;0,ROUND(I57/Source!I34,2),0)</f>
        <v>61.219999999999999</v>
      </c>
      <c r="P57" s="29">
        <f>I57</f>
        <v>881.57000000000005</v>
      </c>
    </row>
    <row r="58" ht="57">
      <c r="A58" s="21" t="str">
        <f>Source!E35</f>
        <v>3</v>
      </c>
      <c r="B58" s="22" t="str">
        <f>Source!F35</f>
        <v>1.49-9201-1-3/1</v>
      </c>
      <c r="C58" s="22" t="str">
        <f>Source!G35</f>
        <v xml:space="preserve">Перевозка строительного мусора автосамосвалами грузоподъемностью до 10 т - добавляется на каждый последующий 1 км до 100 км</v>
      </c>
      <c r="D58" s="23" t="str">
        <f>Source!H35</f>
        <v>т</v>
      </c>
      <c r="E58" s="2">
        <f>Source!I35</f>
        <v>14.4</v>
      </c>
      <c r="F58" s="24"/>
      <c r="G58" s="25"/>
      <c r="H58" s="2"/>
      <c r="I58" s="2"/>
      <c r="J58" s="13"/>
      <c r="K58" s="13"/>
      <c r="Q58">
        <f>ROUND((Source!BZ35/100)*ROUND((Source!AF35*Source!AV35)*Source!I35,2),2)</f>
        <v>0</v>
      </c>
      <c r="R58">
        <f>Source!X35</f>
        <v>0</v>
      </c>
      <c r="S58">
        <f>ROUND((Source!CA35/100)*ROUND((Source!AF35*Source!AV35)*Source!I35,2),2)</f>
        <v>0</v>
      </c>
      <c r="T58">
        <f>Source!Y35</f>
        <v>0</v>
      </c>
      <c r="U58">
        <f>ROUND((175/100)*ROUND((Source!AE35*Source!AV35)*Source!I35,2),2)</f>
        <v>20100.540000000001</v>
      </c>
      <c r="V58">
        <f>ROUND((108/100)*ROUND(Source!CS35*Source!I35,2),2)</f>
        <v>12404.9</v>
      </c>
    </row>
    <row r="59" ht="14.25">
      <c r="A59" s="21"/>
      <c r="B59" s="22"/>
      <c r="C59" s="22" t="s">
        <v>28</v>
      </c>
      <c r="D59" s="23"/>
      <c r="E59" s="2"/>
      <c r="F59" s="24">
        <f>Source!AO35</f>
        <v>0</v>
      </c>
      <c r="G59" s="25" t="str">
        <f>Source!DG35</f>
        <v>*51</v>
      </c>
      <c r="H59" s="2">
        <f>Source!AV35</f>
        <v>1</v>
      </c>
      <c r="I59" s="2">
        <f>IF(Source!BA35&lt;&gt;0,Source!BA35,1)</f>
        <v>1</v>
      </c>
      <c r="J59" s="13">
        <f>Source!S35</f>
        <v>0</v>
      </c>
      <c r="K59" s="13"/>
    </row>
    <row r="60" ht="14.25">
      <c r="A60" s="21"/>
      <c r="B60" s="22"/>
      <c r="C60" s="22" t="s">
        <v>29</v>
      </c>
      <c r="D60" s="23"/>
      <c r="E60" s="2"/>
      <c r="F60" s="24">
        <f>Source!AM35</f>
        <v>28.989999999999998</v>
      </c>
      <c r="G60" s="25" t="str">
        <f>Source!DE35</f>
        <v>*51</v>
      </c>
      <c r="H60" s="2">
        <f>Source!AV35</f>
        <v>1</v>
      </c>
      <c r="I60" s="2">
        <f>IF(Source!BB35&lt;&gt;0,Source!BB35,1)</f>
        <v>1</v>
      </c>
      <c r="J60" s="13">
        <f>Source!Q35</f>
        <v>21290.259999999998</v>
      </c>
      <c r="K60" s="13"/>
    </row>
    <row r="61" ht="14.25">
      <c r="A61" s="21"/>
      <c r="B61" s="22"/>
      <c r="C61" s="22" t="s">
        <v>30</v>
      </c>
      <c r="D61" s="23"/>
      <c r="E61" s="2"/>
      <c r="F61" s="24">
        <f>Source!AN35</f>
        <v>15.640000000000001</v>
      </c>
      <c r="G61" s="25" t="str">
        <f>Source!DF35</f>
        <v>*51</v>
      </c>
      <c r="H61" s="2">
        <f>Source!AV35</f>
        <v>1</v>
      </c>
      <c r="I61" s="2">
        <f>IF(Source!BS35&lt;&gt;0,Source!BS35,1)</f>
        <v>1</v>
      </c>
      <c r="J61" s="26">
        <f>Source!R35</f>
        <v>11486.02</v>
      </c>
      <c r="K61" s="13"/>
    </row>
    <row r="62" ht="14.25">
      <c r="A62" s="21"/>
      <c r="B62" s="22"/>
      <c r="C62" s="22" t="s">
        <v>31</v>
      </c>
      <c r="D62" s="23"/>
      <c r="E62" s="2"/>
      <c r="F62" s="24">
        <f>Source!AL35</f>
        <v>0</v>
      </c>
      <c r="G62" s="25">
        <f>Source!DD35</f>
        <v>0</v>
      </c>
      <c r="H62" s="2">
        <f>Source!AW35</f>
        <v>1</v>
      </c>
      <c r="I62" s="2">
        <f>IF(Source!BC35&lt;&gt;0,Source!BC35,1)</f>
        <v>1</v>
      </c>
      <c r="J62" s="13">
        <f>Source!P35</f>
        <v>0</v>
      </c>
      <c r="K62" s="13"/>
    </row>
    <row r="63" ht="14.25">
      <c r="A63" s="21"/>
      <c r="B63" s="22"/>
      <c r="C63" s="22" t="s">
        <v>33</v>
      </c>
      <c r="D63" s="23" t="s">
        <v>34</v>
      </c>
      <c r="E63" s="2">
        <f>Source!AT35</f>
        <v>0</v>
      </c>
      <c r="F63" s="24"/>
      <c r="G63" s="25"/>
      <c r="H63" s="2"/>
      <c r="I63" s="2"/>
      <c r="J63" s="13">
        <f>SUM(R58:R62)</f>
        <v>0</v>
      </c>
      <c r="K63" s="13"/>
    </row>
    <row r="64" ht="14.25">
      <c r="A64" s="21"/>
      <c r="B64" s="22"/>
      <c r="C64" s="22" t="s">
        <v>35</v>
      </c>
      <c r="D64" s="23" t="s">
        <v>34</v>
      </c>
      <c r="E64" s="2">
        <f>Source!AU35</f>
        <v>0</v>
      </c>
      <c r="F64" s="24"/>
      <c r="G64" s="25"/>
      <c r="H64" s="2"/>
      <c r="I64" s="2"/>
      <c r="J64" s="13">
        <f>SUM(T58:T63)</f>
        <v>0</v>
      </c>
      <c r="K64" s="13"/>
    </row>
    <row r="65" ht="14.25">
      <c r="A65" s="21"/>
      <c r="B65" s="22"/>
      <c r="C65" s="22" t="s">
        <v>37</v>
      </c>
      <c r="D65" s="23" t="s">
        <v>38</v>
      </c>
      <c r="E65" s="2">
        <f>Source!AQ35</f>
        <v>0</v>
      </c>
      <c r="F65" s="24"/>
      <c r="G65" s="25" t="str">
        <f>Source!DI35</f>
        <v>*51</v>
      </c>
      <c r="H65" s="2">
        <f>Source!AV35</f>
        <v>1</v>
      </c>
      <c r="I65" s="2"/>
      <c r="J65" s="13"/>
      <c r="K65" s="13">
        <f>Source!U35</f>
        <v>0</v>
      </c>
    </row>
    <row r="66" ht="15">
      <c r="A66" s="27"/>
      <c r="B66" s="27"/>
      <c r="C66" s="27"/>
      <c r="D66" s="27"/>
      <c r="E66" s="27"/>
      <c r="F66" s="27"/>
      <c r="G66" s="27"/>
      <c r="H66" s="27"/>
      <c r="I66" s="28">
        <f>J59+J60+J62+J63+J64</f>
        <v>21290.259999999998</v>
      </c>
      <c r="J66" s="28"/>
      <c r="K66" s="28">
        <f>IF(Source!I35&lt;&gt;0,ROUND(I66/Source!I35,2),0)</f>
        <v>1478.49</v>
      </c>
      <c r="P66" s="29">
        <f>I66</f>
        <v>21290.259999999998</v>
      </c>
    </row>
    <row r="68" ht="15" customHeight="1">
      <c r="A68" s="31" t="str">
        <f>CONCATENATE("Итого по подразделу: ",IF(Source!G37&lt;&gt;"Новый подраздел",Source!G37,""))</f>
        <v xml:space="preserve">Итого по подразделу: Ремонт асфальтобетонного покрытия - 150,0 м2</v>
      </c>
      <c r="B68" s="31"/>
      <c r="C68" s="31"/>
      <c r="D68" s="31"/>
      <c r="E68" s="31"/>
      <c r="F68" s="31"/>
      <c r="G68" s="31"/>
      <c r="H68" s="31"/>
      <c r="I68" s="32">
        <f>SUM(P36:P67)</f>
        <v>116550.21000000001</v>
      </c>
      <c r="J68" s="32"/>
      <c r="K68" s="33"/>
    </row>
    <row r="70" ht="14.25" customHeight="1">
      <c r="C70" s="8" t="str">
        <f>Source!H66</f>
        <v>Итого</v>
      </c>
      <c r="D70" s="8"/>
      <c r="E70" s="8"/>
      <c r="F70" s="8"/>
      <c r="G70" s="8"/>
      <c r="H70" s="8"/>
      <c r="I70" s="13">
        <f>IF(Source!F66=0,"",Source!F66)</f>
        <v>116550.21000000001</v>
      </c>
      <c r="J70" s="13"/>
    </row>
    <row r="71" ht="14.25" customHeight="1">
      <c r="C71" s="8" t="str">
        <f>Source!H67</f>
        <v xml:space="preserve">НДС 20%</v>
      </c>
      <c r="D71" s="8"/>
      <c r="E71" s="8"/>
      <c r="F71" s="8"/>
      <c r="G71" s="8"/>
      <c r="H71" s="8"/>
      <c r="I71" s="13">
        <f>IF(Source!F67=0,"",Source!F67)</f>
        <v>23310.040000000001</v>
      </c>
      <c r="J71" s="13"/>
    </row>
    <row r="72" ht="14.25" customHeight="1">
      <c r="C72" s="8" t="str">
        <f>Source!H68</f>
        <v>Всего</v>
      </c>
      <c r="D72" s="8"/>
      <c r="E72" s="8"/>
      <c r="F72" s="8"/>
      <c r="G72" s="8"/>
      <c r="H72" s="8"/>
      <c r="I72" s="13">
        <f>IF(Source!F68=0,"",Source!F68)</f>
        <v>139860.25</v>
      </c>
      <c r="J72" s="13"/>
    </row>
    <row r="73" ht="14.25" customHeight="1">
      <c r="C73" s="8" t="str">
        <f>Source!H69</f>
        <v xml:space="preserve">С учётом выделенного финансирования к - 0,5857501461</v>
      </c>
      <c r="D73" s="8"/>
      <c r="E73" s="8"/>
      <c r="F73" s="8"/>
      <c r="G73" s="8"/>
      <c r="H73" s="8"/>
      <c r="I73" s="13">
        <f>IF(Source!F69=0,"",Source!F69)</f>
        <v>81923.160000000003</v>
      </c>
      <c r="J73" s="13"/>
    </row>
    <row r="75" ht="16.5" customHeight="1">
      <c r="A75" s="20" t="str">
        <f>CONCATENATE("Подраздел: ",IF(Source!G71&lt;&gt;"Новый подраздел",Source!G71,""))</f>
        <v xml:space="preserve">Подраздел: Замена бортового камня - 20,0 м.п.</v>
      </c>
      <c r="B75" s="20"/>
      <c r="C75" s="20"/>
      <c r="D75" s="20"/>
      <c r="E75" s="20"/>
      <c r="F75" s="20"/>
      <c r="G75" s="20"/>
      <c r="H75" s="20"/>
      <c r="I75" s="20"/>
      <c r="J75" s="20"/>
      <c r="K75" s="20"/>
    </row>
    <row r="76" ht="28.5">
      <c r="A76" s="21" t="str">
        <f>Source!E75</f>
        <v>1</v>
      </c>
      <c r="B76" s="22" t="str">
        <f>Source!F75</f>
        <v>2.1-3202-1-1/1</v>
      </c>
      <c r="C76" s="22" t="str">
        <f>Source!G75</f>
        <v xml:space="preserve">Замена бортового камня бетонного во дворовых территориях</v>
      </c>
      <c r="D76" s="23" t="str">
        <f>Source!H75</f>
        <v>м</v>
      </c>
      <c r="E76" s="2">
        <f>Source!I75</f>
        <v>20</v>
      </c>
      <c r="F76" s="24"/>
      <c r="G76" s="25"/>
      <c r="H76" s="2"/>
      <c r="I76" s="2"/>
      <c r="J76" s="13"/>
      <c r="K76" s="13"/>
      <c r="Q76">
        <f>ROUND((Source!BZ75/100)*ROUND((Source!AF75*Source!AV75)*Source!I75,2),2)</f>
        <v>2073.96</v>
      </c>
      <c r="R76">
        <f>Source!X75</f>
        <v>2073.96</v>
      </c>
      <c r="S76">
        <f>ROUND((Source!CA75/100)*ROUND((Source!AF75*Source!AV75)*Source!I75,2),2)</f>
        <v>296.27999999999997</v>
      </c>
      <c r="T76">
        <f>Source!Y75</f>
        <v>296.27999999999997</v>
      </c>
      <c r="U76">
        <f>ROUND((175/100)*ROUND((Source!AE75*Source!AV75)*Source!I75,2),2)</f>
        <v>3955.6999999999998</v>
      </c>
      <c r="V76">
        <f>ROUND((108/100)*ROUND(Source!CS75*Source!I75,2),2)</f>
        <v>2441.23</v>
      </c>
    </row>
    <row r="77" ht="14.25">
      <c r="A77" s="21"/>
      <c r="B77" s="22"/>
      <c r="C77" s="22" t="s">
        <v>28</v>
      </c>
      <c r="D77" s="23"/>
      <c r="E77" s="2"/>
      <c r="F77" s="24">
        <f>Source!AO75</f>
        <v>148.13999999999999</v>
      </c>
      <c r="G77" s="25">
        <f>Source!DG75</f>
        <v>0</v>
      </c>
      <c r="H77" s="2">
        <f>Source!AV75</f>
        <v>1</v>
      </c>
      <c r="I77" s="2">
        <f>IF(Source!BA75&lt;&gt;0,Source!BA75,1)</f>
        <v>1</v>
      </c>
      <c r="J77" s="13">
        <f>Source!S75</f>
        <v>2962.8000000000002</v>
      </c>
      <c r="K77" s="13"/>
    </row>
    <row r="78" ht="14.25">
      <c r="A78" s="21"/>
      <c r="B78" s="22"/>
      <c r="C78" s="22" t="s">
        <v>29</v>
      </c>
      <c r="D78" s="23"/>
      <c r="E78" s="2"/>
      <c r="F78" s="24">
        <f>Source!AM75</f>
        <v>199.97</v>
      </c>
      <c r="G78" s="25">
        <f>Source!DE75</f>
        <v>0</v>
      </c>
      <c r="H78" s="2">
        <f>Source!AV75</f>
        <v>1</v>
      </c>
      <c r="I78" s="2">
        <f>IF(Source!BB75&lt;&gt;0,Source!BB75,1)</f>
        <v>1</v>
      </c>
      <c r="J78" s="13">
        <f>Source!Q75</f>
        <v>3999.4000000000001</v>
      </c>
      <c r="K78" s="13"/>
    </row>
    <row r="79" ht="14.25">
      <c r="A79" s="21"/>
      <c r="B79" s="22"/>
      <c r="C79" s="22" t="s">
        <v>30</v>
      </c>
      <c r="D79" s="23"/>
      <c r="E79" s="2"/>
      <c r="F79" s="24">
        <f>Source!AN75</f>
        <v>113.02</v>
      </c>
      <c r="G79" s="25">
        <f>Source!DF75</f>
        <v>0</v>
      </c>
      <c r="H79" s="2">
        <f>Source!AV75</f>
        <v>1</v>
      </c>
      <c r="I79" s="2">
        <f>IF(Source!BS75&lt;&gt;0,Source!BS75,1)</f>
        <v>1</v>
      </c>
      <c r="J79" s="26">
        <f>Source!R75</f>
        <v>2260.4000000000001</v>
      </c>
      <c r="K79" s="13"/>
    </row>
    <row r="80" ht="14.25">
      <c r="A80" s="21"/>
      <c r="B80" s="22"/>
      <c r="C80" s="22" t="s">
        <v>31</v>
      </c>
      <c r="D80" s="23"/>
      <c r="E80" s="2"/>
      <c r="F80" s="24">
        <f>Source!AL75</f>
        <v>574.54999999999995</v>
      </c>
      <c r="G80" s="25">
        <f>Source!DD75</f>
        <v>0</v>
      </c>
      <c r="H80" s="2">
        <f>Source!AW75</f>
        <v>1</v>
      </c>
      <c r="I80" s="2">
        <f>IF(Source!BC75&lt;&gt;0,Source!BC75,1)</f>
        <v>1</v>
      </c>
      <c r="J80" s="13">
        <f>Source!P75</f>
        <v>11491</v>
      </c>
      <c r="K80" s="13"/>
    </row>
    <row r="81" ht="28.5">
      <c r="A81" s="21" t="str">
        <f>Source!E76</f>
        <v>1,1</v>
      </c>
      <c r="B81" s="22" t="str">
        <f>Source!F76</f>
        <v>9999990001</v>
      </c>
      <c r="C81" s="22" t="s">
        <v>32</v>
      </c>
      <c r="D81" s="23" t="str">
        <f>Source!H76</f>
        <v>т</v>
      </c>
      <c r="E81" s="2">
        <f>Source!I76</f>
        <v>-4.9199999999999999</v>
      </c>
      <c r="F81" s="24">
        <f>Source!AK76</f>
        <v>0</v>
      </c>
      <c r="G81" s="25"/>
      <c r="H81" s="2">
        <f>Source!AW76</f>
        <v>1</v>
      </c>
      <c r="I81" s="2">
        <f>IF(Source!BC76&lt;&gt;0,Source!BC76,1)</f>
        <v>1</v>
      </c>
      <c r="J81" s="13">
        <f>Source!O76</f>
        <v>-0</v>
      </c>
      <c r="K81" s="13"/>
      <c r="Q81">
        <f>ROUND((Source!BZ76/100)*ROUND((Source!AF76*Source!AV76)*Source!I76,2),2)</f>
        <v>-0</v>
      </c>
      <c r="R81">
        <f>Source!X76</f>
        <v>-0</v>
      </c>
      <c r="S81">
        <f>ROUND((Source!CA76/100)*ROUND((Source!AF76*Source!AV76)*Source!I76,2),2)</f>
        <v>-0</v>
      </c>
      <c r="T81">
        <f>Source!Y76</f>
        <v>-0</v>
      </c>
      <c r="U81">
        <f>ROUND((175/100)*ROUND((Source!AE76*Source!AV76)*Source!I76,2),2)</f>
        <v>-0</v>
      </c>
      <c r="V81">
        <f>ROUND((108/100)*ROUND(Source!CS76*Source!I76,2),2)</f>
        <v>-0</v>
      </c>
    </row>
    <row r="82" ht="14.25">
      <c r="A82" s="21"/>
      <c r="B82" s="22"/>
      <c r="C82" s="22" t="s">
        <v>33</v>
      </c>
      <c r="D82" s="23" t="s">
        <v>34</v>
      </c>
      <c r="E82" s="2">
        <f>Source!AT75</f>
        <v>70</v>
      </c>
      <c r="F82" s="24"/>
      <c r="G82" s="25"/>
      <c r="H82" s="2"/>
      <c r="I82" s="2"/>
      <c r="J82" s="13">
        <f>SUM(R76:R81)</f>
        <v>2073.96</v>
      </c>
      <c r="K82" s="13"/>
    </row>
    <row r="83" ht="14.25">
      <c r="A83" s="21"/>
      <c r="B83" s="22"/>
      <c r="C83" s="22" t="s">
        <v>35</v>
      </c>
      <c r="D83" s="23" t="s">
        <v>34</v>
      </c>
      <c r="E83" s="2">
        <f>Source!AU75</f>
        <v>10</v>
      </c>
      <c r="F83" s="24"/>
      <c r="G83" s="25"/>
      <c r="H83" s="2"/>
      <c r="I83" s="2"/>
      <c r="J83" s="13">
        <f>SUM(T76:T82)</f>
        <v>296.27999999999997</v>
      </c>
      <c r="K83" s="13"/>
    </row>
    <row r="84" ht="14.25">
      <c r="A84" s="21"/>
      <c r="B84" s="22"/>
      <c r="C84" s="22" t="s">
        <v>36</v>
      </c>
      <c r="D84" s="23" t="s">
        <v>34</v>
      </c>
      <c r="E84" s="2">
        <f>108</f>
        <v>108</v>
      </c>
      <c r="F84" s="24"/>
      <c r="G84" s="25"/>
      <c r="H84" s="2"/>
      <c r="I84" s="2"/>
      <c r="J84" s="13">
        <f>SUM(V76:V83)</f>
        <v>2441.23</v>
      </c>
      <c r="K84" s="13"/>
    </row>
    <row r="85" ht="14.25">
      <c r="A85" s="21"/>
      <c r="B85" s="22"/>
      <c r="C85" s="22" t="s">
        <v>37</v>
      </c>
      <c r="D85" s="23" t="s">
        <v>38</v>
      </c>
      <c r="E85" s="2">
        <f>Source!AQ75</f>
        <v>0.66000000000000003</v>
      </c>
      <c r="F85" s="24"/>
      <c r="G85" s="25">
        <f>Source!DI75</f>
        <v>0</v>
      </c>
      <c r="H85" s="2">
        <f>Source!AV75</f>
        <v>1</v>
      </c>
      <c r="I85" s="2"/>
      <c r="J85" s="13"/>
      <c r="K85" s="13">
        <f>Source!U75</f>
        <v>13.199999999999999</v>
      </c>
    </row>
    <row r="86" ht="15">
      <c r="A86" s="27"/>
      <c r="B86" s="27"/>
      <c r="C86" s="27"/>
      <c r="D86" s="27"/>
      <c r="E86" s="27"/>
      <c r="F86" s="27"/>
      <c r="G86" s="27"/>
      <c r="H86" s="27"/>
      <c r="I86" s="28">
        <f>J77+J78+J80+J82+J83+J84+SUM(J81:J81)</f>
        <v>23264.669999999998</v>
      </c>
      <c r="J86" s="28"/>
      <c r="K86" s="28">
        <f>IF(Source!I75&lt;&gt;0,ROUND(I86/Source!I75,2),0)</f>
        <v>1163.23</v>
      </c>
      <c r="P86" s="29">
        <f>I86</f>
        <v>23264.669999999998</v>
      </c>
    </row>
    <row r="87" ht="57">
      <c r="A87" s="21" t="str">
        <f>Source!E77</f>
        <v>2</v>
      </c>
      <c r="B87" s="22" t="str">
        <f>Source!F77</f>
        <v>1.49-9201-1-2/1</v>
      </c>
      <c r="C87" s="22" t="str">
        <f>Source!G77</f>
        <v xml:space="preserve">Перевозка строительного мусора автосамосвалами грузоподъемностью до 10 т на расстояние 1 км - при механизированной погрузке</v>
      </c>
      <c r="D87" s="23" t="str">
        <f>Source!H77</f>
        <v>т</v>
      </c>
      <c r="E87" s="2">
        <f>Source!I77</f>
        <v>3.9359999999999999</v>
      </c>
      <c r="F87" s="24"/>
      <c r="G87" s="25"/>
      <c r="H87" s="2"/>
      <c r="I87" s="2"/>
      <c r="J87" s="13"/>
      <c r="K87" s="13"/>
      <c r="Q87">
        <f>ROUND((Source!BZ77/100)*ROUND((Source!AF77*Source!AV77)*Source!I77,2),2)</f>
        <v>0</v>
      </c>
      <c r="R87">
        <f>Source!X77</f>
        <v>0</v>
      </c>
      <c r="S87">
        <f>ROUND((Source!CA77/100)*ROUND((Source!AF77*Source!AV77)*Source!I77,2),2)</f>
        <v>0</v>
      </c>
      <c r="T87">
        <f>Source!Y77</f>
        <v>0</v>
      </c>
      <c r="U87">
        <f>ROUND((175/100)*ROUND((Source!AE77*Source!AV77)*Source!I77,2),2)</f>
        <v>227.38</v>
      </c>
      <c r="V87">
        <f>ROUND((108/100)*ROUND(Source!CS77*Source!I77,2),2)</f>
        <v>140.31999999999999</v>
      </c>
    </row>
    <row r="88" ht="12.75">
      <c r="C88" s="30" t="str">
        <f>"Объем: "&amp;Source!I77&amp;"=4,92*"&amp;"0,8"</f>
        <v xml:space="preserve">Объем: 3.936=4,92*0,8</v>
      </c>
    </row>
    <row r="89" ht="14.25">
      <c r="A89" s="21"/>
      <c r="B89" s="22"/>
      <c r="C89" s="22" t="s">
        <v>28</v>
      </c>
      <c r="D89" s="23"/>
      <c r="E89" s="2"/>
      <c r="F89" s="24">
        <f>Source!AO77</f>
        <v>0</v>
      </c>
      <c r="G89" s="25">
        <f>Source!DG77</f>
        <v>0</v>
      </c>
      <c r="H89" s="2">
        <f>Source!AV77</f>
        <v>1</v>
      </c>
      <c r="I89" s="2">
        <f>IF(Source!BA77&lt;&gt;0,Source!BA77,1)</f>
        <v>1</v>
      </c>
      <c r="J89" s="13">
        <f>Source!S77</f>
        <v>0</v>
      </c>
      <c r="K89" s="13"/>
    </row>
    <row r="90" ht="14.25">
      <c r="A90" s="21"/>
      <c r="B90" s="22"/>
      <c r="C90" s="22" t="s">
        <v>29</v>
      </c>
      <c r="D90" s="23"/>
      <c r="E90" s="2"/>
      <c r="F90" s="24">
        <f>Source!AM77</f>
        <v>61.219999999999999</v>
      </c>
      <c r="G90" s="25">
        <f>Source!DE77</f>
        <v>0</v>
      </c>
      <c r="H90" s="2">
        <f>Source!AV77</f>
        <v>1</v>
      </c>
      <c r="I90" s="2">
        <f>IF(Source!BB77&lt;&gt;0,Source!BB77,1)</f>
        <v>1</v>
      </c>
      <c r="J90" s="13">
        <f>Source!Q77</f>
        <v>240.96000000000001</v>
      </c>
      <c r="K90" s="13"/>
    </row>
    <row r="91" ht="14.25">
      <c r="A91" s="21"/>
      <c r="B91" s="22"/>
      <c r="C91" s="22" t="s">
        <v>30</v>
      </c>
      <c r="D91" s="23"/>
      <c r="E91" s="2"/>
      <c r="F91" s="24">
        <f>Source!AN77</f>
        <v>33.009999999999998</v>
      </c>
      <c r="G91" s="25">
        <f>Source!DF77</f>
        <v>0</v>
      </c>
      <c r="H91" s="2">
        <f>Source!AV77</f>
        <v>1</v>
      </c>
      <c r="I91" s="2">
        <f>IF(Source!BS77&lt;&gt;0,Source!BS77,1)</f>
        <v>1</v>
      </c>
      <c r="J91" s="26">
        <f>Source!R77</f>
        <v>129.93000000000001</v>
      </c>
      <c r="K91" s="13"/>
    </row>
    <row r="92" ht="14.25">
      <c r="A92" s="21"/>
      <c r="B92" s="22"/>
      <c r="C92" s="22" t="s">
        <v>31</v>
      </c>
      <c r="D92" s="23"/>
      <c r="E92" s="2"/>
      <c r="F92" s="24">
        <f>Source!AL77</f>
        <v>0</v>
      </c>
      <c r="G92" s="25">
        <f>Source!DD77</f>
        <v>0</v>
      </c>
      <c r="H92" s="2">
        <f>Source!AW77</f>
        <v>1</v>
      </c>
      <c r="I92" s="2">
        <f>IF(Source!BC77&lt;&gt;0,Source!BC77,1)</f>
        <v>1</v>
      </c>
      <c r="J92" s="13">
        <f>Source!P77</f>
        <v>0</v>
      </c>
      <c r="K92" s="13"/>
    </row>
    <row r="93" ht="14.25">
      <c r="A93" s="21"/>
      <c r="B93" s="22"/>
      <c r="C93" s="22" t="s">
        <v>33</v>
      </c>
      <c r="D93" s="23" t="s">
        <v>34</v>
      </c>
      <c r="E93" s="2">
        <f>Source!AT77</f>
        <v>0</v>
      </c>
      <c r="F93" s="24"/>
      <c r="G93" s="25"/>
      <c r="H93" s="2"/>
      <c r="I93" s="2"/>
      <c r="J93" s="13">
        <f>SUM(R87:R92)</f>
        <v>0</v>
      </c>
      <c r="K93" s="13"/>
    </row>
    <row r="94" ht="14.25">
      <c r="A94" s="21"/>
      <c r="B94" s="22"/>
      <c r="C94" s="22" t="s">
        <v>35</v>
      </c>
      <c r="D94" s="23" t="s">
        <v>34</v>
      </c>
      <c r="E94" s="2">
        <f>Source!AU77</f>
        <v>0</v>
      </c>
      <c r="F94" s="24"/>
      <c r="G94" s="25"/>
      <c r="H94" s="2"/>
      <c r="I94" s="2"/>
      <c r="J94" s="13">
        <f>SUM(T87:T93)</f>
        <v>0</v>
      </c>
      <c r="K94" s="13"/>
    </row>
    <row r="95" ht="14.25">
      <c r="A95" s="21"/>
      <c r="B95" s="22"/>
      <c r="C95" s="22" t="s">
        <v>37</v>
      </c>
      <c r="D95" s="23" t="s">
        <v>38</v>
      </c>
      <c r="E95" s="2">
        <f>Source!AQ77</f>
        <v>0</v>
      </c>
      <c r="F95" s="24"/>
      <c r="G95" s="25">
        <f>Source!DI77</f>
        <v>0</v>
      </c>
      <c r="H95" s="2">
        <f>Source!AV77</f>
        <v>1</v>
      </c>
      <c r="I95" s="2"/>
      <c r="J95" s="13"/>
      <c r="K95" s="13">
        <f>Source!U77</f>
        <v>0</v>
      </c>
    </row>
    <row r="96" ht="15">
      <c r="A96" s="27"/>
      <c r="B96" s="27"/>
      <c r="C96" s="27"/>
      <c r="D96" s="27"/>
      <c r="E96" s="27"/>
      <c r="F96" s="27"/>
      <c r="G96" s="27"/>
      <c r="H96" s="27"/>
      <c r="I96" s="28">
        <f>J89+J90+J92+J93+J94</f>
        <v>240.96000000000001</v>
      </c>
      <c r="J96" s="28"/>
      <c r="K96" s="28">
        <f>IF(Source!I77&lt;&gt;0,ROUND(I96/Source!I77,2),0)</f>
        <v>61.219999999999999</v>
      </c>
      <c r="P96" s="29">
        <f>I96</f>
        <v>240.96000000000001</v>
      </c>
    </row>
    <row r="97" ht="57">
      <c r="A97" s="21" t="str">
        <f>Source!E78</f>
        <v>3</v>
      </c>
      <c r="B97" s="22" t="str">
        <f>Source!F78</f>
        <v>1.49-9201-1-3/1</v>
      </c>
      <c r="C97" s="22" t="str">
        <f>Source!G78</f>
        <v xml:space="preserve">Перевозка строительного мусора автосамосвалами грузоподъемностью до 10 т - добавляется на каждый последующий 1 км до 100 км</v>
      </c>
      <c r="D97" s="23" t="str">
        <f>Source!H78</f>
        <v>т</v>
      </c>
      <c r="E97" s="2">
        <f>Source!I78</f>
        <v>3.9359999999999999</v>
      </c>
      <c r="F97" s="24"/>
      <c r="G97" s="25"/>
      <c r="H97" s="2"/>
      <c r="I97" s="2"/>
      <c r="J97" s="13"/>
      <c r="K97" s="13"/>
      <c r="Q97">
        <f>ROUND((Source!BZ78/100)*ROUND((Source!AF78*Source!AV78)*Source!I78,2),2)</f>
        <v>0</v>
      </c>
      <c r="R97">
        <f>Source!X78</f>
        <v>0</v>
      </c>
      <c r="S97">
        <f>ROUND((Source!CA78/100)*ROUND((Source!AF78*Source!AV78)*Source!I78,2),2)</f>
        <v>0</v>
      </c>
      <c r="T97">
        <f>Source!Y78</f>
        <v>0</v>
      </c>
      <c r="U97">
        <f>ROUND((175/100)*ROUND((Source!AE78*Source!AV78)*Source!I78,2),2)</f>
        <v>5494.1400000000003</v>
      </c>
      <c r="V97">
        <f>ROUND((108/100)*ROUND(Source!CS78*Source!I78,2),2)</f>
        <v>3390.6700000000001</v>
      </c>
    </row>
    <row r="98" ht="14.25">
      <c r="A98" s="21"/>
      <c r="B98" s="22"/>
      <c r="C98" s="22" t="s">
        <v>28</v>
      </c>
      <c r="D98" s="23"/>
      <c r="E98" s="2"/>
      <c r="F98" s="24">
        <f>Source!AO78</f>
        <v>0</v>
      </c>
      <c r="G98" s="25" t="str">
        <f>Source!DG78</f>
        <v>*51</v>
      </c>
      <c r="H98" s="2">
        <f>Source!AV78</f>
        <v>1</v>
      </c>
      <c r="I98" s="2">
        <f>IF(Source!BA78&lt;&gt;0,Source!BA78,1)</f>
        <v>1</v>
      </c>
      <c r="J98" s="13">
        <f>Source!S78</f>
        <v>0</v>
      </c>
      <c r="K98" s="13"/>
    </row>
    <row r="99" ht="14.25">
      <c r="A99" s="21"/>
      <c r="B99" s="22"/>
      <c r="C99" s="22" t="s">
        <v>29</v>
      </c>
      <c r="D99" s="23"/>
      <c r="E99" s="2"/>
      <c r="F99" s="24">
        <f>Source!AM78</f>
        <v>28.989999999999998</v>
      </c>
      <c r="G99" s="25" t="str">
        <f>Source!DE78</f>
        <v>*51</v>
      </c>
      <c r="H99" s="2">
        <f>Source!AV78</f>
        <v>1</v>
      </c>
      <c r="I99" s="2">
        <f>IF(Source!BB78&lt;&gt;0,Source!BB78,1)</f>
        <v>1</v>
      </c>
      <c r="J99" s="13">
        <f>Source!Q78</f>
        <v>5819.3400000000001</v>
      </c>
      <c r="K99" s="13"/>
    </row>
    <row r="100" ht="14.25">
      <c r="A100" s="21"/>
      <c r="B100" s="22"/>
      <c r="C100" s="22" t="s">
        <v>30</v>
      </c>
      <c r="D100" s="23"/>
      <c r="E100" s="2"/>
      <c r="F100" s="24">
        <f>Source!AN78</f>
        <v>15.640000000000001</v>
      </c>
      <c r="G100" s="25" t="str">
        <f>Source!DF78</f>
        <v>*51</v>
      </c>
      <c r="H100" s="2">
        <f>Source!AV78</f>
        <v>1</v>
      </c>
      <c r="I100" s="2">
        <f>IF(Source!BS78&lt;&gt;0,Source!BS78,1)</f>
        <v>1</v>
      </c>
      <c r="J100" s="26">
        <f>Source!R78</f>
        <v>3139.5100000000002</v>
      </c>
      <c r="K100" s="13"/>
    </row>
    <row r="101" ht="14.25">
      <c r="A101" s="21"/>
      <c r="B101" s="22"/>
      <c r="C101" s="22" t="s">
        <v>31</v>
      </c>
      <c r="D101" s="23"/>
      <c r="E101" s="2"/>
      <c r="F101" s="24">
        <f>Source!AL78</f>
        <v>0</v>
      </c>
      <c r="G101" s="25">
        <f>Source!DD78</f>
        <v>0</v>
      </c>
      <c r="H101" s="2">
        <f>Source!AW78</f>
        <v>1</v>
      </c>
      <c r="I101" s="2">
        <f>IF(Source!BC78&lt;&gt;0,Source!BC78,1)</f>
        <v>1</v>
      </c>
      <c r="J101" s="13">
        <f>Source!P78</f>
        <v>0</v>
      </c>
      <c r="K101" s="13"/>
    </row>
    <row r="102" ht="14.25">
      <c r="A102" s="21"/>
      <c r="B102" s="22"/>
      <c r="C102" s="22" t="s">
        <v>33</v>
      </c>
      <c r="D102" s="23" t="s">
        <v>34</v>
      </c>
      <c r="E102" s="2">
        <f>Source!AT78</f>
        <v>0</v>
      </c>
      <c r="F102" s="24"/>
      <c r="G102" s="25"/>
      <c r="H102" s="2"/>
      <c r="I102" s="2"/>
      <c r="J102" s="13">
        <f>SUM(R97:R101)</f>
        <v>0</v>
      </c>
      <c r="K102" s="13"/>
    </row>
    <row r="103" ht="14.25">
      <c r="A103" s="21"/>
      <c r="B103" s="22"/>
      <c r="C103" s="22" t="s">
        <v>35</v>
      </c>
      <c r="D103" s="23" t="s">
        <v>34</v>
      </c>
      <c r="E103" s="2">
        <f>Source!AU78</f>
        <v>0</v>
      </c>
      <c r="F103" s="24"/>
      <c r="G103" s="25"/>
      <c r="H103" s="2"/>
      <c r="I103" s="2"/>
      <c r="J103" s="13">
        <f>SUM(T97:T102)</f>
        <v>0</v>
      </c>
      <c r="K103" s="13"/>
    </row>
    <row r="104" ht="14.25">
      <c r="A104" s="21"/>
      <c r="B104" s="22"/>
      <c r="C104" s="22" t="s">
        <v>37</v>
      </c>
      <c r="D104" s="23" t="s">
        <v>38</v>
      </c>
      <c r="E104" s="2">
        <f>Source!AQ78</f>
        <v>0</v>
      </c>
      <c r="F104" s="24"/>
      <c r="G104" s="25" t="str">
        <f>Source!DI78</f>
        <v>*51</v>
      </c>
      <c r="H104" s="2">
        <f>Source!AV78</f>
        <v>1</v>
      </c>
      <c r="I104" s="2"/>
      <c r="J104" s="13"/>
      <c r="K104" s="13">
        <f>Source!U78</f>
        <v>0</v>
      </c>
    </row>
    <row r="105" ht="15">
      <c r="A105" s="27"/>
      <c r="B105" s="27"/>
      <c r="C105" s="27"/>
      <c r="D105" s="27"/>
      <c r="E105" s="27"/>
      <c r="F105" s="27"/>
      <c r="G105" s="27"/>
      <c r="H105" s="27"/>
      <c r="I105" s="28">
        <f>J98+J99+J101+J102+J103</f>
        <v>5819.3400000000001</v>
      </c>
      <c r="J105" s="28"/>
      <c r="K105" s="28">
        <f>IF(Source!I78&lt;&gt;0,ROUND(I105/Source!I78,2),0)</f>
        <v>1478.49</v>
      </c>
      <c r="P105" s="29">
        <f>I105</f>
        <v>5819.3400000000001</v>
      </c>
    </row>
    <row r="107" ht="15" customHeight="1">
      <c r="A107" s="31" t="str">
        <f>CONCATENATE("Итого по подразделу: ",IF(Source!G80&lt;&gt;"Новый подраздел",Source!G80,""))</f>
        <v xml:space="preserve">Итого по подразделу: Замена бортового камня - 20,0 м.п.</v>
      </c>
      <c r="B107" s="31"/>
      <c r="C107" s="31"/>
      <c r="D107" s="31"/>
      <c r="E107" s="31"/>
      <c r="F107" s="31"/>
      <c r="G107" s="31"/>
      <c r="H107" s="31"/>
      <c r="I107" s="32">
        <f>SUM(P75:P106)</f>
        <v>29324.970000000001</v>
      </c>
      <c r="J107" s="32"/>
      <c r="K107" s="33"/>
    </row>
    <row r="109" ht="14.25" customHeight="1">
      <c r="C109" s="8" t="str">
        <f>Source!H109</f>
        <v>Итого</v>
      </c>
      <c r="D109" s="8"/>
      <c r="E109" s="8"/>
      <c r="F109" s="8"/>
      <c r="G109" s="8"/>
      <c r="H109" s="8"/>
      <c r="I109" s="13">
        <f>IF(Source!F109=0,"",Source!F109)</f>
        <v>29324.970000000001</v>
      </c>
      <c r="J109" s="13"/>
    </row>
    <row r="110" ht="14.25" customHeight="1">
      <c r="C110" s="8" t="str">
        <f>Source!H110</f>
        <v xml:space="preserve">НДС 20%</v>
      </c>
      <c r="D110" s="8"/>
      <c r="E110" s="8"/>
      <c r="F110" s="8"/>
      <c r="G110" s="8"/>
      <c r="H110" s="8"/>
      <c r="I110" s="13">
        <f>IF(Source!F110=0,"",Source!F110)</f>
        <v>5864.9899999999998</v>
      </c>
      <c r="J110" s="13"/>
    </row>
    <row r="111" ht="14.25" customHeight="1">
      <c r="C111" s="8" t="str">
        <f>Source!H111</f>
        <v>Всего</v>
      </c>
      <c r="D111" s="8"/>
      <c r="E111" s="8"/>
      <c r="F111" s="8"/>
      <c r="G111" s="8"/>
      <c r="H111" s="8"/>
      <c r="I111" s="13">
        <f>IF(Source!F111=0,"",Source!F111)</f>
        <v>35189.959999999999</v>
      </c>
      <c r="J111" s="13"/>
    </row>
    <row r="112" ht="14.25" customHeight="1">
      <c r="C112" s="8" t="str">
        <f>Source!H112</f>
        <v xml:space="preserve">С учётом выделенного финансирования к - 0,5857501461</v>
      </c>
      <c r="D112" s="8"/>
      <c r="E112" s="8"/>
      <c r="F112" s="8"/>
      <c r="G112" s="8"/>
      <c r="H112" s="8"/>
      <c r="I112" s="13">
        <f>IF(Source!F112=0,"",Source!F112)</f>
        <v>20612.52</v>
      </c>
      <c r="J112" s="13"/>
    </row>
    <row r="114" ht="15" customHeight="1">
      <c r="A114" s="31" t="str">
        <f>CONCATENATE("Итого по разделу: ",IF(Source!G114&lt;&gt;"Новый раздел",Source!G114,""))</f>
        <v xml:space="preserve">Итого по разделу: Борисовское кладбище, ул.Борисовские пруды</v>
      </c>
      <c r="B114" s="31"/>
      <c r="C114" s="31"/>
      <c r="D114" s="31"/>
      <c r="E114" s="31"/>
      <c r="F114" s="31"/>
      <c r="G114" s="31"/>
      <c r="H114" s="31"/>
      <c r="I114" s="32">
        <f>SUM(P34:P113)</f>
        <v>145875.17999999999</v>
      </c>
      <c r="J114" s="32"/>
      <c r="K114" s="33"/>
    </row>
    <row r="116" ht="14.25" customHeight="1">
      <c r="C116" s="8" t="str">
        <f>Source!H143</f>
        <v>Итого</v>
      </c>
      <c r="D116" s="8"/>
      <c r="E116" s="8"/>
      <c r="F116" s="8"/>
      <c r="G116" s="8"/>
      <c r="H116" s="8"/>
      <c r="I116" s="13">
        <f>IF(Source!F143=0,"",Source!F143)</f>
        <v>145875.17999999999</v>
      </c>
      <c r="J116" s="13"/>
      <c r="L116" s="34">
        <f t="shared" ref="L116:L117" si="0">I70+I109</f>
        <v>145875.17999999999</v>
      </c>
    </row>
    <row r="117" ht="14.25" customHeight="1">
      <c r="C117" s="8" t="str">
        <f>Source!H144</f>
        <v xml:space="preserve">НДС 20%</v>
      </c>
      <c r="D117" s="8"/>
      <c r="E117" s="8"/>
      <c r="F117" s="8"/>
      <c r="G117" s="8"/>
      <c r="H117" s="8"/>
      <c r="I117" s="13">
        <f>IF(Source!F144=0,"",Source!F144)-0.01</f>
        <v>29175.029999999999</v>
      </c>
      <c r="J117" s="13"/>
      <c r="L117" s="35">
        <f t="shared" si="0"/>
        <v>29175.029999999999</v>
      </c>
    </row>
    <row r="118" ht="14.25" customHeight="1">
      <c r="C118" s="8" t="str">
        <f>Source!H145</f>
        <v>Всего</v>
      </c>
      <c r="D118" s="8"/>
      <c r="E118" s="8"/>
      <c r="F118" s="8"/>
      <c r="G118" s="8"/>
      <c r="H118" s="8"/>
      <c r="I118" s="13">
        <f>IF(Source!F145=0,"",Source!F145)-0.01</f>
        <v>175050.20999999999</v>
      </c>
      <c r="J118" s="13"/>
      <c r="L118" s="34"/>
    </row>
    <row r="119" ht="14.25" customHeight="1">
      <c r="C119" s="8" t="str">
        <f>Source!H146</f>
        <v xml:space="preserve">С учётом выделенного финансирования к - 0,5857501461</v>
      </c>
      <c r="D119" s="8"/>
      <c r="E119" s="8"/>
      <c r="F119" s="8"/>
      <c r="G119" s="8"/>
      <c r="H119" s="8"/>
      <c r="I119" s="13">
        <f>IF(Source!F146=0,"",Source!F146)</f>
        <v>102535.69</v>
      </c>
      <c r="J119" s="13"/>
    </row>
    <row r="121" ht="16.5" customHeight="1">
      <c r="A121" s="20" t="str">
        <f>CONCATENATE("Раздел: ",IF(Source!G148&lt;&gt;"Новый раздел",Source!G148,""))</f>
        <v xml:space="preserve">Раздел: Даниловское кладбище, Духовской переулок, 10</v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</row>
    <row r="123" ht="16.5" customHeight="1">
      <c r="A123" s="20" t="str">
        <f>CONCATENATE("Подраздел: ",IF(Source!G152&lt;&gt;"Новый подраздел",Source!G152,""))</f>
        <v xml:space="preserve">Подраздел: Ремонт асфальтобетонного покрытия - 200,0 м2</v>
      </c>
      <c r="B123" s="20"/>
      <c r="C123" s="20"/>
      <c r="D123" s="20"/>
      <c r="E123" s="20"/>
      <c r="F123" s="20"/>
      <c r="G123" s="20"/>
      <c r="H123" s="20"/>
      <c r="I123" s="20"/>
      <c r="J123" s="20"/>
      <c r="K123" s="20"/>
    </row>
    <row r="124" ht="71.25">
      <c r="A124" s="21" t="str">
        <f>Source!E156</f>
        <v>1</v>
      </c>
      <c r="B124" s="22" t="str">
        <f>Source!F156</f>
        <v>2.1-3101-12-3/1</v>
      </c>
      <c r="C124" s="22" t="str">
        <f>Source!G156</f>
        <v xml:space="preserve">Ремонт асфальтобетонных покрытий дворовых территорий с укладкой горячей смеси толщиной 5 см вручную, срезка покрытия фрезой, размер карты от 25 до 200 м2</v>
      </c>
      <c r="D124" s="23" t="str">
        <f>Source!H156</f>
        <v>м2</v>
      </c>
      <c r="E124" s="2">
        <f>Source!I156</f>
        <v>200</v>
      </c>
      <c r="F124" s="24"/>
      <c r="G124" s="25"/>
      <c r="H124" s="2"/>
      <c r="I124" s="2"/>
      <c r="J124" s="13"/>
      <c r="K124" s="13"/>
      <c r="Q124">
        <f>ROUND((Source!BZ156/100)*ROUND((Source!AF156*Source!AV156)*Source!I156,2),2)</f>
        <v>8825.6000000000004</v>
      </c>
      <c r="R124">
        <f>Source!X156</f>
        <v>8825.6000000000004</v>
      </c>
      <c r="S124">
        <f>ROUND((Source!CA156/100)*ROUND((Source!AF156*Source!AV156)*Source!I156,2),2)</f>
        <v>1260.8</v>
      </c>
      <c r="T124">
        <f>Source!Y156</f>
        <v>1260.8</v>
      </c>
      <c r="U124">
        <f>ROUND((175/100)*ROUND((Source!AE156*Source!AV156)*Source!I156,2),2)</f>
        <v>14731.5</v>
      </c>
      <c r="V124">
        <f>ROUND((108/100)*ROUND(Source!CS156*Source!I156,2),2)</f>
        <v>9091.4400000000005</v>
      </c>
    </row>
    <row r="125" ht="14.25">
      <c r="A125" s="21"/>
      <c r="B125" s="22"/>
      <c r="C125" s="22" t="s">
        <v>28</v>
      </c>
      <c r="D125" s="23"/>
      <c r="E125" s="2"/>
      <c r="F125" s="24">
        <f>Source!AO156</f>
        <v>63.039999999999999</v>
      </c>
      <c r="G125" s="25">
        <f>Source!DG156</f>
        <v>0</v>
      </c>
      <c r="H125" s="2">
        <f>Source!AV156</f>
        <v>1</v>
      </c>
      <c r="I125" s="2">
        <f>IF(Source!BA156&lt;&gt;0,Source!BA156,1)</f>
        <v>1</v>
      </c>
      <c r="J125" s="13">
        <f>Source!S156</f>
        <v>12608</v>
      </c>
      <c r="K125" s="13"/>
    </row>
    <row r="126" ht="14.25">
      <c r="A126" s="21"/>
      <c r="B126" s="22"/>
      <c r="C126" s="22" t="s">
        <v>29</v>
      </c>
      <c r="D126" s="23"/>
      <c r="E126" s="2"/>
      <c r="F126" s="24">
        <f>Source!AM156</f>
        <v>91.519999999999996</v>
      </c>
      <c r="G126" s="25">
        <f>Source!DE156</f>
        <v>0</v>
      </c>
      <c r="H126" s="2">
        <f>Source!AV156</f>
        <v>1</v>
      </c>
      <c r="I126" s="2">
        <f>IF(Source!BB156&lt;&gt;0,Source!BB156,1)</f>
        <v>1</v>
      </c>
      <c r="J126" s="13">
        <f>Source!Q156</f>
        <v>18304</v>
      </c>
      <c r="K126" s="13"/>
    </row>
    <row r="127" ht="14.25">
      <c r="A127" s="21"/>
      <c r="B127" s="22"/>
      <c r="C127" s="22" t="s">
        <v>30</v>
      </c>
      <c r="D127" s="23"/>
      <c r="E127" s="2"/>
      <c r="F127" s="24">
        <f>Source!AN156</f>
        <v>42.090000000000003</v>
      </c>
      <c r="G127" s="25">
        <f>Source!DF156</f>
        <v>0</v>
      </c>
      <c r="H127" s="2">
        <f>Source!AV156</f>
        <v>1</v>
      </c>
      <c r="I127" s="2">
        <f>IF(Source!BS156&lt;&gt;0,Source!BS156,1)</f>
        <v>1</v>
      </c>
      <c r="J127" s="26">
        <f>Source!R156</f>
        <v>8418</v>
      </c>
      <c r="K127" s="13"/>
    </row>
    <row r="128" ht="14.25">
      <c r="A128" s="21"/>
      <c r="B128" s="22"/>
      <c r="C128" s="22" t="s">
        <v>31</v>
      </c>
      <c r="D128" s="23"/>
      <c r="E128" s="2"/>
      <c r="F128" s="24">
        <f>Source!AL156</f>
        <v>378.74000000000001</v>
      </c>
      <c r="G128" s="25">
        <f>Source!DD156</f>
        <v>0</v>
      </c>
      <c r="H128" s="2">
        <f>Source!AW156</f>
        <v>1</v>
      </c>
      <c r="I128" s="2">
        <f>IF(Source!BC156&lt;&gt;0,Source!BC156,1)</f>
        <v>1</v>
      </c>
      <c r="J128" s="13">
        <f>Source!P156</f>
        <v>75748</v>
      </c>
      <c r="K128" s="13"/>
    </row>
    <row r="129" ht="28.5">
      <c r="A129" s="21" t="str">
        <f>Source!E157</f>
        <v>1,1</v>
      </c>
      <c r="B129" s="22" t="str">
        <f>Source!F157</f>
        <v>9999990001</v>
      </c>
      <c r="C129" s="22" t="s">
        <v>32</v>
      </c>
      <c r="D129" s="23" t="str">
        <f>Source!H157</f>
        <v>т</v>
      </c>
      <c r="E129" s="2">
        <f>Source!I157</f>
        <v>-24</v>
      </c>
      <c r="F129" s="24">
        <f>Source!AK157</f>
        <v>0</v>
      </c>
      <c r="G129" s="25"/>
      <c r="H129" s="2">
        <f>Source!AW157</f>
        <v>1</v>
      </c>
      <c r="I129" s="2">
        <f>IF(Source!BC157&lt;&gt;0,Source!BC157,1)</f>
        <v>1</v>
      </c>
      <c r="J129" s="13">
        <f>Source!O157</f>
        <v>-0</v>
      </c>
      <c r="K129" s="13"/>
      <c r="Q129">
        <f>ROUND((Source!BZ157/100)*ROUND((Source!AF157*Source!AV157)*Source!I157,2),2)</f>
        <v>-0</v>
      </c>
      <c r="R129">
        <f>Source!X157</f>
        <v>-0</v>
      </c>
      <c r="S129">
        <f>ROUND((Source!CA157/100)*ROUND((Source!AF157*Source!AV157)*Source!I157,2),2)</f>
        <v>-0</v>
      </c>
      <c r="T129">
        <f>Source!Y157</f>
        <v>-0</v>
      </c>
      <c r="U129">
        <f>ROUND((175/100)*ROUND((Source!AE157*Source!AV157)*Source!I157,2),2)</f>
        <v>-0</v>
      </c>
      <c r="V129">
        <f>ROUND((108/100)*ROUND(Source!CS157*Source!I157,2),2)</f>
        <v>-0</v>
      </c>
    </row>
    <row r="130" ht="14.25">
      <c r="A130" s="21"/>
      <c r="B130" s="22"/>
      <c r="C130" s="22" t="s">
        <v>33</v>
      </c>
      <c r="D130" s="23" t="s">
        <v>34</v>
      </c>
      <c r="E130" s="2">
        <f>Source!AT156</f>
        <v>70</v>
      </c>
      <c r="F130" s="24"/>
      <c r="G130" s="25"/>
      <c r="H130" s="2"/>
      <c r="I130" s="2"/>
      <c r="J130" s="13">
        <f>SUM(R124:R129)</f>
        <v>8825.6000000000004</v>
      </c>
      <c r="K130" s="13"/>
    </row>
    <row r="131" ht="14.25">
      <c r="A131" s="21"/>
      <c r="B131" s="22"/>
      <c r="C131" s="22" t="s">
        <v>35</v>
      </c>
      <c r="D131" s="23" t="s">
        <v>34</v>
      </c>
      <c r="E131" s="2">
        <f>Source!AU156</f>
        <v>10</v>
      </c>
      <c r="F131" s="24"/>
      <c r="G131" s="25"/>
      <c r="H131" s="2"/>
      <c r="I131" s="2"/>
      <c r="J131" s="13">
        <f>SUM(T124:T130)</f>
        <v>1260.8</v>
      </c>
      <c r="K131" s="13"/>
    </row>
    <row r="132" ht="14.25">
      <c r="A132" s="21"/>
      <c r="B132" s="22"/>
      <c r="C132" s="22" t="s">
        <v>36</v>
      </c>
      <c r="D132" s="23" t="s">
        <v>34</v>
      </c>
      <c r="E132" s="2">
        <f>108</f>
        <v>108</v>
      </c>
      <c r="F132" s="24"/>
      <c r="G132" s="25"/>
      <c r="H132" s="2"/>
      <c r="I132" s="2"/>
      <c r="J132" s="13">
        <f>SUM(V124:V131)</f>
        <v>9091.4400000000005</v>
      </c>
      <c r="K132" s="13"/>
    </row>
    <row r="133" ht="14.25">
      <c r="A133" s="21"/>
      <c r="B133" s="22"/>
      <c r="C133" s="22" t="s">
        <v>37</v>
      </c>
      <c r="D133" s="23" t="s">
        <v>38</v>
      </c>
      <c r="E133" s="2">
        <f>Source!AQ156</f>
        <v>0.23000000000000001</v>
      </c>
      <c r="F133" s="24"/>
      <c r="G133" s="25">
        <f>Source!DI156</f>
        <v>0</v>
      </c>
      <c r="H133" s="2">
        <f>Source!AV156</f>
        <v>1</v>
      </c>
      <c r="I133" s="2"/>
      <c r="J133" s="13"/>
      <c r="K133" s="13">
        <f>Source!U156</f>
        <v>46</v>
      </c>
    </row>
    <row r="134" ht="15">
      <c r="A134" s="27"/>
      <c r="B134" s="27"/>
      <c r="C134" s="27"/>
      <c r="D134" s="27"/>
      <c r="E134" s="27"/>
      <c r="F134" s="27"/>
      <c r="G134" s="27"/>
      <c r="H134" s="27"/>
      <c r="I134" s="28">
        <f>J125+J126+J128+J130+J131+J132+SUM(J129:J129)</f>
        <v>125837.84</v>
      </c>
      <c r="J134" s="28"/>
      <c r="K134" s="28">
        <f>IF(Source!I156&lt;&gt;0,ROUND(I134/Source!I156,2),0)</f>
        <v>629.19000000000005</v>
      </c>
      <c r="P134" s="29">
        <f>I134</f>
        <v>125837.84</v>
      </c>
    </row>
    <row r="135" ht="57">
      <c r="A135" s="21" t="str">
        <f>Source!E158</f>
        <v>2</v>
      </c>
      <c r="B135" s="22" t="str">
        <f>Source!F158</f>
        <v>1.49-9201-1-2/1</v>
      </c>
      <c r="C135" s="22" t="str">
        <f>Source!G158</f>
        <v xml:space="preserve">Перевозка строительного мусора автосамосвалами грузоподъемностью до 10 т на расстояние 1 км - при механизированной погрузке</v>
      </c>
      <c r="D135" s="23" t="str">
        <f>Source!H158</f>
        <v>т</v>
      </c>
      <c r="E135" s="2">
        <f>Source!I158</f>
        <v>19.199999999999999</v>
      </c>
      <c r="F135" s="24"/>
      <c r="G135" s="25"/>
      <c r="H135" s="2"/>
      <c r="I135" s="2"/>
      <c r="J135" s="13"/>
      <c r="K135" s="13"/>
      <c r="Q135">
        <f>ROUND((Source!BZ158/100)*ROUND((Source!AF158*Source!AV158)*Source!I158,2),2)</f>
        <v>0</v>
      </c>
      <c r="R135">
        <f>Source!X158</f>
        <v>0</v>
      </c>
      <c r="S135">
        <f>ROUND((Source!CA158/100)*ROUND((Source!AF158*Source!AV158)*Source!I158,2),2)</f>
        <v>0</v>
      </c>
      <c r="T135">
        <f>Source!Y158</f>
        <v>0</v>
      </c>
      <c r="U135">
        <f>ROUND((175/100)*ROUND((Source!AE158*Source!AV158)*Source!I158,2),2)</f>
        <v>1109.1300000000001</v>
      </c>
      <c r="V135">
        <f>ROUND((108/100)*ROUND(Source!CS158*Source!I158,2),2)</f>
        <v>684.49000000000001</v>
      </c>
    </row>
    <row r="136" ht="12.75">
      <c r="C136" s="30" t="str">
        <f>"Объем: "&amp;Source!I158&amp;"=24*"&amp;"0,8"</f>
        <v xml:space="preserve">Объем: 19.2=24*0,8</v>
      </c>
    </row>
    <row r="137" ht="14.25">
      <c r="A137" s="21"/>
      <c r="B137" s="22"/>
      <c r="C137" s="22" t="s">
        <v>28</v>
      </c>
      <c r="D137" s="23"/>
      <c r="E137" s="2"/>
      <c r="F137" s="24">
        <f>Source!AO158</f>
        <v>0</v>
      </c>
      <c r="G137" s="25">
        <f>Source!DG158</f>
        <v>0</v>
      </c>
      <c r="H137" s="2">
        <f>Source!AV158</f>
        <v>1</v>
      </c>
      <c r="I137" s="2">
        <f>IF(Source!BA158&lt;&gt;0,Source!BA158,1)</f>
        <v>1</v>
      </c>
      <c r="J137" s="13">
        <f>Source!S158</f>
        <v>0</v>
      </c>
      <c r="K137" s="13"/>
    </row>
    <row r="138" ht="14.25">
      <c r="A138" s="21"/>
      <c r="B138" s="22"/>
      <c r="C138" s="22" t="s">
        <v>29</v>
      </c>
      <c r="D138" s="23"/>
      <c r="E138" s="2"/>
      <c r="F138" s="24">
        <f>Source!AM158</f>
        <v>61.219999999999999</v>
      </c>
      <c r="G138" s="25">
        <f>Source!DE158</f>
        <v>0</v>
      </c>
      <c r="H138" s="2">
        <f>Source!AV158</f>
        <v>1</v>
      </c>
      <c r="I138" s="2">
        <f>IF(Source!BB158&lt;&gt;0,Source!BB158,1)</f>
        <v>1</v>
      </c>
      <c r="J138" s="13">
        <f>Source!Q158</f>
        <v>1175.4200000000001</v>
      </c>
      <c r="K138" s="13"/>
    </row>
    <row r="139" ht="14.25">
      <c r="A139" s="21"/>
      <c r="B139" s="22"/>
      <c r="C139" s="22" t="s">
        <v>30</v>
      </c>
      <c r="D139" s="23"/>
      <c r="E139" s="2"/>
      <c r="F139" s="24">
        <f>Source!AN158</f>
        <v>33.009999999999998</v>
      </c>
      <c r="G139" s="25">
        <f>Source!DF158</f>
        <v>0</v>
      </c>
      <c r="H139" s="2">
        <f>Source!AV158</f>
        <v>1</v>
      </c>
      <c r="I139" s="2">
        <f>IF(Source!BS158&lt;&gt;0,Source!BS158,1)</f>
        <v>1</v>
      </c>
      <c r="J139" s="26">
        <f>Source!R158</f>
        <v>633.78999999999996</v>
      </c>
      <c r="K139" s="13"/>
    </row>
    <row r="140" ht="14.25">
      <c r="A140" s="21"/>
      <c r="B140" s="22"/>
      <c r="C140" s="22" t="s">
        <v>31</v>
      </c>
      <c r="D140" s="23"/>
      <c r="E140" s="2"/>
      <c r="F140" s="24">
        <f>Source!AL158</f>
        <v>0</v>
      </c>
      <c r="G140" s="25">
        <f>Source!DD158</f>
        <v>0</v>
      </c>
      <c r="H140" s="2">
        <f>Source!AW158</f>
        <v>1</v>
      </c>
      <c r="I140" s="2">
        <f>IF(Source!BC158&lt;&gt;0,Source!BC158,1)</f>
        <v>1</v>
      </c>
      <c r="J140" s="13">
        <f>Source!P158</f>
        <v>0</v>
      </c>
      <c r="K140" s="13"/>
    </row>
    <row r="141" ht="14.25">
      <c r="A141" s="21"/>
      <c r="B141" s="22"/>
      <c r="C141" s="22" t="s">
        <v>33</v>
      </c>
      <c r="D141" s="23" t="s">
        <v>34</v>
      </c>
      <c r="E141" s="2">
        <f>Source!AT158</f>
        <v>0</v>
      </c>
      <c r="F141" s="24"/>
      <c r="G141" s="25"/>
      <c r="H141" s="2"/>
      <c r="I141" s="2"/>
      <c r="J141" s="13">
        <f>SUM(R135:R140)</f>
        <v>0</v>
      </c>
      <c r="K141" s="13"/>
    </row>
    <row r="142" ht="14.25">
      <c r="A142" s="21"/>
      <c r="B142" s="22"/>
      <c r="C142" s="22" t="s">
        <v>35</v>
      </c>
      <c r="D142" s="23" t="s">
        <v>34</v>
      </c>
      <c r="E142" s="2">
        <f>Source!AU158</f>
        <v>0</v>
      </c>
      <c r="F142" s="24"/>
      <c r="G142" s="25"/>
      <c r="H142" s="2"/>
      <c r="I142" s="2"/>
      <c r="J142" s="13">
        <f>SUM(T135:T141)</f>
        <v>0</v>
      </c>
      <c r="K142" s="13"/>
    </row>
    <row r="143" ht="14.25">
      <c r="A143" s="21"/>
      <c r="B143" s="22"/>
      <c r="C143" s="22" t="s">
        <v>37</v>
      </c>
      <c r="D143" s="23" t="s">
        <v>38</v>
      </c>
      <c r="E143" s="2">
        <f>Source!AQ158</f>
        <v>0</v>
      </c>
      <c r="F143" s="24"/>
      <c r="G143" s="25">
        <f>Source!DI158</f>
        <v>0</v>
      </c>
      <c r="H143" s="2">
        <f>Source!AV158</f>
        <v>1</v>
      </c>
      <c r="I143" s="2"/>
      <c r="J143" s="13"/>
      <c r="K143" s="13">
        <f>Source!U158</f>
        <v>0</v>
      </c>
    </row>
    <row r="144" ht="15">
      <c r="A144" s="27"/>
      <c r="B144" s="27"/>
      <c r="C144" s="27"/>
      <c r="D144" s="27"/>
      <c r="E144" s="27"/>
      <c r="F144" s="27"/>
      <c r="G144" s="27"/>
      <c r="H144" s="27"/>
      <c r="I144" s="28">
        <f>J137+J138+J140+J141+J142</f>
        <v>1175.4200000000001</v>
      </c>
      <c r="J144" s="28"/>
      <c r="K144" s="28">
        <f>IF(Source!I158&lt;&gt;0,ROUND(I144/Source!I158,2),0)</f>
        <v>61.219999999999999</v>
      </c>
      <c r="P144" s="29">
        <f>I144</f>
        <v>1175.4200000000001</v>
      </c>
    </row>
    <row r="145" ht="57">
      <c r="A145" s="21" t="str">
        <f>Source!E159</f>
        <v>3</v>
      </c>
      <c r="B145" s="22" t="str">
        <f>Source!F159</f>
        <v>1.49-9201-1-3/1</v>
      </c>
      <c r="C145" s="22" t="str">
        <f>Source!G159</f>
        <v xml:space="preserve">Перевозка строительного мусора автосамосвалами грузоподъемностью до 10 т - добавляется на каждый последующий 1 км до 100 км</v>
      </c>
      <c r="D145" s="23" t="str">
        <f>Source!H159</f>
        <v>т</v>
      </c>
      <c r="E145" s="2">
        <f>Source!I159</f>
        <v>19.199999999999999</v>
      </c>
      <c r="F145" s="24"/>
      <c r="G145" s="25"/>
      <c r="H145" s="2"/>
      <c r="I145" s="2"/>
      <c r="J145" s="13"/>
      <c r="K145" s="13"/>
      <c r="Q145">
        <f>ROUND((Source!BZ159/100)*ROUND((Source!AF159*Source!AV159)*Source!I159,2),2)</f>
        <v>0</v>
      </c>
      <c r="R145">
        <f>Source!X159</f>
        <v>0</v>
      </c>
      <c r="S145">
        <f>ROUND((Source!CA159/100)*ROUND((Source!AF159*Source!AV159)*Source!I159,2),2)</f>
        <v>0</v>
      </c>
      <c r="T145">
        <f>Source!Y159</f>
        <v>0</v>
      </c>
      <c r="U145">
        <f>ROUND((175/100)*ROUND((Source!AE159*Source!AV159)*Source!I159,2),2)</f>
        <v>26800.709999999999</v>
      </c>
      <c r="V145">
        <f>ROUND((108/100)*ROUND(Source!CS159*Source!I159,2),2)</f>
        <v>16539.869999999999</v>
      </c>
    </row>
    <row r="146" ht="14.25">
      <c r="A146" s="21"/>
      <c r="B146" s="22"/>
      <c r="C146" s="22" t="s">
        <v>28</v>
      </c>
      <c r="D146" s="23"/>
      <c r="E146" s="2"/>
      <c r="F146" s="24">
        <f>Source!AO159</f>
        <v>0</v>
      </c>
      <c r="G146" s="25" t="str">
        <f>Source!DG159</f>
        <v>*51</v>
      </c>
      <c r="H146" s="2">
        <f>Source!AV159</f>
        <v>1</v>
      </c>
      <c r="I146" s="2">
        <f>IF(Source!BA159&lt;&gt;0,Source!BA159,1)</f>
        <v>1</v>
      </c>
      <c r="J146" s="13">
        <f>Source!S159</f>
        <v>0</v>
      </c>
      <c r="K146" s="13"/>
    </row>
    <row r="147" ht="14.25">
      <c r="A147" s="21"/>
      <c r="B147" s="22"/>
      <c r="C147" s="22" t="s">
        <v>29</v>
      </c>
      <c r="D147" s="23"/>
      <c r="E147" s="2"/>
      <c r="F147" s="24">
        <f>Source!AM159</f>
        <v>28.989999999999998</v>
      </c>
      <c r="G147" s="25" t="str">
        <f>Source!DE159</f>
        <v>*51</v>
      </c>
      <c r="H147" s="2">
        <f>Source!AV159</f>
        <v>1</v>
      </c>
      <c r="I147" s="2">
        <f>IF(Source!BB159&lt;&gt;0,Source!BB159,1)</f>
        <v>1</v>
      </c>
      <c r="J147" s="13">
        <f>Source!Q159</f>
        <v>28387.009999999998</v>
      </c>
      <c r="K147" s="13"/>
    </row>
    <row r="148" ht="14.25">
      <c r="A148" s="21"/>
      <c r="B148" s="22"/>
      <c r="C148" s="22" t="s">
        <v>30</v>
      </c>
      <c r="D148" s="23"/>
      <c r="E148" s="2"/>
      <c r="F148" s="24">
        <f>Source!AN159</f>
        <v>15.640000000000001</v>
      </c>
      <c r="G148" s="25" t="str">
        <f>Source!DF159</f>
        <v>*51</v>
      </c>
      <c r="H148" s="2">
        <f>Source!AV159</f>
        <v>1</v>
      </c>
      <c r="I148" s="2">
        <f>IF(Source!BS159&lt;&gt;0,Source!BS159,1)</f>
        <v>1</v>
      </c>
      <c r="J148" s="26">
        <f>Source!R159</f>
        <v>15314.690000000001</v>
      </c>
      <c r="K148" s="13"/>
    </row>
    <row r="149" ht="14.25">
      <c r="A149" s="21"/>
      <c r="B149" s="22"/>
      <c r="C149" s="22" t="s">
        <v>31</v>
      </c>
      <c r="D149" s="23"/>
      <c r="E149" s="2"/>
      <c r="F149" s="24">
        <f>Source!AL159</f>
        <v>0</v>
      </c>
      <c r="G149" s="25">
        <f>Source!DD159</f>
        <v>0</v>
      </c>
      <c r="H149" s="2">
        <f>Source!AW159</f>
        <v>1</v>
      </c>
      <c r="I149" s="2">
        <f>IF(Source!BC159&lt;&gt;0,Source!BC159,1)</f>
        <v>1</v>
      </c>
      <c r="J149" s="13">
        <f>Source!P159</f>
        <v>0</v>
      </c>
      <c r="K149" s="13"/>
    </row>
    <row r="150" ht="14.25">
      <c r="A150" s="21"/>
      <c r="B150" s="22"/>
      <c r="C150" s="22" t="s">
        <v>33</v>
      </c>
      <c r="D150" s="23" t="s">
        <v>34</v>
      </c>
      <c r="E150" s="2">
        <f>Source!AT159</f>
        <v>0</v>
      </c>
      <c r="F150" s="24"/>
      <c r="G150" s="25"/>
      <c r="H150" s="2"/>
      <c r="I150" s="2"/>
      <c r="J150" s="13">
        <f>SUM(R145:R149)</f>
        <v>0</v>
      </c>
      <c r="K150" s="13"/>
    </row>
    <row r="151" ht="14.25">
      <c r="A151" s="21"/>
      <c r="B151" s="22"/>
      <c r="C151" s="22" t="s">
        <v>35</v>
      </c>
      <c r="D151" s="23" t="s">
        <v>34</v>
      </c>
      <c r="E151" s="2">
        <f>Source!AU159</f>
        <v>0</v>
      </c>
      <c r="F151" s="24"/>
      <c r="G151" s="25"/>
      <c r="H151" s="2"/>
      <c r="I151" s="2"/>
      <c r="J151" s="13">
        <f>SUM(T145:T150)</f>
        <v>0</v>
      </c>
      <c r="K151" s="13"/>
    </row>
    <row r="152" ht="14.25">
      <c r="A152" s="21"/>
      <c r="B152" s="22"/>
      <c r="C152" s="22" t="s">
        <v>37</v>
      </c>
      <c r="D152" s="23" t="s">
        <v>38</v>
      </c>
      <c r="E152" s="2">
        <f>Source!AQ159</f>
        <v>0</v>
      </c>
      <c r="F152" s="24"/>
      <c r="G152" s="25" t="str">
        <f>Source!DI159</f>
        <v>*51</v>
      </c>
      <c r="H152" s="2">
        <f>Source!AV159</f>
        <v>1</v>
      </c>
      <c r="I152" s="2"/>
      <c r="J152" s="13"/>
      <c r="K152" s="13">
        <f>Source!U159</f>
        <v>0</v>
      </c>
    </row>
    <row r="153" ht="15">
      <c r="A153" s="27"/>
      <c r="B153" s="27"/>
      <c r="C153" s="27"/>
      <c r="D153" s="27"/>
      <c r="E153" s="27"/>
      <c r="F153" s="27"/>
      <c r="G153" s="27"/>
      <c r="H153" s="27"/>
      <c r="I153" s="28">
        <f>J146+J147+J149+J150+J151</f>
        <v>28387.009999999998</v>
      </c>
      <c r="J153" s="28"/>
      <c r="K153" s="28">
        <f>IF(Source!I159&lt;&gt;0,ROUND(I153/Source!I159,2),0)</f>
        <v>1478.49</v>
      </c>
      <c r="P153" s="29">
        <f>I153</f>
        <v>28387.009999999998</v>
      </c>
    </row>
    <row r="155" ht="15" customHeight="1">
      <c r="A155" s="31" t="str">
        <f>CONCATENATE("Итого по подразделу: ",IF(Source!G161&lt;&gt;"Новый подраздел",Source!G161,""))</f>
        <v xml:space="preserve">Итого по подразделу: Ремонт асфальтобетонного покрытия - 200,0 м2</v>
      </c>
      <c r="B155" s="31"/>
      <c r="C155" s="31"/>
      <c r="D155" s="31"/>
      <c r="E155" s="31"/>
      <c r="F155" s="31"/>
      <c r="G155" s="31"/>
      <c r="H155" s="31"/>
      <c r="I155" s="32">
        <f>SUM(P123:P154)</f>
        <v>155400.26999999999</v>
      </c>
      <c r="J155" s="32"/>
      <c r="K155" s="33"/>
    </row>
    <row r="157" ht="14.25" customHeight="1">
      <c r="C157" s="8" t="str">
        <f>Source!H190</f>
        <v>Итого</v>
      </c>
      <c r="D157" s="8"/>
      <c r="E157" s="8"/>
      <c r="F157" s="8"/>
      <c r="G157" s="8"/>
      <c r="H157" s="8"/>
      <c r="I157" s="13">
        <f>IF(Source!F190=0,"",Source!F190)</f>
        <v>155400.26999999999</v>
      </c>
      <c r="J157" s="13"/>
    </row>
    <row r="158" ht="14.25" customHeight="1">
      <c r="C158" s="8" t="str">
        <f>Source!H191</f>
        <v xml:space="preserve">НДС 20%</v>
      </c>
      <c r="D158" s="8"/>
      <c r="E158" s="8"/>
      <c r="F158" s="8"/>
      <c r="G158" s="8"/>
      <c r="H158" s="8"/>
      <c r="I158" s="13">
        <f>IF(Source!F191=0,"",Source!F191)</f>
        <v>31080.049999999999</v>
      </c>
      <c r="J158" s="13"/>
    </row>
    <row r="159" ht="14.25" customHeight="1">
      <c r="C159" s="8" t="str">
        <f>Source!H192</f>
        <v>Всего</v>
      </c>
      <c r="D159" s="8"/>
      <c r="E159" s="8"/>
      <c r="F159" s="8"/>
      <c r="G159" s="8"/>
      <c r="H159" s="8"/>
      <c r="I159" s="13">
        <f>IF(Source!F192=0,"",Source!F192)</f>
        <v>186480.32000000001</v>
      </c>
      <c r="J159" s="13"/>
    </row>
    <row r="160" ht="14.25" customHeight="1">
      <c r="C160" s="8" t="str">
        <f>Source!H193</f>
        <v xml:space="preserve">С учётом выделенного финансирования к - 0,5857501461</v>
      </c>
      <c r="D160" s="8"/>
      <c r="E160" s="8"/>
      <c r="F160" s="8"/>
      <c r="G160" s="8"/>
      <c r="H160" s="8"/>
      <c r="I160" s="13">
        <f>IF(Source!F193=0,"",Source!F193)</f>
        <v>109230.87</v>
      </c>
      <c r="J160" s="13"/>
    </row>
    <row r="162" ht="16.5" customHeight="1">
      <c r="A162" s="20" t="str">
        <f>CONCATENATE("Подраздел: ",IF(Source!G195&lt;&gt;"Новый подраздел",Source!G195,""))</f>
        <v xml:space="preserve">Подраздел: Замена бортового камня - 40,0 м.п.</v>
      </c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 ht="28.5">
      <c r="A163" s="21" t="str">
        <f>Source!E199</f>
        <v>1</v>
      </c>
      <c r="B163" s="22" t="str">
        <f>Source!F199</f>
        <v>2.1-3202-1-1/1</v>
      </c>
      <c r="C163" s="22" t="str">
        <f>Source!G199</f>
        <v xml:space="preserve">Замена бортового камня бетонного во дворовых территориях</v>
      </c>
      <c r="D163" s="23" t="str">
        <f>Source!H199</f>
        <v>м</v>
      </c>
      <c r="E163" s="2">
        <f>Source!I199</f>
        <v>40</v>
      </c>
      <c r="F163" s="24"/>
      <c r="G163" s="25"/>
      <c r="H163" s="2"/>
      <c r="I163" s="2"/>
      <c r="J163" s="13"/>
      <c r="K163" s="13"/>
      <c r="Q163">
        <f>ROUND((Source!BZ199/100)*ROUND((Source!AF199*Source!AV199)*Source!I199,2),2)</f>
        <v>4147.9200000000001</v>
      </c>
      <c r="R163">
        <f>Source!X199</f>
        <v>4147.9200000000001</v>
      </c>
      <c r="S163">
        <f>ROUND((Source!CA199/100)*ROUND((Source!AF199*Source!AV199)*Source!I199,2),2)</f>
        <v>592.55999999999995</v>
      </c>
      <c r="T163">
        <f>Source!Y199</f>
        <v>592.55999999999995</v>
      </c>
      <c r="U163">
        <f>ROUND((175/100)*ROUND((Source!AE199*Source!AV199)*Source!I199,2),2)</f>
        <v>7911.3999999999996</v>
      </c>
      <c r="V163">
        <f>ROUND((108/100)*ROUND(Source!CS199*Source!I199,2),2)</f>
        <v>4882.46</v>
      </c>
    </row>
    <row r="164" ht="14.25">
      <c r="A164" s="21"/>
      <c r="B164" s="22"/>
      <c r="C164" s="22" t="s">
        <v>28</v>
      </c>
      <c r="D164" s="23"/>
      <c r="E164" s="2"/>
      <c r="F164" s="24">
        <f>Source!AO199</f>
        <v>148.13999999999999</v>
      </c>
      <c r="G164" s="25">
        <f>Source!DG199</f>
        <v>0</v>
      </c>
      <c r="H164" s="2">
        <f>Source!AV199</f>
        <v>1</v>
      </c>
      <c r="I164" s="2">
        <f>IF(Source!BA199&lt;&gt;0,Source!BA199,1)</f>
        <v>1</v>
      </c>
      <c r="J164" s="13">
        <f>Source!S199</f>
        <v>5925.6000000000004</v>
      </c>
      <c r="K164" s="13"/>
    </row>
    <row r="165" ht="14.25">
      <c r="A165" s="21"/>
      <c r="B165" s="22"/>
      <c r="C165" s="22" t="s">
        <v>29</v>
      </c>
      <c r="D165" s="23"/>
      <c r="E165" s="2"/>
      <c r="F165" s="24">
        <f>Source!AM199</f>
        <v>199.97</v>
      </c>
      <c r="G165" s="25">
        <f>Source!DE199</f>
        <v>0</v>
      </c>
      <c r="H165" s="2">
        <f>Source!AV199</f>
        <v>1</v>
      </c>
      <c r="I165" s="2">
        <f>IF(Source!BB199&lt;&gt;0,Source!BB199,1)</f>
        <v>1</v>
      </c>
      <c r="J165" s="13">
        <f>Source!Q199</f>
        <v>7998.8000000000002</v>
      </c>
      <c r="K165" s="13"/>
    </row>
    <row r="166" ht="14.25">
      <c r="A166" s="21"/>
      <c r="B166" s="22"/>
      <c r="C166" s="22" t="s">
        <v>30</v>
      </c>
      <c r="D166" s="23"/>
      <c r="E166" s="2"/>
      <c r="F166" s="24">
        <f>Source!AN199</f>
        <v>113.02</v>
      </c>
      <c r="G166" s="25">
        <f>Source!DF199</f>
        <v>0</v>
      </c>
      <c r="H166" s="2">
        <f>Source!AV199</f>
        <v>1</v>
      </c>
      <c r="I166" s="2">
        <f>IF(Source!BS199&lt;&gt;0,Source!BS199,1)</f>
        <v>1</v>
      </c>
      <c r="J166" s="26">
        <f>Source!R199</f>
        <v>4520.8000000000002</v>
      </c>
      <c r="K166" s="13"/>
    </row>
    <row r="167" ht="14.25">
      <c r="A167" s="21"/>
      <c r="B167" s="22"/>
      <c r="C167" s="22" t="s">
        <v>31</v>
      </c>
      <c r="D167" s="23"/>
      <c r="E167" s="2"/>
      <c r="F167" s="24">
        <f>Source!AL199</f>
        <v>574.54999999999995</v>
      </c>
      <c r="G167" s="25">
        <f>Source!DD199</f>
        <v>0</v>
      </c>
      <c r="H167" s="2">
        <f>Source!AW199</f>
        <v>1</v>
      </c>
      <c r="I167" s="2">
        <f>IF(Source!BC199&lt;&gt;0,Source!BC199,1)</f>
        <v>1</v>
      </c>
      <c r="J167" s="13">
        <f>Source!P199</f>
        <v>22982</v>
      </c>
      <c r="K167" s="13"/>
    </row>
    <row r="168" ht="28.5">
      <c r="A168" s="21" t="str">
        <f>Source!E200</f>
        <v>1,1</v>
      </c>
      <c r="B168" s="22" t="str">
        <f>Source!F200</f>
        <v>9999990001</v>
      </c>
      <c r="C168" s="22" t="s">
        <v>32</v>
      </c>
      <c r="D168" s="23" t="str">
        <f>Source!H200</f>
        <v>т</v>
      </c>
      <c r="E168" s="2">
        <f>Source!I200</f>
        <v>-9.8399999999999999</v>
      </c>
      <c r="F168" s="24">
        <f>Source!AK200</f>
        <v>0</v>
      </c>
      <c r="G168" s="25"/>
      <c r="H168" s="2">
        <f>Source!AW200</f>
        <v>1</v>
      </c>
      <c r="I168" s="2">
        <f>IF(Source!BC200&lt;&gt;0,Source!BC200,1)</f>
        <v>1</v>
      </c>
      <c r="J168" s="13">
        <f>Source!O200</f>
        <v>-0</v>
      </c>
      <c r="K168" s="13"/>
      <c r="Q168">
        <f>ROUND((Source!BZ200/100)*ROUND((Source!AF200*Source!AV200)*Source!I200,2),2)</f>
        <v>-0</v>
      </c>
      <c r="R168">
        <f>Source!X200</f>
        <v>-0</v>
      </c>
      <c r="S168">
        <f>ROUND((Source!CA200/100)*ROUND((Source!AF200*Source!AV200)*Source!I200,2),2)</f>
        <v>-0</v>
      </c>
      <c r="T168">
        <f>Source!Y200</f>
        <v>-0</v>
      </c>
      <c r="U168">
        <f>ROUND((175/100)*ROUND((Source!AE200*Source!AV200)*Source!I200,2),2)</f>
        <v>-0</v>
      </c>
      <c r="V168">
        <f>ROUND((108/100)*ROUND(Source!CS200*Source!I200,2),2)</f>
        <v>-0</v>
      </c>
    </row>
    <row r="169" ht="14.25">
      <c r="A169" s="21"/>
      <c r="B169" s="22"/>
      <c r="C169" s="22" t="s">
        <v>33</v>
      </c>
      <c r="D169" s="23" t="s">
        <v>34</v>
      </c>
      <c r="E169" s="2">
        <f>Source!AT199</f>
        <v>70</v>
      </c>
      <c r="F169" s="24"/>
      <c r="G169" s="25"/>
      <c r="H169" s="2"/>
      <c r="I169" s="2"/>
      <c r="J169" s="13">
        <f>SUM(R163:R168)</f>
        <v>4147.9200000000001</v>
      </c>
      <c r="K169" s="13"/>
    </row>
    <row r="170" ht="14.25">
      <c r="A170" s="21"/>
      <c r="B170" s="22"/>
      <c r="C170" s="22" t="s">
        <v>35</v>
      </c>
      <c r="D170" s="23" t="s">
        <v>34</v>
      </c>
      <c r="E170" s="2">
        <f>Source!AU199</f>
        <v>10</v>
      </c>
      <c r="F170" s="24"/>
      <c r="G170" s="25"/>
      <c r="H170" s="2"/>
      <c r="I170" s="2"/>
      <c r="J170" s="13">
        <f>SUM(T163:T169)</f>
        <v>592.55999999999995</v>
      </c>
      <c r="K170" s="13"/>
    </row>
    <row r="171" ht="14.25">
      <c r="A171" s="21"/>
      <c r="B171" s="22"/>
      <c r="C171" s="22" t="s">
        <v>36</v>
      </c>
      <c r="D171" s="23" t="s">
        <v>34</v>
      </c>
      <c r="E171" s="2">
        <f>108</f>
        <v>108</v>
      </c>
      <c r="F171" s="24"/>
      <c r="G171" s="25"/>
      <c r="H171" s="2"/>
      <c r="I171" s="2"/>
      <c r="J171" s="13">
        <f>SUM(V163:V170)</f>
        <v>4882.46</v>
      </c>
      <c r="K171" s="13"/>
    </row>
    <row r="172" ht="14.25">
      <c r="A172" s="21"/>
      <c r="B172" s="22"/>
      <c r="C172" s="22" t="s">
        <v>37</v>
      </c>
      <c r="D172" s="23" t="s">
        <v>38</v>
      </c>
      <c r="E172" s="2">
        <f>Source!AQ199</f>
        <v>0.66000000000000003</v>
      </c>
      <c r="F172" s="24"/>
      <c r="G172" s="25">
        <f>Source!DI199</f>
        <v>0</v>
      </c>
      <c r="H172" s="2">
        <f>Source!AV199</f>
        <v>1</v>
      </c>
      <c r="I172" s="2"/>
      <c r="J172" s="13"/>
      <c r="K172" s="13">
        <f>Source!U199</f>
        <v>26.399999999999999</v>
      </c>
    </row>
    <row r="173" ht="15">
      <c r="A173" s="27"/>
      <c r="B173" s="27"/>
      <c r="C173" s="27"/>
      <c r="D173" s="27"/>
      <c r="E173" s="27"/>
      <c r="F173" s="27"/>
      <c r="G173" s="27"/>
      <c r="H173" s="27"/>
      <c r="I173" s="28">
        <f>J164+J165+J167+J169+J170+J171+SUM(J168:J168)</f>
        <v>46529.339999999997</v>
      </c>
      <c r="J173" s="28"/>
      <c r="K173" s="28">
        <f>IF(Source!I199&lt;&gt;0,ROUND(I173/Source!I199,2),0)</f>
        <v>1163.23</v>
      </c>
      <c r="P173" s="29">
        <f>I173</f>
        <v>46529.339999999997</v>
      </c>
    </row>
    <row r="174" ht="57">
      <c r="A174" s="21" t="str">
        <f>Source!E201</f>
        <v>2</v>
      </c>
      <c r="B174" s="22" t="str">
        <f>Source!F201</f>
        <v>1.49-9201-1-2/1</v>
      </c>
      <c r="C174" s="22" t="str">
        <f>Source!G201</f>
        <v xml:space="preserve">Перевозка строительного мусора автосамосвалами грузоподъемностью до 10 т на расстояние 1 км - при механизированной погрузке</v>
      </c>
      <c r="D174" s="23" t="str">
        <f>Source!H201</f>
        <v>т</v>
      </c>
      <c r="E174" s="2">
        <f>Source!I201</f>
        <v>7.8719999999999999</v>
      </c>
      <c r="F174" s="24"/>
      <c r="G174" s="25"/>
      <c r="H174" s="2"/>
      <c r="I174" s="2"/>
      <c r="J174" s="13"/>
      <c r="K174" s="13"/>
      <c r="Q174">
        <f>ROUND((Source!BZ201/100)*ROUND((Source!AF201*Source!AV201)*Source!I201,2),2)</f>
        <v>0</v>
      </c>
      <c r="R174">
        <f>Source!X201</f>
        <v>0</v>
      </c>
      <c r="S174">
        <f>ROUND((Source!CA201/100)*ROUND((Source!AF201*Source!AV201)*Source!I201,2),2)</f>
        <v>0</v>
      </c>
      <c r="T174">
        <f>Source!Y201</f>
        <v>0</v>
      </c>
      <c r="U174">
        <f>ROUND((175/100)*ROUND((Source!AE201*Source!AV201)*Source!I201,2),2)</f>
        <v>454.74000000000001</v>
      </c>
      <c r="V174">
        <f>ROUND((108/100)*ROUND(Source!CS201*Source!I201,2),2)</f>
        <v>280.63999999999999</v>
      </c>
    </row>
    <row r="175" ht="12.75">
      <c r="C175" s="30" t="str">
        <f>"Объем: "&amp;Source!I201&amp;"=9,84*"&amp;"0,8"</f>
        <v xml:space="preserve">Объем: 7.872=9,84*0,8</v>
      </c>
    </row>
    <row r="176" ht="14.25">
      <c r="A176" s="21"/>
      <c r="B176" s="22"/>
      <c r="C176" s="22" t="s">
        <v>28</v>
      </c>
      <c r="D176" s="23"/>
      <c r="E176" s="2"/>
      <c r="F176" s="24">
        <f>Source!AO201</f>
        <v>0</v>
      </c>
      <c r="G176" s="25">
        <f>Source!DG201</f>
        <v>0</v>
      </c>
      <c r="H176" s="2">
        <f>Source!AV201</f>
        <v>1</v>
      </c>
      <c r="I176" s="2">
        <f>IF(Source!BA201&lt;&gt;0,Source!BA201,1)</f>
        <v>1</v>
      </c>
      <c r="J176" s="13">
        <f>Source!S201</f>
        <v>0</v>
      </c>
      <c r="K176" s="13"/>
    </row>
    <row r="177" ht="14.25">
      <c r="A177" s="21"/>
      <c r="B177" s="22"/>
      <c r="C177" s="22" t="s">
        <v>29</v>
      </c>
      <c r="D177" s="23"/>
      <c r="E177" s="2"/>
      <c r="F177" s="24">
        <f>Source!AM201</f>
        <v>61.219999999999999</v>
      </c>
      <c r="G177" s="25">
        <f>Source!DE201</f>
        <v>0</v>
      </c>
      <c r="H177" s="2">
        <f>Source!AV201</f>
        <v>1</v>
      </c>
      <c r="I177" s="2">
        <f>IF(Source!BB201&lt;&gt;0,Source!BB201,1)</f>
        <v>1</v>
      </c>
      <c r="J177" s="13">
        <f>Source!Q201</f>
        <v>481.92000000000002</v>
      </c>
      <c r="K177" s="13"/>
    </row>
    <row r="178" ht="14.25">
      <c r="A178" s="21"/>
      <c r="B178" s="22"/>
      <c r="C178" s="22" t="s">
        <v>30</v>
      </c>
      <c r="D178" s="23"/>
      <c r="E178" s="2"/>
      <c r="F178" s="24">
        <f>Source!AN201</f>
        <v>33.009999999999998</v>
      </c>
      <c r="G178" s="25">
        <f>Source!DF201</f>
        <v>0</v>
      </c>
      <c r="H178" s="2">
        <f>Source!AV201</f>
        <v>1</v>
      </c>
      <c r="I178" s="2">
        <f>IF(Source!BS201&lt;&gt;0,Source!BS201,1)</f>
        <v>1</v>
      </c>
      <c r="J178" s="26">
        <f>Source!R201</f>
        <v>259.85000000000002</v>
      </c>
      <c r="K178" s="13"/>
    </row>
    <row r="179" ht="14.25">
      <c r="A179" s="21"/>
      <c r="B179" s="22"/>
      <c r="C179" s="22" t="s">
        <v>31</v>
      </c>
      <c r="D179" s="23"/>
      <c r="E179" s="2"/>
      <c r="F179" s="24">
        <f>Source!AL201</f>
        <v>0</v>
      </c>
      <c r="G179" s="25">
        <f>Source!DD201</f>
        <v>0</v>
      </c>
      <c r="H179" s="2">
        <f>Source!AW201</f>
        <v>1</v>
      </c>
      <c r="I179" s="2">
        <f>IF(Source!BC201&lt;&gt;0,Source!BC201,1)</f>
        <v>1</v>
      </c>
      <c r="J179" s="13">
        <f>Source!P201</f>
        <v>0</v>
      </c>
      <c r="K179" s="13"/>
    </row>
    <row r="180" ht="14.25">
      <c r="A180" s="21"/>
      <c r="B180" s="22"/>
      <c r="C180" s="22" t="s">
        <v>33</v>
      </c>
      <c r="D180" s="23" t="s">
        <v>34</v>
      </c>
      <c r="E180" s="2">
        <f>Source!AT201</f>
        <v>0</v>
      </c>
      <c r="F180" s="24"/>
      <c r="G180" s="25"/>
      <c r="H180" s="2"/>
      <c r="I180" s="2"/>
      <c r="J180" s="13">
        <f>SUM(R174:R179)</f>
        <v>0</v>
      </c>
      <c r="K180" s="13"/>
    </row>
    <row r="181" ht="14.25">
      <c r="A181" s="21"/>
      <c r="B181" s="22"/>
      <c r="C181" s="22" t="s">
        <v>35</v>
      </c>
      <c r="D181" s="23" t="s">
        <v>34</v>
      </c>
      <c r="E181" s="2">
        <f>Source!AU201</f>
        <v>0</v>
      </c>
      <c r="F181" s="24"/>
      <c r="G181" s="25"/>
      <c r="H181" s="2"/>
      <c r="I181" s="2"/>
      <c r="J181" s="13">
        <f>SUM(T174:T180)</f>
        <v>0</v>
      </c>
      <c r="K181" s="13"/>
    </row>
    <row r="182" ht="14.25">
      <c r="A182" s="21"/>
      <c r="B182" s="22"/>
      <c r="C182" s="22" t="s">
        <v>37</v>
      </c>
      <c r="D182" s="23" t="s">
        <v>38</v>
      </c>
      <c r="E182" s="2">
        <f>Source!AQ201</f>
        <v>0</v>
      </c>
      <c r="F182" s="24"/>
      <c r="G182" s="25">
        <f>Source!DI201</f>
        <v>0</v>
      </c>
      <c r="H182" s="2">
        <f>Source!AV201</f>
        <v>1</v>
      </c>
      <c r="I182" s="2"/>
      <c r="J182" s="13"/>
      <c r="K182" s="13">
        <f>Source!U201</f>
        <v>0</v>
      </c>
    </row>
    <row r="183" ht="15">
      <c r="A183" s="27"/>
      <c r="B183" s="27"/>
      <c r="C183" s="27"/>
      <c r="D183" s="27"/>
      <c r="E183" s="27"/>
      <c r="F183" s="27"/>
      <c r="G183" s="27"/>
      <c r="H183" s="27"/>
      <c r="I183" s="28">
        <f>J176+J177+J179+J180+J181</f>
        <v>481.92000000000002</v>
      </c>
      <c r="J183" s="28"/>
      <c r="K183" s="28">
        <f>IF(Source!I201&lt;&gt;0,ROUND(I183/Source!I201,2),0)</f>
        <v>61.219999999999999</v>
      </c>
      <c r="P183" s="29">
        <f>I183</f>
        <v>481.92000000000002</v>
      </c>
    </row>
    <row r="184" ht="57">
      <c r="A184" s="21" t="str">
        <f>Source!E202</f>
        <v>3</v>
      </c>
      <c r="B184" s="22" t="str">
        <f>Source!F202</f>
        <v>1.49-9201-1-3/1</v>
      </c>
      <c r="C184" s="22" t="str">
        <f>Source!G202</f>
        <v xml:space="preserve">Перевозка строительного мусора автосамосвалами грузоподъемностью до 10 т - добавляется на каждый последующий 1 км до 100 км</v>
      </c>
      <c r="D184" s="23" t="str">
        <f>Source!H202</f>
        <v>т</v>
      </c>
      <c r="E184" s="2">
        <f>Source!I202</f>
        <v>7.8719999999999999</v>
      </c>
      <c r="F184" s="24"/>
      <c r="G184" s="25"/>
      <c r="H184" s="2"/>
      <c r="I184" s="2"/>
      <c r="J184" s="13"/>
      <c r="K184" s="13"/>
      <c r="Q184">
        <f>ROUND((Source!BZ202/100)*ROUND((Source!AF202*Source!AV202)*Source!I202,2),2)</f>
        <v>0</v>
      </c>
      <c r="R184">
        <f>Source!X202</f>
        <v>0</v>
      </c>
      <c r="S184">
        <f>ROUND((Source!CA202/100)*ROUND((Source!AF202*Source!AV202)*Source!I202,2),2)</f>
        <v>0</v>
      </c>
      <c r="T184">
        <f>Source!Y202</f>
        <v>0</v>
      </c>
      <c r="U184">
        <f>ROUND((175/100)*ROUND((Source!AE202*Source!AV202)*Source!I202,2),2)</f>
        <v>10988.290000000001</v>
      </c>
      <c r="V184">
        <f>ROUND((108/100)*ROUND(Source!CS202*Source!I202,2),2)</f>
        <v>6781.3400000000001</v>
      </c>
    </row>
    <row r="185" ht="14.25">
      <c r="A185" s="21"/>
      <c r="B185" s="22"/>
      <c r="C185" s="22" t="s">
        <v>28</v>
      </c>
      <c r="D185" s="23"/>
      <c r="E185" s="2"/>
      <c r="F185" s="24">
        <f>Source!AO202</f>
        <v>0</v>
      </c>
      <c r="G185" s="25" t="str">
        <f>Source!DG202</f>
        <v>*51</v>
      </c>
      <c r="H185" s="2">
        <f>Source!AV202</f>
        <v>1</v>
      </c>
      <c r="I185" s="2">
        <f>IF(Source!BA202&lt;&gt;0,Source!BA202,1)</f>
        <v>1</v>
      </c>
      <c r="J185" s="13">
        <f>Source!S202</f>
        <v>0</v>
      </c>
      <c r="K185" s="13"/>
    </row>
    <row r="186" ht="14.25">
      <c r="A186" s="21"/>
      <c r="B186" s="22"/>
      <c r="C186" s="22" t="s">
        <v>29</v>
      </c>
      <c r="D186" s="23"/>
      <c r="E186" s="2"/>
      <c r="F186" s="24">
        <f>Source!AM202</f>
        <v>28.989999999999998</v>
      </c>
      <c r="G186" s="25" t="str">
        <f>Source!DE202</f>
        <v>*51</v>
      </c>
      <c r="H186" s="2">
        <f>Source!AV202</f>
        <v>1</v>
      </c>
      <c r="I186" s="2">
        <f>IF(Source!BB202&lt;&gt;0,Source!BB202,1)</f>
        <v>1</v>
      </c>
      <c r="J186" s="13">
        <f>Source!Q202</f>
        <v>11638.67</v>
      </c>
      <c r="K186" s="13"/>
    </row>
    <row r="187" ht="14.25">
      <c r="A187" s="21"/>
      <c r="B187" s="22"/>
      <c r="C187" s="22" t="s">
        <v>30</v>
      </c>
      <c r="D187" s="23"/>
      <c r="E187" s="2"/>
      <c r="F187" s="24">
        <f>Source!AN202</f>
        <v>15.640000000000001</v>
      </c>
      <c r="G187" s="25" t="str">
        <f>Source!DF202</f>
        <v>*51</v>
      </c>
      <c r="H187" s="2">
        <f>Source!AV202</f>
        <v>1</v>
      </c>
      <c r="I187" s="2">
        <f>IF(Source!BS202&lt;&gt;0,Source!BS202,1)</f>
        <v>1</v>
      </c>
      <c r="J187" s="26">
        <f>Source!R202</f>
        <v>6279.0200000000004</v>
      </c>
      <c r="K187" s="13"/>
    </row>
    <row r="188" ht="14.25">
      <c r="A188" s="21"/>
      <c r="B188" s="22"/>
      <c r="C188" s="22" t="s">
        <v>31</v>
      </c>
      <c r="D188" s="23"/>
      <c r="E188" s="2"/>
      <c r="F188" s="24">
        <f>Source!AL202</f>
        <v>0</v>
      </c>
      <c r="G188" s="25">
        <f>Source!DD202</f>
        <v>0</v>
      </c>
      <c r="H188" s="2">
        <f>Source!AW202</f>
        <v>1</v>
      </c>
      <c r="I188" s="2">
        <f>IF(Source!BC202&lt;&gt;0,Source!BC202,1)</f>
        <v>1</v>
      </c>
      <c r="J188" s="13">
        <f>Source!P202</f>
        <v>0</v>
      </c>
      <c r="K188" s="13"/>
    </row>
    <row r="189" ht="14.25">
      <c r="A189" s="21"/>
      <c r="B189" s="22"/>
      <c r="C189" s="22" t="s">
        <v>33</v>
      </c>
      <c r="D189" s="23" t="s">
        <v>34</v>
      </c>
      <c r="E189" s="2">
        <f>Source!AT202</f>
        <v>0</v>
      </c>
      <c r="F189" s="24"/>
      <c r="G189" s="25"/>
      <c r="H189" s="2"/>
      <c r="I189" s="2"/>
      <c r="J189" s="13">
        <f>SUM(R184:R188)</f>
        <v>0</v>
      </c>
      <c r="K189" s="13"/>
    </row>
    <row r="190" ht="14.25">
      <c r="A190" s="21"/>
      <c r="B190" s="22"/>
      <c r="C190" s="22" t="s">
        <v>35</v>
      </c>
      <c r="D190" s="23" t="s">
        <v>34</v>
      </c>
      <c r="E190" s="2">
        <f>Source!AU202</f>
        <v>0</v>
      </c>
      <c r="F190" s="24"/>
      <c r="G190" s="25"/>
      <c r="H190" s="2"/>
      <c r="I190" s="2"/>
      <c r="J190" s="13">
        <f>SUM(T184:T189)</f>
        <v>0</v>
      </c>
      <c r="K190" s="13"/>
    </row>
    <row r="191" ht="14.25">
      <c r="A191" s="21"/>
      <c r="B191" s="22"/>
      <c r="C191" s="22" t="s">
        <v>37</v>
      </c>
      <c r="D191" s="23" t="s">
        <v>38</v>
      </c>
      <c r="E191" s="2">
        <f>Source!AQ202</f>
        <v>0</v>
      </c>
      <c r="F191" s="24"/>
      <c r="G191" s="25" t="str">
        <f>Source!DI202</f>
        <v>*51</v>
      </c>
      <c r="H191" s="2">
        <f>Source!AV202</f>
        <v>1</v>
      </c>
      <c r="I191" s="2"/>
      <c r="J191" s="13"/>
      <c r="K191" s="13">
        <f>Source!U202</f>
        <v>0</v>
      </c>
    </row>
    <row r="192" ht="15">
      <c r="A192" s="27"/>
      <c r="B192" s="27"/>
      <c r="C192" s="27"/>
      <c r="D192" s="27"/>
      <c r="E192" s="27"/>
      <c r="F192" s="27"/>
      <c r="G192" s="27"/>
      <c r="H192" s="27"/>
      <c r="I192" s="28">
        <f>J185+J186+J188+J189+J190</f>
        <v>11638.67</v>
      </c>
      <c r="J192" s="28"/>
      <c r="K192" s="28">
        <f>IF(Source!I202&lt;&gt;0,ROUND(I192/Source!I202,2),0)</f>
        <v>1478.49</v>
      </c>
      <c r="P192" s="29">
        <f>I192</f>
        <v>11638.67</v>
      </c>
    </row>
    <row r="194" ht="15" customHeight="1">
      <c r="A194" s="31" t="str">
        <f>CONCATENATE("Итого по подразделу: ",IF(Source!G204&lt;&gt;"Новый подраздел",Source!G204,""))</f>
        <v xml:space="preserve">Итого по подразделу: Замена бортового камня - 40,0 м.п.</v>
      </c>
      <c r="B194" s="31"/>
      <c r="C194" s="31"/>
      <c r="D194" s="31"/>
      <c r="E194" s="31"/>
      <c r="F194" s="31"/>
      <c r="G194" s="31"/>
      <c r="H194" s="31"/>
      <c r="I194" s="32">
        <f>SUM(P162:P193)</f>
        <v>58649.93</v>
      </c>
      <c r="J194" s="32"/>
      <c r="K194" s="33"/>
    </row>
    <row r="196" ht="14.25" customHeight="1">
      <c r="C196" s="8" t="str">
        <f>Source!H233</f>
        <v>Итого</v>
      </c>
      <c r="D196" s="8"/>
      <c r="E196" s="8"/>
      <c r="F196" s="8"/>
      <c r="G196" s="8"/>
      <c r="H196" s="8"/>
      <c r="I196" s="13">
        <f>IF(Source!F233=0,"",Source!F233)</f>
        <v>58649.93</v>
      </c>
      <c r="J196" s="13"/>
    </row>
    <row r="197" ht="14.25" customHeight="1">
      <c r="C197" s="8" t="str">
        <f>Source!H234</f>
        <v xml:space="preserve">НДС 20%</v>
      </c>
      <c r="D197" s="8"/>
      <c r="E197" s="8"/>
      <c r="F197" s="8"/>
      <c r="G197" s="8"/>
      <c r="H197" s="8"/>
      <c r="I197" s="13">
        <f>IF(Source!F234=0,"",Source!F234)</f>
        <v>11729.99</v>
      </c>
      <c r="J197" s="13"/>
    </row>
    <row r="198" ht="14.25" customHeight="1">
      <c r="C198" s="8" t="str">
        <f>Source!H235</f>
        <v>Всего</v>
      </c>
      <c r="D198" s="8"/>
      <c r="E198" s="8"/>
      <c r="F198" s="8"/>
      <c r="G198" s="8"/>
      <c r="H198" s="8"/>
      <c r="I198" s="13">
        <f>IF(Source!F235=0,"",Source!F235)</f>
        <v>70379.919999999998</v>
      </c>
      <c r="J198" s="13"/>
    </row>
    <row r="199" ht="14.25" customHeight="1">
      <c r="C199" s="8" t="str">
        <f>Source!H236</f>
        <v xml:space="preserve">С учётом выделенного финансирования к - 0,5857501461</v>
      </c>
      <c r="D199" s="8"/>
      <c r="E199" s="8"/>
      <c r="F199" s="8"/>
      <c r="G199" s="8"/>
      <c r="H199" s="8"/>
      <c r="I199" s="13">
        <f>IF(Source!F236=0,"",Source!F236)</f>
        <v>41225.050000000003</v>
      </c>
      <c r="J199" s="13"/>
    </row>
    <row r="201" ht="15" customHeight="1">
      <c r="A201" s="31" t="str">
        <f>CONCATENATE("Итого по разделу: ",IF(Source!G238&lt;&gt;"Новый раздел",Source!G238,""))</f>
        <v xml:space="preserve">Итого по разделу: Даниловское кладбище, Духовской переулок, 10</v>
      </c>
      <c r="B201" s="31"/>
      <c r="C201" s="31"/>
      <c r="D201" s="31"/>
      <c r="E201" s="31"/>
      <c r="F201" s="31"/>
      <c r="G201" s="31"/>
      <c r="H201" s="31"/>
      <c r="I201" s="32">
        <f>SUM(P121:P200)</f>
        <v>214050.20000000001</v>
      </c>
      <c r="J201" s="32"/>
      <c r="K201" s="33"/>
    </row>
    <row r="203" ht="14.25" customHeight="1">
      <c r="C203" s="8" t="str">
        <f>Source!H267</f>
        <v>Итого</v>
      </c>
      <c r="D203" s="8"/>
      <c r="E203" s="8"/>
      <c r="F203" s="8"/>
      <c r="G203" s="8"/>
      <c r="H203" s="8"/>
      <c r="I203" s="13">
        <f>IF(Source!F267=0,"",Source!F267)</f>
        <v>214050.20000000001</v>
      </c>
      <c r="J203" s="13"/>
    </row>
    <row r="204" ht="14.25" customHeight="1">
      <c r="C204" s="8" t="str">
        <f>Source!H268</f>
        <v xml:space="preserve">НДС 20%</v>
      </c>
      <c r="D204" s="8"/>
      <c r="E204" s="8"/>
      <c r="F204" s="8"/>
      <c r="G204" s="8"/>
      <c r="H204" s="8"/>
      <c r="I204" s="13">
        <f>IF(Source!F268=0,"",Source!F268)</f>
        <v>42810.040000000001</v>
      </c>
      <c r="J204" s="13"/>
      <c r="L204" s="36">
        <f>I158+I197</f>
        <v>42810.040000000001</v>
      </c>
    </row>
    <row r="205" ht="14.25" customHeight="1">
      <c r="C205" s="8" t="str">
        <f>Source!H269</f>
        <v>Всего</v>
      </c>
      <c r="D205" s="8"/>
      <c r="E205" s="8"/>
      <c r="F205" s="8"/>
      <c r="G205" s="8"/>
      <c r="H205" s="8"/>
      <c r="I205" s="13">
        <f>IF(Source!F269=0,"",Source!F269)</f>
        <v>256860.23999999999</v>
      </c>
      <c r="J205" s="13"/>
    </row>
    <row r="206" ht="14.25" customHeight="1">
      <c r="C206" s="8" t="str">
        <f>Source!H270</f>
        <v xml:space="preserve">С учётом выделенного финансирования к - 0,5857501461</v>
      </c>
      <c r="D206" s="8"/>
      <c r="E206" s="8"/>
      <c r="F206" s="8"/>
      <c r="G206" s="8"/>
      <c r="H206" s="8"/>
      <c r="I206" s="13">
        <f>IF(Source!F270=0,"",Source!F270)</f>
        <v>150455.92000000001</v>
      </c>
      <c r="J206" s="13"/>
    </row>
    <row r="208" ht="16.5" customHeight="1">
      <c r="A208" s="20" t="str">
        <f>CONCATENATE("Раздел: ",IF(Source!G272&lt;&gt;"Новый раздел",Source!G272,""))</f>
        <v xml:space="preserve">Раздел: Домодедовское кладбище, Московская обл., г.Домодедово</v>
      </c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10" ht="16.5" customHeight="1">
      <c r="A210" s="20" t="str">
        <f>CONCATENATE("Подраздел: ",IF(Source!G276&lt;&gt;"Новый подраздел",Source!G276,""))</f>
        <v xml:space="preserve">Подраздел: Ремонт асфальтобетонного покрытия - 200,0 м2</v>
      </c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 ht="71.25">
      <c r="A211" s="21" t="str">
        <f>Source!E280</f>
        <v>1</v>
      </c>
      <c r="B211" s="22" t="str">
        <f>Source!F280</f>
        <v>2.1-3101-12-3/1</v>
      </c>
      <c r="C211" s="22" t="str">
        <f>Source!G280</f>
        <v xml:space="preserve">Ремонт асфальтобетонных покрытий дворовых территорий с укладкой горячей смеси толщиной 5 см вручную, срезка покрытия фрезой, размер карты от 25 до 200 м2</v>
      </c>
      <c r="D211" s="23" t="str">
        <f>Source!H280</f>
        <v>м2</v>
      </c>
      <c r="E211" s="2">
        <f>Source!I280</f>
        <v>200</v>
      </c>
      <c r="F211" s="24"/>
      <c r="G211" s="25"/>
      <c r="H211" s="2"/>
      <c r="I211" s="2"/>
      <c r="J211" s="13"/>
      <c r="K211" s="13"/>
      <c r="Q211">
        <f>ROUND((Source!BZ280/100)*ROUND((Source!AF280*Source!AV280)*Source!I280,2),2)</f>
        <v>8825.6000000000004</v>
      </c>
      <c r="R211">
        <f>Source!X280</f>
        <v>8825.6000000000004</v>
      </c>
      <c r="S211">
        <f>ROUND((Source!CA280/100)*ROUND((Source!AF280*Source!AV280)*Source!I280,2),2)</f>
        <v>1260.8</v>
      </c>
      <c r="T211">
        <f>Source!Y280</f>
        <v>1260.8</v>
      </c>
      <c r="U211">
        <f>ROUND((175/100)*ROUND((Source!AE280*Source!AV280)*Source!I280,2),2)</f>
        <v>14731.5</v>
      </c>
      <c r="V211">
        <f>ROUND((108/100)*ROUND(Source!CS280*Source!I280,2),2)</f>
        <v>9091.4400000000005</v>
      </c>
    </row>
    <row r="212" ht="14.25">
      <c r="A212" s="21"/>
      <c r="B212" s="22"/>
      <c r="C212" s="22" t="s">
        <v>28</v>
      </c>
      <c r="D212" s="23"/>
      <c r="E212" s="2"/>
      <c r="F212" s="24">
        <f>Source!AO280</f>
        <v>63.039999999999999</v>
      </c>
      <c r="G212" s="25">
        <f>Source!DG280</f>
        <v>0</v>
      </c>
      <c r="H212" s="2">
        <f>Source!AV280</f>
        <v>1</v>
      </c>
      <c r="I212" s="2">
        <f>IF(Source!BA280&lt;&gt;0,Source!BA280,1)</f>
        <v>1</v>
      </c>
      <c r="J212" s="13">
        <f>Source!S280</f>
        <v>12608</v>
      </c>
      <c r="K212" s="13"/>
    </row>
    <row r="213" ht="14.25">
      <c r="A213" s="21"/>
      <c r="B213" s="22"/>
      <c r="C213" s="22" t="s">
        <v>29</v>
      </c>
      <c r="D213" s="23"/>
      <c r="E213" s="2"/>
      <c r="F213" s="24">
        <f>Source!AM280</f>
        <v>91.519999999999996</v>
      </c>
      <c r="G213" s="25">
        <f>Source!DE280</f>
        <v>0</v>
      </c>
      <c r="H213" s="2">
        <f>Source!AV280</f>
        <v>1</v>
      </c>
      <c r="I213" s="2">
        <f>IF(Source!BB280&lt;&gt;0,Source!BB280,1)</f>
        <v>1</v>
      </c>
      <c r="J213" s="13">
        <f>Source!Q280</f>
        <v>18304</v>
      </c>
      <c r="K213" s="13"/>
    </row>
    <row r="214" ht="14.25">
      <c r="A214" s="21"/>
      <c r="B214" s="22"/>
      <c r="C214" s="22" t="s">
        <v>30</v>
      </c>
      <c r="D214" s="23"/>
      <c r="E214" s="2"/>
      <c r="F214" s="24">
        <f>Source!AN280</f>
        <v>42.090000000000003</v>
      </c>
      <c r="G214" s="25">
        <f>Source!DF280</f>
        <v>0</v>
      </c>
      <c r="H214" s="2">
        <f>Source!AV280</f>
        <v>1</v>
      </c>
      <c r="I214" s="2">
        <f>IF(Source!BS280&lt;&gt;0,Source!BS280,1)</f>
        <v>1</v>
      </c>
      <c r="J214" s="26">
        <f>Source!R280</f>
        <v>8418</v>
      </c>
      <c r="K214" s="13"/>
    </row>
    <row r="215" ht="14.25">
      <c r="A215" s="21"/>
      <c r="B215" s="22"/>
      <c r="C215" s="22" t="s">
        <v>31</v>
      </c>
      <c r="D215" s="23"/>
      <c r="E215" s="2"/>
      <c r="F215" s="24">
        <f>Source!AL280</f>
        <v>378.74000000000001</v>
      </c>
      <c r="G215" s="25">
        <f>Source!DD280</f>
        <v>0</v>
      </c>
      <c r="H215" s="2">
        <f>Source!AW280</f>
        <v>1</v>
      </c>
      <c r="I215" s="2">
        <f>IF(Source!BC280&lt;&gt;0,Source!BC280,1)</f>
        <v>1</v>
      </c>
      <c r="J215" s="13">
        <f>Source!P280</f>
        <v>75748</v>
      </c>
      <c r="K215" s="13"/>
    </row>
    <row r="216" ht="28.5">
      <c r="A216" s="21" t="str">
        <f>Source!E281</f>
        <v>1,1</v>
      </c>
      <c r="B216" s="22" t="str">
        <f>Source!F281</f>
        <v>9999990001</v>
      </c>
      <c r="C216" s="22" t="s">
        <v>32</v>
      </c>
      <c r="D216" s="23" t="str">
        <f>Source!H281</f>
        <v>т</v>
      </c>
      <c r="E216" s="2">
        <f>Source!I281</f>
        <v>-24</v>
      </c>
      <c r="F216" s="24">
        <f>Source!AK281</f>
        <v>0</v>
      </c>
      <c r="G216" s="25"/>
      <c r="H216" s="2">
        <f>Source!AW281</f>
        <v>1</v>
      </c>
      <c r="I216" s="2">
        <f>IF(Source!BC281&lt;&gt;0,Source!BC281,1)</f>
        <v>1</v>
      </c>
      <c r="J216" s="13">
        <f>Source!O281</f>
        <v>-0</v>
      </c>
      <c r="K216" s="13"/>
      <c r="Q216">
        <f>ROUND((Source!BZ281/100)*ROUND((Source!AF281*Source!AV281)*Source!I281,2),2)</f>
        <v>-0</v>
      </c>
      <c r="R216">
        <f>Source!X281</f>
        <v>-0</v>
      </c>
      <c r="S216">
        <f>ROUND((Source!CA281/100)*ROUND((Source!AF281*Source!AV281)*Source!I281,2),2)</f>
        <v>-0</v>
      </c>
      <c r="T216">
        <f>Source!Y281</f>
        <v>-0</v>
      </c>
      <c r="U216">
        <f>ROUND((175/100)*ROUND((Source!AE281*Source!AV281)*Source!I281,2),2)</f>
        <v>-0</v>
      </c>
      <c r="V216">
        <f>ROUND((108/100)*ROUND(Source!CS281*Source!I281,2),2)</f>
        <v>-0</v>
      </c>
    </row>
    <row r="217" ht="14.25">
      <c r="A217" s="21"/>
      <c r="B217" s="22"/>
      <c r="C217" s="22" t="s">
        <v>33</v>
      </c>
      <c r="D217" s="23" t="s">
        <v>34</v>
      </c>
      <c r="E217" s="2">
        <f>Source!AT280</f>
        <v>70</v>
      </c>
      <c r="F217" s="24"/>
      <c r="G217" s="25"/>
      <c r="H217" s="2"/>
      <c r="I217" s="2"/>
      <c r="J217" s="13">
        <f>SUM(R211:R216)</f>
        <v>8825.6000000000004</v>
      </c>
      <c r="K217" s="13"/>
    </row>
    <row r="218" ht="14.25">
      <c r="A218" s="21"/>
      <c r="B218" s="22"/>
      <c r="C218" s="22" t="s">
        <v>35</v>
      </c>
      <c r="D218" s="23" t="s">
        <v>34</v>
      </c>
      <c r="E218" s="2">
        <f>Source!AU280</f>
        <v>10</v>
      </c>
      <c r="F218" s="24"/>
      <c r="G218" s="25"/>
      <c r="H218" s="2"/>
      <c r="I218" s="2"/>
      <c r="J218" s="13">
        <f>SUM(T211:T217)</f>
        <v>1260.8</v>
      </c>
      <c r="K218" s="13"/>
    </row>
    <row r="219" ht="14.25">
      <c r="A219" s="21"/>
      <c r="B219" s="22"/>
      <c r="C219" s="22" t="s">
        <v>36</v>
      </c>
      <c r="D219" s="23" t="s">
        <v>34</v>
      </c>
      <c r="E219" s="2">
        <f>108</f>
        <v>108</v>
      </c>
      <c r="F219" s="24"/>
      <c r="G219" s="25"/>
      <c r="H219" s="2"/>
      <c r="I219" s="2"/>
      <c r="J219" s="13">
        <f>SUM(V211:V218)</f>
        <v>9091.4400000000005</v>
      </c>
      <c r="K219" s="13"/>
    </row>
    <row r="220" ht="14.25">
      <c r="A220" s="21"/>
      <c r="B220" s="22"/>
      <c r="C220" s="22" t="s">
        <v>37</v>
      </c>
      <c r="D220" s="23" t="s">
        <v>38</v>
      </c>
      <c r="E220" s="2">
        <f>Source!AQ280</f>
        <v>0.23000000000000001</v>
      </c>
      <c r="F220" s="24"/>
      <c r="G220" s="25">
        <f>Source!DI280</f>
        <v>0</v>
      </c>
      <c r="H220" s="2">
        <f>Source!AV280</f>
        <v>1</v>
      </c>
      <c r="I220" s="2"/>
      <c r="J220" s="13"/>
      <c r="K220" s="13">
        <f>Source!U280</f>
        <v>46</v>
      </c>
    </row>
    <row r="221" ht="15">
      <c r="A221" s="27"/>
      <c r="B221" s="27"/>
      <c r="C221" s="27"/>
      <c r="D221" s="27"/>
      <c r="E221" s="27"/>
      <c r="F221" s="27"/>
      <c r="G221" s="27"/>
      <c r="H221" s="27"/>
      <c r="I221" s="28">
        <f>J212+J213+J215+J217+J218+J219+SUM(J216:J216)</f>
        <v>125837.84</v>
      </c>
      <c r="J221" s="28"/>
      <c r="K221" s="28">
        <f>IF(Source!I280&lt;&gt;0,ROUND(I221/Source!I280,2),0)</f>
        <v>629.19000000000005</v>
      </c>
      <c r="P221" s="29">
        <f>I221</f>
        <v>125837.84</v>
      </c>
    </row>
    <row r="222" ht="57">
      <c r="A222" s="21" t="str">
        <f>Source!E282</f>
        <v>2</v>
      </c>
      <c r="B222" s="22" t="str">
        <f>Source!F282</f>
        <v>1.49-9201-1-2/1</v>
      </c>
      <c r="C222" s="22" t="str">
        <f>Source!G282</f>
        <v xml:space="preserve">Перевозка строительного мусора автосамосвалами грузоподъемностью до 10 т на расстояние 1 км - при механизированной погрузке</v>
      </c>
      <c r="D222" s="23" t="str">
        <f>Source!H282</f>
        <v>т</v>
      </c>
      <c r="E222" s="2">
        <f>Source!I282</f>
        <v>19.199999999999999</v>
      </c>
      <c r="F222" s="24"/>
      <c r="G222" s="25"/>
      <c r="H222" s="2"/>
      <c r="I222" s="2"/>
      <c r="J222" s="13"/>
      <c r="K222" s="13"/>
      <c r="Q222">
        <f>ROUND((Source!BZ282/100)*ROUND((Source!AF282*Source!AV282)*Source!I282,2),2)</f>
        <v>0</v>
      </c>
      <c r="R222">
        <f>Source!X282</f>
        <v>0</v>
      </c>
      <c r="S222">
        <f>ROUND((Source!CA282/100)*ROUND((Source!AF282*Source!AV282)*Source!I282,2),2)</f>
        <v>0</v>
      </c>
      <c r="T222">
        <f>Source!Y282</f>
        <v>0</v>
      </c>
      <c r="U222">
        <f>ROUND((175/100)*ROUND((Source!AE282*Source!AV282)*Source!I282,2),2)</f>
        <v>1109.1300000000001</v>
      </c>
      <c r="V222">
        <f>ROUND((108/100)*ROUND(Source!CS282*Source!I282,2),2)</f>
        <v>684.49000000000001</v>
      </c>
    </row>
    <row r="223" ht="12.75">
      <c r="C223" s="30" t="str">
        <f>"Объем: "&amp;Source!I282&amp;"=24*"&amp;"0,8"</f>
        <v xml:space="preserve">Объем: 19.2=24*0,8</v>
      </c>
    </row>
    <row r="224" ht="14.25">
      <c r="A224" s="21"/>
      <c r="B224" s="22"/>
      <c r="C224" s="22" t="s">
        <v>28</v>
      </c>
      <c r="D224" s="23"/>
      <c r="E224" s="2"/>
      <c r="F224" s="24">
        <f>Source!AO282</f>
        <v>0</v>
      </c>
      <c r="G224" s="25">
        <f>Source!DG282</f>
        <v>0</v>
      </c>
      <c r="H224" s="2">
        <f>Source!AV282</f>
        <v>1</v>
      </c>
      <c r="I224" s="2">
        <f>IF(Source!BA282&lt;&gt;0,Source!BA282,1)</f>
        <v>1</v>
      </c>
      <c r="J224" s="13">
        <f>Source!S282</f>
        <v>0</v>
      </c>
      <c r="K224" s="13"/>
    </row>
    <row r="225" ht="14.25">
      <c r="A225" s="21"/>
      <c r="B225" s="22"/>
      <c r="C225" s="22" t="s">
        <v>29</v>
      </c>
      <c r="D225" s="23"/>
      <c r="E225" s="2"/>
      <c r="F225" s="24">
        <f>Source!AM282</f>
        <v>61.219999999999999</v>
      </c>
      <c r="G225" s="25">
        <f>Source!DE282</f>
        <v>0</v>
      </c>
      <c r="H225" s="2">
        <f>Source!AV282</f>
        <v>1</v>
      </c>
      <c r="I225" s="2">
        <f>IF(Source!BB282&lt;&gt;0,Source!BB282,1)</f>
        <v>1</v>
      </c>
      <c r="J225" s="13">
        <f>Source!Q282</f>
        <v>1175.4200000000001</v>
      </c>
      <c r="K225" s="13"/>
    </row>
    <row r="226" ht="14.25">
      <c r="A226" s="21"/>
      <c r="B226" s="22"/>
      <c r="C226" s="22" t="s">
        <v>30</v>
      </c>
      <c r="D226" s="23"/>
      <c r="E226" s="2"/>
      <c r="F226" s="24">
        <f>Source!AN282</f>
        <v>33.009999999999998</v>
      </c>
      <c r="G226" s="25">
        <f>Source!DF282</f>
        <v>0</v>
      </c>
      <c r="H226" s="2">
        <f>Source!AV282</f>
        <v>1</v>
      </c>
      <c r="I226" s="2">
        <f>IF(Source!BS282&lt;&gt;0,Source!BS282,1)</f>
        <v>1</v>
      </c>
      <c r="J226" s="26">
        <f>Source!R282</f>
        <v>633.78999999999996</v>
      </c>
      <c r="K226" s="13"/>
    </row>
    <row r="227" ht="14.25">
      <c r="A227" s="21"/>
      <c r="B227" s="22"/>
      <c r="C227" s="22" t="s">
        <v>31</v>
      </c>
      <c r="D227" s="23"/>
      <c r="E227" s="2"/>
      <c r="F227" s="24">
        <f>Source!AL282</f>
        <v>0</v>
      </c>
      <c r="G227" s="25">
        <f>Source!DD282</f>
        <v>0</v>
      </c>
      <c r="H227" s="2">
        <f>Source!AW282</f>
        <v>1</v>
      </c>
      <c r="I227" s="2">
        <f>IF(Source!BC282&lt;&gt;0,Source!BC282,1)</f>
        <v>1</v>
      </c>
      <c r="J227" s="13">
        <f>Source!P282</f>
        <v>0</v>
      </c>
      <c r="K227" s="13"/>
    </row>
    <row r="228" ht="14.25">
      <c r="A228" s="21"/>
      <c r="B228" s="22"/>
      <c r="C228" s="22" t="s">
        <v>33</v>
      </c>
      <c r="D228" s="23" t="s">
        <v>34</v>
      </c>
      <c r="E228" s="2">
        <f>Source!AT282</f>
        <v>0</v>
      </c>
      <c r="F228" s="24"/>
      <c r="G228" s="25"/>
      <c r="H228" s="2"/>
      <c r="I228" s="2"/>
      <c r="J228" s="13">
        <f>SUM(R222:R227)</f>
        <v>0</v>
      </c>
      <c r="K228" s="13"/>
    </row>
    <row r="229" ht="14.25">
      <c r="A229" s="21"/>
      <c r="B229" s="22"/>
      <c r="C229" s="22" t="s">
        <v>35</v>
      </c>
      <c r="D229" s="23" t="s">
        <v>34</v>
      </c>
      <c r="E229" s="2">
        <f>Source!AU282</f>
        <v>0</v>
      </c>
      <c r="F229" s="24"/>
      <c r="G229" s="25"/>
      <c r="H229" s="2"/>
      <c r="I229" s="2"/>
      <c r="J229" s="13">
        <f>SUM(T222:T228)</f>
        <v>0</v>
      </c>
      <c r="K229" s="13"/>
    </row>
    <row r="230" ht="14.25">
      <c r="A230" s="21"/>
      <c r="B230" s="22"/>
      <c r="C230" s="22" t="s">
        <v>37</v>
      </c>
      <c r="D230" s="23" t="s">
        <v>38</v>
      </c>
      <c r="E230" s="2">
        <f>Source!AQ282</f>
        <v>0</v>
      </c>
      <c r="F230" s="24"/>
      <c r="G230" s="25">
        <f>Source!DI282</f>
        <v>0</v>
      </c>
      <c r="H230" s="2">
        <f>Source!AV282</f>
        <v>1</v>
      </c>
      <c r="I230" s="2"/>
      <c r="J230" s="13"/>
      <c r="K230" s="13">
        <f>Source!U282</f>
        <v>0</v>
      </c>
    </row>
    <row r="231" ht="15">
      <c r="A231" s="27"/>
      <c r="B231" s="27"/>
      <c r="C231" s="27"/>
      <c r="D231" s="27"/>
      <c r="E231" s="27"/>
      <c r="F231" s="27"/>
      <c r="G231" s="27"/>
      <c r="H231" s="27"/>
      <c r="I231" s="28">
        <f>J224+J225+J227+J228+J229</f>
        <v>1175.4200000000001</v>
      </c>
      <c r="J231" s="28"/>
      <c r="K231" s="28">
        <f>IF(Source!I282&lt;&gt;0,ROUND(I231/Source!I282,2),0)</f>
        <v>61.219999999999999</v>
      </c>
      <c r="P231" s="29">
        <f>I231</f>
        <v>1175.4200000000001</v>
      </c>
    </row>
    <row r="232" ht="57">
      <c r="A232" s="21" t="str">
        <f>Source!E283</f>
        <v>3</v>
      </c>
      <c r="B232" s="22" t="str">
        <f>Source!F283</f>
        <v>1.49-9201-1-3/1</v>
      </c>
      <c r="C232" s="22" t="str">
        <f>Source!G283</f>
        <v xml:space="preserve">Перевозка строительного мусора автосамосвалами грузоподъемностью до 10 т - добавляется на каждый последующий 1 км до 100 км</v>
      </c>
      <c r="D232" s="23" t="str">
        <f>Source!H283</f>
        <v>т</v>
      </c>
      <c r="E232" s="2">
        <f>Source!I283</f>
        <v>19.199999999999999</v>
      </c>
      <c r="F232" s="24"/>
      <c r="G232" s="25"/>
      <c r="H232" s="2"/>
      <c r="I232" s="2"/>
      <c r="J232" s="13"/>
      <c r="K232" s="13"/>
      <c r="Q232">
        <f>ROUND((Source!BZ283/100)*ROUND((Source!AF283*Source!AV283)*Source!I283,2),2)</f>
        <v>0</v>
      </c>
      <c r="R232">
        <f>Source!X283</f>
        <v>0</v>
      </c>
      <c r="S232">
        <f>ROUND((Source!CA283/100)*ROUND((Source!AF283*Source!AV283)*Source!I283,2),2)</f>
        <v>0</v>
      </c>
      <c r="T232">
        <f>Source!Y283</f>
        <v>0</v>
      </c>
      <c r="U232">
        <f>ROUND((175/100)*ROUND((Source!AE283*Source!AV283)*Source!I283,2),2)</f>
        <v>26800.709999999999</v>
      </c>
      <c r="V232">
        <f>ROUND((108/100)*ROUND(Source!CS283*Source!I283,2),2)</f>
        <v>16539.869999999999</v>
      </c>
    </row>
    <row r="233" ht="14.25">
      <c r="A233" s="21"/>
      <c r="B233" s="22"/>
      <c r="C233" s="22" t="s">
        <v>28</v>
      </c>
      <c r="D233" s="23"/>
      <c r="E233" s="2"/>
      <c r="F233" s="24">
        <f>Source!AO283</f>
        <v>0</v>
      </c>
      <c r="G233" s="25" t="str">
        <f>Source!DG283</f>
        <v>*51</v>
      </c>
      <c r="H233" s="2">
        <f>Source!AV283</f>
        <v>1</v>
      </c>
      <c r="I233" s="2">
        <f>IF(Source!BA283&lt;&gt;0,Source!BA283,1)</f>
        <v>1</v>
      </c>
      <c r="J233" s="13">
        <f>Source!S283</f>
        <v>0</v>
      </c>
      <c r="K233" s="13"/>
    </row>
    <row r="234" ht="14.25">
      <c r="A234" s="21"/>
      <c r="B234" s="22"/>
      <c r="C234" s="22" t="s">
        <v>29</v>
      </c>
      <c r="D234" s="23"/>
      <c r="E234" s="2"/>
      <c r="F234" s="24">
        <f>Source!AM283</f>
        <v>28.989999999999998</v>
      </c>
      <c r="G234" s="25" t="str">
        <f>Source!DE283</f>
        <v>*51</v>
      </c>
      <c r="H234" s="2">
        <f>Source!AV283</f>
        <v>1</v>
      </c>
      <c r="I234" s="2">
        <f>IF(Source!BB283&lt;&gt;0,Source!BB283,1)</f>
        <v>1</v>
      </c>
      <c r="J234" s="13">
        <f>Source!Q283</f>
        <v>28387.009999999998</v>
      </c>
      <c r="K234" s="13"/>
    </row>
    <row r="235" ht="14.25">
      <c r="A235" s="21"/>
      <c r="B235" s="22"/>
      <c r="C235" s="22" t="s">
        <v>30</v>
      </c>
      <c r="D235" s="23"/>
      <c r="E235" s="2"/>
      <c r="F235" s="24">
        <f>Source!AN283</f>
        <v>15.640000000000001</v>
      </c>
      <c r="G235" s="25" t="str">
        <f>Source!DF283</f>
        <v>*51</v>
      </c>
      <c r="H235" s="2">
        <f>Source!AV283</f>
        <v>1</v>
      </c>
      <c r="I235" s="2">
        <f>IF(Source!BS283&lt;&gt;0,Source!BS283,1)</f>
        <v>1</v>
      </c>
      <c r="J235" s="26">
        <f>Source!R283</f>
        <v>15314.690000000001</v>
      </c>
      <c r="K235" s="13"/>
    </row>
    <row r="236" ht="14.25">
      <c r="A236" s="21"/>
      <c r="B236" s="22"/>
      <c r="C236" s="22" t="s">
        <v>31</v>
      </c>
      <c r="D236" s="23"/>
      <c r="E236" s="2"/>
      <c r="F236" s="24">
        <f>Source!AL283</f>
        <v>0</v>
      </c>
      <c r="G236" s="25">
        <f>Source!DD283</f>
        <v>0</v>
      </c>
      <c r="H236" s="2">
        <f>Source!AW283</f>
        <v>1</v>
      </c>
      <c r="I236" s="2">
        <f>IF(Source!BC283&lt;&gt;0,Source!BC283,1)</f>
        <v>1</v>
      </c>
      <c r="J236" s="13">
        <f>Source!P283</f>
        <v>0</v>
      </c>
      <c r="K236" s="13"/>
    </row>
    <row r="237" ht="14.25">
      <c r="A237" s="21"/>
      <c r="B237" s="22"/>
      <c r="C237" s="22" t="s">
        <v>33</v>
      </c>
      <c r="D237" s="23" t="s">
        <v>34</v>
      </c>
      <c r="E237" s="2">
        <f>Source!AT283</f>
        <v>0</v>
      </c>
      <c r="F237" s="24"/>
      <c r="G237" s="25"/>
      <c r="H237" s="2"/>
      <c r="I237" s="2"/>
      <c r="J237" s="13">
        <f>SUM(R232:R236)</f>
        <v>0</v>
      </c>
      <c r="K237" s="13"/>
    </row>
    <row r="238" ht="14.25">
      <c r="A238" s="21"/>
      <c r="B238" s="22"/>
      <c r="C238" s="22" t="s">
        <v>35</v>
      </c>
      <c r="D238" s="23" t="s">
        <v>34</v>
      </c>
      <c r="E238" s="2">
        <f>Source!AU283</f>
        <v>0</v>
      </c>
      <c r="F238" s="24"/>
      <c r="G238" s="25"/>
      <c r="H238" s="2"/>
      <c r="I238" s="2"/>
      <c r="J238" s="13">
        <f>SUM(T232:T237)</f>
        <v>0</v>
      </c>
      <c r="K238" s="13"/>
    </row>
    <row r="239" ht="14.25">
      <c r="A239" s="21"/>
      <c r="B239" s="22"/>
      <c r="C239" s="22" t="s">
        <v>37</v>
      </c>
      <c r="D239" s="23" t="s">
        <v>38</v>
      </c>
      <c r="E239" s="2">
        <f>Source!AQ283</f>
        <v>0</v>
      </c>
      <c r="F239" s="24"/>
      <c r="G239" s="25" t="str">
        <f>Source!DI283</f>
        <v>*51</v>
      </c>
      <c r="H239" s="2">
        <f>Source!AV283</f>
        <v>1</v>
      </c>
      <c r="I239" s="2"/>
      <c r="J239" s="13"/>
      <c r="K239" s="13">
        <f>Source!U283</f>
        <v>0</v>
      </c>
    </row>
    <row r="240" ht="15">
      <c r="A240" s="27"/>
      <c r="B240" s="27"/>
      <c r="C240" s="27"/>
      <c r="D240" s="27"/>
      <c r="E240" s="27"/>
      <c r="F240" s="27"/>
      <c r="G240" s="27"/>
      <c r="H240" s="27"/>
      <c r="I240" s="28">
        <f>J233+J234+J236+J237+J238</f>
        <v>28387.009999999998</v>
      </c>
      <c r="J240" s="28"/>
      <c r="K240" s="28">
        <f>IF(Source!I283&lt;&gt;0,ROUND(I240/Source!I283,2),0)</f>
        <v>1478.49</v>
      </c>
      <c r="P240" s="29">
        <f>I240</f>
        <v>28387.009999999998</v>
      </c>
    </row>
    <row r="242" ht="15" customHeight="1">
      <c r="A242" s="31" t="str">
        <f>CONCATENATE("Итого по подразделу: ",IF(Source!G285&lt;&gt;"Новый подраздел",Source!G285,""))</f>
        <v xml:space="preserve">Итого по подразделу: Ремонт асфальтобетонного покрытия - 200,0 м2</v>
      </c>
      <c r="B242" s="31"/>
      <c r="C242" s="31"/>
      <c r="D242" s="31"/>
      <c r="E242" s="31"/>
      <c r="F242" s="31"/>
      <c r="G242" s="31"/>
      <c r="H242" s="31"/>
      <c r="I242" s="32">
        <f>SUM(P210:P241)</f>
        <v>155400.26999999999</v>
      </c>
      <c r="J242" s="32"/>
      <c r="K242" s="33"/>
    </row>
    <row r="244" ht="14.25" customHeight="1">
      <c r="C244" s="8" t="str">
        <f>Source!H314</f>
        <v>Итого</v>
      </c>
      <c r="D244" s="8"/>
      <c r="E244" s="8"/>
      <c r="F244" s="8"/>
      <c r="G244" s="8"/>
      <c r="H244" s="8"/>
      <c r="I244" s="13">
        <f>IF(Source!F314=0,"",Source!F314)</f>
        <v>155400.26999999999</v>
      </c>
      <c r="J244" s="13"/>
    </row>
    <row r="245" ht="14.25" customHeight="1">
      <c r="C245" s="8" t="str">
        <f>Source!H315</f>
        <v xml:space="preserve">НДС 20%</v>
      </c>
      <c r="D245" s="8"/>
      <c r="E245" s="8"/>
      <c r="F245" s="8"/>
      <c r="G245" s="8"/>
      <c r="H245" s="8"/>
      <c r="I245" s="13">
        <f>IF(Source!F315=0,"",Source!F315)</f>
        <v>31080.049999999999</v>
      </c>
      <c r="J245" s="13"/>
    </row>
    <row r="246" ht="14.25" customHeight="1">
      <c r="C246" s="8" t="str">
        <f>Source!H316</f>
        <v>Всего</v>
      </c>
      <c r="D246" s="8"/>
      <c r="E246" s="8"/>
      <c r="F246" s="8"/>
      <c r="G246" s="8"/>
      <c r="H246" s="8"/>
      <c r="I246" s="13">
        <f>IF(Source!F316=0,"",Source!F316)</f>
        <v>186480.32000000001</v>
      </c>
      <c r="J246" s="13"/>
    </row>
    <row r="247" ht="14.25" customHeight="1">
      <c r="C247" s="8" t="str">
        <f>Source!H317</f>
        <v xml:space="preserve">С учётом выделенного финансирования к - 0,5857501461</v>
      </c>
      <c r="D247" s="8"/>
      <c r="E247" s="8"/>
      <c r="F247" s="8"/>
      <c r="G247" s="8"/>
      <c r="H247" s="8"/>
      <c r="I247" s="13">
        <f>IF(Source!F317=0,"",Source!F317)</f>
        <v>109230.87</v>
      </c>
      <c r="J247" s="13"/>
    </row>
    <row r="249" ht="16.5" customHeight="1">
      <c r="A249" s="20" t="str">
        <f>CONCATENATE("Подраздел: ",IF(Source!G319&lt;&gt;"Новый подраздел",Source!G319,""))</f>
        <v xml:space="preserve">Подраздел: Замена бортового камня - 40,0 м.п.</v>
      </c>
      <c r="B249" s="20"/>
      <c r="C249" s="20"/>
      <c r="D249" s="20"/>
      <c r="E249" s="20"/>
      <c r="F249" s="20"/>
      <c r="G249" s="20"/>
      <c r="H249" s="20"/>
      <c r="I249" s="20"/>
      <c r="J249" s="20"/>
      <c r="K249" s="20"/>
    </row>
    <row r="250" ht="28.5">
      <c r="A250" s="21" t="str">
        <f>Source!E323</f>
        <v>1</v>
      </c>
      <c r="B250" s="22" t="str">
        <f>Source!F323</f>
        <v>2.1-3202-1-1/1</v>
      </c>
      <c r="C250" s="22" t="str">
        <f>Source!G323</f>
        <v xml:space="preserve">Замена бортового камня бетонного во дворовых территориях</v>
      </c>
      <c r="D250" s="23" t="str">
        <f>Source!H323</f>
        <v>м</v>
      </c>
      <c r="E250" s="2">
        <f>Source!I323</f>
        <v>40</v>
      </c>
      <c r="F250" s="24"/>
      <c r="G250" s="25"/>
      <c r="H250" s="2"/>
      <c r="I250" s="2"/>
      <c r="J250" s="13"/>
      <c r="K250" s="13"/>
      <c r="Q250">
        <f>ROUND((Source!BZ323/100)*ROUND((Source!AF323*Source!AV323)*Source!I323,2),2)</f>
        <v>4147.9200000000001</v>
      </c>
      <c r="R250">
        <f>Source!X323</f>
        <v>4147.9200000000001</v>
      </c>
      <c r="S250">
        <f>ROUND((Source!CA323/100)*ROUND((Source!AF323*Source!AV323)*Source!I323,2),2)</f>
        <v>592.55999999999995</v>
      </c>
      <c r="T250">
        <f>Source!Y323</f>
        <v>592.55999999999995</v>
      </c>
      <c r="U250">
        <f>ROUND((175/100)*ROUND((Source!AE323*Source!AV323)*Source!I323,2),2)</f>
        <v>7911.3999999999996</v>
      </c>
      <c r="V250">
        <f>ROUND((108/100)*ROUND(Source!CS323*Source!I323,2),2)</f>
        <v>4882.46</v>
      </c>
    </row>
    <row r="251" ht="14.25">
      <c r="A251" s="21"/>
      <c r="B251" s="22"/>
      <c r="C251" s="22" t="s">
        <v>28</v>
      </c>
      <c r="D251" s="23"/>
      <c r="E251" s="2"/>
      <c r="F251" s="24">
        <f>Source!AO323</f>
        <v>148.13999999999999</v>
      </c>
      <c r="G251" s="25">
        <f>Source!DG323</f>
        <v>0</v>
      </c>
      <c r="H251" s="2">
        <f>Source!AV323</f>
        <v>1</v>
      </c>
      <c r="I251" s="2">
        <f>IF(Source!BA323&lt;&gt;0,Source!BA323,1)</f>
        <v>1</v>
      </c>
      <c r="J251" s="13">
        <f>Source!S323</f>
        <v>5925.6000000000004</v>
      </c>
      <c r="K251" s="13"/>
    </row>
    <row r="252" ht="14.25">
      <c r="A252" s="21"/>
      <c r="B252" s="22"/>
      <c r="C252" s="22" t="s">
        <v>29</v>
      </c>
      <c r="D252" s="23"/>
      <c r="E252" s="2"/>
      <c r="F252" s="24">
        <f>Source!AM323</f>
        <v>199.97</v>
      </c>
      <c r="G252" s="25">
        <f>Source!DE323</f>
        <v>0</v>
      </c>
      <c r="H252" s="2">
        <f>Source!AV323</f>
        <v>1</v>
      </c>
      <c r="I252" s="2">
        <f>IF(Source!BB323&lt;&gt;0,Source!BB323,1)</f>
        <v>1</v>
      </c>
      <c r="J252" s="13">
        <f>Source!Q323</f>
        <v>7998.8000000000002</v>
      </c>
      <c r="K252" s="13"/>
    </row>
    <row r="253" ht="14.25">
      <c r="A253" s="21"/>
      <c r="B253" s="22"/>
      <c r="C253" s="22" t="s">
        <v>30</v>
      </c>
      <c r="D253" s="23"/>
      <c r="E253" s="2"/>
      <c r="F253" s="24">
        <f>Source!AN323</f>
        <v>113.02</v>
      </c>
      <c r="G253" s="25">
        <f>Source!DF323</f>
        <v>0</v>
      </c>
      <c r="H253" s="2">
        <f>Source!AV323</f>
        <v>1</v>
      </c>
      <c r="I253" s="2">
        <f>IF(Source!BS323&lt;&gt;0,Source!BS323,1)</f>
        <v>1</v>
      </c>
      <c r="J253" s="26">
        <f>Source!R323</f>
        <v>4520.8000000000002</v>
      </c>
      <c r="K253" s="13"/>
    </row>
    <row r="254" ht="14.25">
      <c r="A254" s="21"/>
      <c r="B254" s="22"/>
      <c r="C254" s="22" t="s">
        <v>31</v>
      </c>
      <c r="D254" s="23"/>
      <c r="E254" s="2"/>
      <c r="F254" s="24">
        <f>Source!AL323</f>
        <v>574.54999999999995</v>
      </c>
      <c r="G254" s="25">
        <f>Source!DD323</f>
        <v>0</v>
      </c>
      <c r="H254" s="2">
        <f>Source!AW323</f>
        <v>1</v>
      </c>
      <c r="I254" s="2">
        <f>IF(Source!BC323&lt;&gt;0,Source!BC323,1)</f>
        <v>1</v>
      </c>
      <c r="J254" s="13">
        <f>Source!P323</f>
        <v>22982</v>
      </c>
      <c r="K254" s="13"/>
    </row>
    <row r="255" ht="28.5">
      <c r="A255" s="21" t="str">
        <f>Source!E324</f>
        <v>1,1</v>
      </c>
      <c r="B255" s="22" t="str">
        <f>Source!F324</f>
        <v>9999990001</v>
      </c>
      <c r="C255" s="22" t="s">
        <v>32</v>
      </c>
      <c r="D255" s="23" t="str">
        <f>Source!H324</f>
        <v>т</v>
      </c>
      <c r="E255" s="2">
        <f>Source!I324</f>
        <v>-9.8399999999999999</v>
      </c>
      <c r="F255" s="24">
        <f>Source!AK324</f>
        <v>0</v>
      </c>
      <c r="G255" s="25"/>
      <c r="H255" s="2">
        <f>Source!AW324</f>
        <v>1</v>
      </c>
      <c r="I255" s="2">
        <f>IF(Source!BC324&lt;&gt;0,Source!BC324,1)</f>
        <v>1</v>
      </c>
      <c r="J255" s="13">
        <f>Source!O324</f>
        <v>-0</v>
      </c>
      <c r="K255" s="13"/>
      <c r="Q255">
        <f>ROUND((Source!BZ324/100)*ROUND((Source!AF324*Source!AV324)*Source!I324,2),2)</f>
        <v>-0</v>
      </c>
      <c r="R255">
        <f>Source!X324</f>
        <v>-0</v>
      </c>
      <c r="S255">
        <f>ROUND((Source!CA324/100)*ROUND((Source!AF324*Source!AV324)*Source!I324,2),2)</f>
        <v>-0</v>
      </c>
      <c r="T255">
        <f>Source!Y324</f>
        <v>-0</v>
      </c>
      <c r="U255">
        <f>ROUND((175/100)*ROUND((Source!AE324*Source!AV324)*Source!I324,2),2)</f>
        <v>-0</v>
      </c>
      <c r="V255">
        <f>ROUND((108/100)*ROUND(Source!CS324*Source!I324,2),2)</f>
        <v>-0</v>
      </c>
    </row>
    <row r="256" ht="14.25">
      <c r="A256" s="21"/>
      <c r="B256" s="22"/>
      <c r="C256" s="22" t="s">
        <v>33</v>
      </c>
      <c r="D256" s="23" t="s">
        <v>34</v>
      </c>
      <c r="E256" s="2">
        <f>Source!AT323</f>
        <v>70</v>
      </c>
      <c r="F256" s="24"/>
      <c r="G256" s="25"/>
      <c r="H256" s="2"/>
      <c r="I256" s="2"/>
      <c r="J256" s="13">
        <f>SUM(R250:R255)</f>
        <v>4147.9200000000001</v>
      </c>
      <c r="K256" s="13"/>
    </row>
    <row r="257" ht="14.25">
      <c r="A257" s="21"/>
      <c r="B257" s="22"/>
      <c r="C257" s="22" t="s">
        <v>35</v>
      </c>
      <c r="D257" s="23" t="s">
        <v>34</v>
      </c>
      <c r="E257" s="2">
        <f>Source!AU323</f>
        <v>10</v>
      </c>
      <c r="F257" s="24"/>
      <c r="G257" s="25"/>
      <c r="H257" s="2"/>
      <c r="I257" s="2"/>
      <c r="J257" s="13">
        <f>SUM(T250:T256)</f>
        <v>592.55999999999995</v>
      </c>
      <c r="K257" s="13"/>
    </row>
    <row r="258" ht="14.25">
      <c r="A258" s="21"/>
      <c r="B258" s="22"/>
      <c r="C258" s="22" t="s">
        <v>36</v>
      </c>
      <c r="D258" s="23" t="s">
        <v>34</v>
      </c>
      <c r="E258" s="2">
        <f>108</f>
        <v>108</v>
      </c>
      <c r="F258" s="24"/>
      <c r="G258" s="25"/>
      <c r="H258" s="2"/>
      <c r="I258" s="2"/>
      <c r="J258" s="13">
        <f>SUM(V250:V257)</f>
        <v>4882.46</v>
      </c>
      <c r="K258" s="13"/>
    </row>
    <row r="259" ht="14.25">
      <c r="A259" s="21"/>
      <c r="B259" s="22"/>
      <c r="C259" s="22" t="s">
        <v>37</v>
      </c>
      <c r="D259" s="23" t="s">
        <v>38</v>
      </c>
      <c r="E259" s="2">
        <f>Source!AQ323</f>
        <v>0.66000000000000003</v>
      </c>
      <c r="F259" s="24"/>
      <c r="G259" s="25">
        <f>Source!DI323</f>
        <v>0</v>
      </c>
      <c r="H259" s="2">
        <f>Source!AV323</f>
        <v>1</v>
      </c>
      <c r="I259" s="2"/>
      <c r="J259" s="13"/>
      <c r="K259" s="13">
        <f>Source!U323</f>
        <v>26.399999999999999</v>
      </c>
    </row>
    <row r="260" ht="15">
      <c r="A260" s="27"/>
      <c r="B260" s="27"/>
      <c r="C260" s="27"/>
      <c r="D260" s="27"/>
      <c r="E260" s="27"/>
      <c r="F260" s="27"/>
      <c r="G260" s="27"/>
      <c r="H260" s="27"/>
      <c r="I260" s="28">
        <f>J251+J252+J254+J256+J257+J258+SUM(J255:J255)</f>
        <v>46529.339999999997</v>
      </c>
      <c r="J260" s="28"/>
      <c r="K260" s="28">
        <f>IF(Source!I323&lt;&gt;0,ROUND(I260/Source!I323,2),0)</f>
        <v>1163.23</v>
      </c>
      <c r="P260" s="29">
        <f>I260</f>
        <v>46529.339999999997</v>
      </c>
    </row>
    <row r="261" ht="57">
      <c r="A261" s="21" t="str">
        <f>Source!E325</f>
        <v>2</v>
      </c>
      <c r="B261" s="22" t="str">
        <f>Source!F325</f>
        <v>1.49-9201-1-2/1</v>
      </c>
      <c r="C261" s="22" t="str">
        <f>Source!G325</f>
        <v xml:space="preserve">Перевозка строительного мусора автосамосвалами грузоподъемностью до 10 т на расстояние 1 км - при механизированной погрузке</v>
      </c>
      <c r="D261" s="23" t="str">
        <f>Source!H325</f>
        <v>т</v>
      </c>
      <c r="E261" s="2">
        <f>Source!I325</f>
        <v>7.8719999999999999</v>
      </c>
      <c r="F261" s="24"/>
      <c r="G261" s="25"/>
      <c r="H261" s="2"/>
      <c r="I261" s="2"/>
      <c r="J261" s="13"/>
      <c r="K261" s="13"/>
      <c r="Q261">
        <f>ROUND((Source!BZ325/100)*ROUND((Source!AF325*Source!AV325)*Source!I325,2),2)</f>
        <v>0</v>
      </c>
      <c r="R261">
        <f>Source!X325</f>
        <v>0</v>
      </c>
      <c r="S261">
        <f>ROUND((Source!CA325/100)*ROUND((Source!AF325*Source!AV325)*Source!I325,2),2)</f>
        <v>0</v>
      </c>
      <c r="T261">
        <f>Source!Y325</f>
        <v>0</v>
      </c>
      <c r="U261">
        <f>ROUND((175/100)*ROUND((Source!AE325*Source!AV325)*Source!I325,2),2)</f>
        <v>454.74000000000001</v>
      </c>
      <c r="V261">
        <f>ROUND((108/100)*ROUND(Source!CS325*Source!I325,2),2)</f>
        <v>280.63999999999999</v>
      </c>
    </row>
    <row r="262" ht="12.75">
      <c r="C262" s="30" t="str">
        <f>"Объем: "&amp;Source!I325&amp;"=9,84*"&amp;"0,8"</f>
        <v xml:space="preserve">Объем: 7.872=9,84*0,8</v>
      </c>
    </row>
    <row r="263" ht="14.25">
      <c r="A263" s="21"/>
      <c r="B263" s="22"/>
      <c r="C263" s="22" t="s">
        <v>28</v>
      </c>
      <c r="D263" s="23"/>
      <c r="E263" s="2"/>
      <c r="F263" s="24">
        <f>Source!AO325</f>
        <v>0</v>
      </c>
      <c r="G263" s="25">
        <f>Source!DG325</f>
        <v>0</v>
      </c>
      <c r="H263" s="2">
        <f>Source!AV325</f>
        <v>1</v>
      </c>
      <c r="I263" s="2">
        <f>IF(Source!BA325&lt;&gt;0,Source!BA325,1)</f>
        <v>1</v>
      </c>
      <c r="J263" s="13">
        <f>Source!S325</f>
        <v>0</v>
      </c>
      <c r="K263" s="13"/>
    </row>
    <row r="264" ht="14.25">
      <c r="A264" s="21"/>
      <c r="B264" s="22"/>
      <c r="C264" s="22" t="s">
        <v>29</v>
      </c>
      <c r="D264" s="23"/>
      <c r="E264" s="2"/>
      <c r="F264" s="24">
        <f>Source!AM325</f>
        <v>61.219999999999999</v>
      </c>
      <c r="G264" s="25">
        <f>Source!DE325</f>
        <v>0</v>
      </c>
      <c r="H264" s="2">
        <f>Source!AV325</f>
        <v>1</v>
      </c>
      <c r="I264" s="2">
        <f>IF(Source!BB325&lt;&gt;0,Source!BB325,1)</f>
        <v>1</v>
      </c>
      <c r="J264" s="13">
        <f>Source!Q325</f>
        <v>481.92000000000002</v>
      </c>
      <c r="K264" s="13"/>
    </row>
    <row r="265" ht="14.25">
      <c r="A265" s="21"/>
      <c r="B265" s="22"/>
      <c r="C265" s="22" t="s">
        <v>30</v>
      </c>
      <c r="D265" s="23"/>
      <c r="E265" s="2"/>
      <c r="F265" s="24">
        <f>Source!AN325</f>
        <v>33.009999999999998</v>
      </c>
      <c r="G265" s="25">
        <f>Source!DF325</f>
        <v>0</v>
      </c>
      <c r="H265" s="2">
        <f>Source!AV325</f>
        <v>1</v>
      </c>
      <c r="I265" s="2">
        <f>IF(Source!BS325&lt;&gt;0,Source!BS325,1)</f>
        <v>1</v>
      </c>
      <c r="J265" s="26">
        <f>Source!R325</f>
        <v>259.85000000000002</v>
      </c>
      <c r="K265" s="13"/>
    </row>
    <row r="266" ht="14.25">
      <c r="A266" s="21"/>
      <c r="B266" s="22"/>
      <c r="C266" s="22" t="s">
        <v>31</v>
      </c>
      <c r="D266" s="23"/>
      <c r="E266" s="2"/>
      <c r="F266" s="24">
        <f>Source!AL325</f>
        <v>0</v>
      </c>
      <c r="G266" s="25">
        <f>Source!DD325</f>
        <v>0</v>
      </c>
      <c r="H266" s="2">
        <f>Source!AW325</f>
        <v>1</v>
      </c>
      <c r="I266" s="2">
        <f>IF(Source!BC325&lt;&gt;0,Source!BC325,1)</f>
        <v>1</v>
      </c>
      <c r="J266" s="13">
        <f>Source!P325</f>
        <v>0</v>
      </c>
      <c r="K266" s="13"/>
    </row>
    <row r="267" ht="14.25">
      <c r="A267" s="21"/>
      <c r="B267" s="22"/>
      <c r="C267" s="22" t="s">
        <v>33</v>
      </c>
      <c r="D267" s="23" t="s">
        <v>34</v>
      </c>
      <c r="E267" s="2">
        <f>Source!AT325</f>
        <v>0</v>
      </c>
      <c r="F267" s="24"/>
      <c r="G267" s="25"/>
      <c r="H267" s="2"/>
      <c r="I267" s="2"/>
      <c r="J267" s="13">
        <f>SUM(R261:R266)</f>
        <v>0</v>
      </c>
      <c r="K267" s="13"/>
    </row>
    <row r="268" ht="14.25">
      <c r="A268" s="21"/>
      <c r="B268" s="22"/>
      <c r="C268" s="22" t="s">
        <v>35</v>
      </c>
      <c r="D268" s="23" t="s">
        <v>34</v>
      </c>
      <c r="E268" s="2">
        <f>Source!AU325</f>
        <v>0</v>
      </c>
      <c r="F268" s="24"/>
      <c r="G268" s="25"/>
      <c r="H268" s="2"/>
      <c r="I268" s="2"/>
      <c r="J268" s="13">
        <f>SUM(T261:T267)</f>
        <v>0</v>
      </c>
      <c r="K268" s="13"/>
    </row>
    <row r="269" ht="14.25">
      <c r="A269" s="21"/>
      <c r="B269" s="22"/>
      <c r="C269" s="22" t="s">
        <v>37</v>
      </c>
      <c r="D269" s="23" t="s">
        <v>38</v>
      </c>
      <c r="E269" s="2">
        <f>Source!AQ325</f>
        <v>0</v>
      </c>
      <c r="F269" s="24"/>
      <c r="G269" s="25">
        <f>Source!DI325</f>
        <v>0</v>
      </c>
      <c r="H269" s="2">
        <f>Source!AV325</f>
        <v>1</v>
      </c>
      <c r="I269" s="2"/>
      <c r="J269" s="13"/>
      <c r="K269" s="13">
        <f>Source!U325</f>
        <v>0</v>
      </c>
    </row>
    <row r="270" ht="15">
      <c r="A270" s="27"/>
      <c r="B270" s="27"/>
      <c r="C270" s="27"/>
      <c r="D270" s="27"/>
      <c r="E270" s="27"/>
      <c r="F270" s="27"/>
      <c r="G270" s="27"/>
      <c r="H270" s="27"/>
      <c r="I270" s="28">
        <f>J263+J264+J266+J267+J268</f>
        <v>481.92000000000002</v>
      </c>
      <c r="J270" s="28"/>
      <c r="K270" s="28">
        <f>IF(Source!I325&lt;&gt;0,ROUND(I270/Source!I325,2),0)</f>
        <v>61.219999999999999</v>
      </c>
      <c r="P270" s="29">
        <f>I270</f>
        <v>481.92000000000002</v>
      </c>
    </row>
    <row r="271" ht="57">
      <c r="A271" s="21" t="str">
        <f>Source!E326</f>
        <v>3</v>
      </c>
      <c r="B271" s="22" t="str">
        <f>Source!F326</f>
        <v>1.49-9201-1-3/1</v>
      </c>
      <c r="C271" s="22" t="str">
        <f>Source!G326</f>
        <v xml:space="preserve">Перевозка строительного мусора автосамосвалами грузоподъемностью до 10 т - добавляется на каждый последующий 1 км до 100 км</v>
      </c>
      <c r="D271" s="23" t="str">
        <f>Source!H326</f>
        <v>т</v>
      </c>
      <c r="E271" s="2">
        <f>Source!I326</f>
        <v>7.8719999999999999</v>
      </c>
      <c r="F271" s="24"/>
      <c r="G271" s="25"/>
      <c r="H271" s="2"/>
      <c r="I271" s="2"/>
      <c r="J271" s="13"/>
      <c r="K271" s="13"/>
      <c r="Q271">
        <f>ROUND((Source!BZ326/100)*ROUND((Source!AF326*Source!AV326)*Source!I326,2),2)</f>
        <v>0</v>
      </c>
      <c r="R271">
        <f>Source!X326</f>
        <v>0</v>
      </c>
      <c r="S271">
        <f>ROUND((Source!CA326/100)*ROUND((Source!AF326*Source!AV326)*Source!I326,2),2)</f>
        <v>0</v>
      </c>
      <c r="T271">
        <f>Source!Y326</f>
        <v>0</v>
      </c>
      <c r="U271">
        <f>ROUND((175/100)*ROUND((Source!AE326*Source!AV326)*Source!I326,2),2)</f>
        <v>10988.290000000001</v>
      </c>
      <c r="V271">
        <f>ROUND((108/100)*ROUND(Source!CS326*Source!I326,2),2)</f>
        <v>6781.3400000000001</v>
      </c>
    </row>
    <row r="272" ht="14.25">
      <c r="A272" s="21"/>
      <c r="B272" s="22"/>
      <c r="C272" s="22" t="s">
        <v>28</v>
      </c>
      <c r="D272" s="23"/>
      <c r="E272" s="2"/>
      <c r="F272" s="24">
        <f>Source!AO326</f>
        <v>0</v>
      </c>
      <c r="G272" s="25" t="str">
        <f>Source!DG326</f>
        <v>*51</v>
      </c>
      <c r="H272" s="2">
        <f>Source!AV326</f>
        <v>1</v>
      </c>
      <c r="I272" s="2">
        <f>IF(Source!BA326&lt;&gt;0,Source!BA326,1)</f>
        <v>1</v>
      </c>
      <c r="J272" s="13">
        <f>Source!S326</f>
        <v>0</v>
      </c>
      <c r="K272" s="13"/>
    </row>
    <row r="273" ht="14.25">
      <c r="A273" s="21"/>
      <c r="B273" s="22"/>
      <c r="C273" s="22" t="s">
        <v>29</v>
      </c>
      <c r="D273" s="23"/>
      <c r="E273" s="2"/>
      <c r="F273" s="24">
        <f>Source!AM326</f>
        <v>28.989999999999998</v>
      </c>
      <c r="G273" s="25" t="str">
        <f>Source!DE326</f>
        <v>*51</v>
      </c>
      <c r="H273" s="2">
        <f>Source!AV326</f>
        <v>1</v>
      </c>
      <c r="I273" s="2">
        <f>IF(Source!BB326&lt;&gt;0,Source!BB326,1)</f>
        <v>1</v>
      </c>
      <c r="J273" s="13">
        <f>Source!Q326</f>
        <v>11638.67</v>
      </c>
      <c r="K273" s="13"/>
    </row>
    <row r="274" ht="14.25">
      <c r="A274" s="21"/>
      <c r="B274" s="22"/>
      <c r="C274" s="22" t="s">
        <v>30</v>
      </c>
      <c r="D274" s="23"/>
      <c r="E274" s="2"/>
      <c r="F274" s="24">
        <f>Source!AN326</f>
        <v>15.640000000000001</v>
      </c>
      <c r="G274" s="25" t="str">
        <f>Source!DF326</f>
        <v>*51</v>
      </c>
      <c r="H274" s="2">
        <f>Source!AV326</f>
        <v>1</v>
      </c>
      <c r="I274" s="2">
        <f>IF(Source!BS326&lt;&gt;0,Source!BS326,1)</f>
        <v>1</v>
      </c>
      <c r="J274" s="26">
        <f>Source!R326</f>
        <v>6279.0200000000004</v>
      </c>
      <c r="K274" s="13"/>
    </row>
    <row r="275" ht="14.25">
      <c r="A275" s="21"/>
      <c r="B275" s="22"/>
      <c r="C275" s="22" t="s">
        <v>31</v>
      </c>
      <c r="D275" s="23"/>
      <c r="E275" s="2"/>
      <c r="F275" s="24">
        <f>Source!AL326</f>
        <v>0</v>
      </c>
      <c r="G275" s="25">
        <f>Source!DD326</f>
        <v>0</v>
      </c>
      <c r="H275" s="2">
        <f>Source!AW326</f>
        <v>1</v>
      </c>
      <c r="I275" s="2">
        <f>IF(Source!BC326&lt;&gt;0,Source!BC326,1)</f>
        <v>1</v>
      </c>
      <c r="J275" s="13">
        <f>Source!P326</f>
        <v>0</v>
      </c>
      <c r="K275" s="13"/>
    </row>
    <row r="276" ht="14.25">
      <c r="A276" s="21"/>
      <c r="B276" s="22"/>
      <c r="C276" s="22" t="s">
        <v>33</v>
      </c>
      <c r="D276" s="23" t="s">
        <v>34</v>
      </c>
      <c r="E276" s="2">
        <f>Source!AT326</f>
        <v>0</v>
      </c>
      <c r="F276" s="24"/>
      <c r="G276" s="25"/>
      <c r="H276" s="2"/>
      <c r="I276" s="2"/>
      <c r="J276" s="13">
        <f>SUM(R271:R275)</f>
        <v>0</v>
      </c>
      <c r="K276" s="13"/>
    </row>
    <row r="277" ht="14.25">
      <c r="A277" s="21"/>
      <c r="B277" s="22"/>
      <c r="C277" s="22" t="s">
        <v>35</v>
      </c>
      <c r="D277" s="23" t="s">
        <v>34</v>
      </c>
      <c r="E277" s="2">
        <f>Source!AU326</f>
        <v>0</v>
      </c>
      <c r="F277" s="24"/>
      <c r="G277" s="25"/>
      <c r="H277" s="2"/>
      <c r="I277" s="2"/>
      <c r="J277" s="13">
        <f>SUM(T271:T276)</f>
        <v>0</v>
      </c>
      <c r="K277" s="13"/>
    </row>
    <row r="278" ht="14.25">
      <c r="A278" s="21"/>
      <c r="B278" s="22"/>
      <c r="C278" s="22" t="s">
        <v>37</v>
      </c>
      <c r="D278" s="23" t="s">
        <v>38</v>
      </c>
      <c r="E278" s="2">
        <f>Source!AQ326</f>
        <v>0</v>
      </c>
      <c r="F278" s="24"/>
      <c r="G278" s="25" t="str">
        <f>Source!DI326</f>
        <v>*51</v>
      </c>
      <c r="H278" s="2">
        <f>Source!AV326</f>
        <v>1</v>
      </c>
      <c r="I278" s="2"/>
      <c r="J278" s="13"/>
      <c r="K278" s="13">
        <f>Source!U326</f>
        <v>0</v>
      </c>
    </row>
    <row r="279" ht="15">
      <c r="A279" s="27"/>
      <c r="B279" s="27"/>
      <c r="C279" s="27"/>
      <c r="D279" s="27"/>
      <c r="E279" s="27"/>
      <c r="F279" s="27"/>
      <c r="G279" s="27"/>
      <c r="H279" s="27"/>
      <c r="I279" s="28">
        <f>J272+J273+J275+J276+J277</f>
        <v>11638.67</v>
      </c>
      <c r="J279" s="28"/>
      <c r="K279" s="28">
        <f>IF(Source!I326&lt;&gt;0,ROUND(I279/Source!I326,2),0)</f>
        <v>1478.49</v>
      </c>
      <c r="P279" s="29">
        <f>I279</f>
        <v>11638.67</v>
      </c>
    </row>
    <row r="281" ht="15" customHeight="1">
      <c r="A281" s="31" t="str">
        <f>CONCATENATE("Итого по подразделу: ",IF(Source!G328&lt;&gt;"Новый подраздел",Source!G328,""))</f>
        <v xml:space="preserve">Итого по подразделу: Замена бортового камня - 40,0 м.п.</v>
      </c>
      <c r="B281" s="31"/>
      <c r="C281" s="31"/>
      <c r="D281" s="31"/>
      <c r="E281" s="31"/>
      <c r="F281" s="31"/>
      <c r="G281" s="31"/>
      <c r="H281" s="31"/>
      <c r="I281" s="32">
        <f>SUM(P249:P280)</f>
        <v>58649.93</v>
      </c>
      <c r="J281" s="32"/>
      <c r="K281" s="33"/>
    </row>
    <row r="283" ht="14.25" customHeight="1">
      <c r="C283" s="8" t="str">
        <f>Source!H357</f>
        <v>Итого</v>
      </c>
      <c r="D283" s="8"/>
      <c r="E283" s="8"/>
      <c r="F283" s="8"/>
      <c r="G283" s="8"/>
      <c r="H283" s="8"/>
      <c r="I283" s="13">
        <f>IF(Source!F357=0,"",Source!F357)</f>
        <v>58649.93</v>
      </c>
      <c r="J283" s="13"/>
    </row>
    <row r="284" ht="14.25" customHeight="1">
      <c r="C284" s="8" t="str">
        <f>Source!H358</f>
        <v xml:space="preserve">НДС 20%</v>
      </c>
      <c r="D284" s="8"/>
      <c r="E284" s="8"/>
      <c r="F284" s="8"/>
      <c r="G284" s="8"/>
      <c r="H284" s="8"/>
      <c r="I284" s="13">
        <f>IF(Source!F358=0,"",Source!F358)</f>
        <v>11729.99</v>
      </c>
      <c r="J284" s="13"/>
    </row>
    <row r="285" ht="14.25" customHeight="1">
      <c r="C285" s="8" t="str">
        <f>Source!H359</f>
        <v>Всего</v>
      </c>
      <c r="D285" s="8"/>
      <c r="E285" s="8"/>
      <c r="F285" s="8"/>
      <c r="G285" s="8"/>
      <c r="H285" s="8"/>
      <c r="I285" s="13">
        <f>IF(Source!F359=0,"",Source!F359)</f>
        <v>70379.919999999998</v>
      </c>
      <c r="J285" s="13"/>
    </row>
    <row r="286" ht="14.25" customHeight="1">
      <c r="C286" s="8" t="str">
        <f>Source!H360</f>
        <v xml:space="preserve">С учётом выделенного финансирования к - 0,5857501461</v>
      </c>
      <c r="D286" s="8"/>
      <c r="E286" s="8"/>
      <c r="F286" s="8"/>
      <c r="G286" s="8"/>
      <c r="H286" s="8"/>
      <c r="I286" s="13">
        <f>IF(Source!F360=0,"",Source!F360)</f>
        <v>41225.050000000003</v>
      </c>
      <c r="J286" s="13"/>
    </row>
    <row r="288" ht="15" customHeight="1">
      <c r="A288" s="31" t="str">
        <f>CONCATENATE("Итого по разделу: ",IF(Source!G362&lt;&gt;"Новый раздел",Source!G362,""))</f>
        <v xml:space="preserve">Итого по разделу: Домодедовское кладбище, Московская обл., г.Домодедово</v>
      </c>
      <c r="B288" s="31"/>
      <c r="C288" s="31"/>
      <c r="D288" s="31"/>
      <c r="E288" s="31"/>
      <c r="F288" s="31"/>
      <c r="G288" s="31"/>
      <c r="H288" s="31"/>
      <c r="I288" s="32">
        <f>SUM(P208:P287)</f>
        <v>214050.20000000001</v>
      </c>
      <c r="J288" s="32"/>
      <c r="K288" s="33"/>
    </row>
    <row r="290" ht="14.25" customHeight="1">
      <c r="C290" s="8" t="str">
        <f>Source!H391</f>
        <v>Итого</v>
      </c>
      <c r="D290" s="8"/>
      <c r="E290" s="8"/>
      <c r="F290" s="8"/>
      <c r="G290" s="8"/>
      <c r="H290" s="8"/>
      <c r="I290" s="13">
        <f>IF(Source!F391=0,"",Source!F391)</f>
        <v>214050.20000000001</v>
      </c>
      <c r="J290" s="13"/>
    </row>
    <row r="291" ht="14.25" customHeight="1">
      <c r="C291" s="8" t="str">
        <f>Source!H392</f>
        <v xml:space="preserve">НДС 20%</v>
      </c>
      <c r="D291" s="8"/>
      <c r="E291" s="8"/>
      <c r="F291" s="8"/>
      <c r="G291" s="8"/>
      <c r="H291" s="8"/>
      <c r="I291" s="13">
        <f>IF(Source!F392=0,"",Source!F392)</f>
        <v>42810.040000000001</v>
      </c>
      <c r="J291" s="13"/>
      <c r="L291" s="36">
        <f>I245+I284</f>
        <v>42810.040000000001</v>
      </c>
    </row>
    <row r="292" ht="14.25" customHeight="1">
      <c r="C292" s="8" t="str">
        <f>Source!H393</f>
        <v>Всего</v>
      </c>
      <c r="D292" s="8"/>
      <c r="E292" s="8"/>
      <c r="F292" s="8"/>
      <c r="G292" s="8"/>
      <c r="H292" s="8"/>
      <c r="I292" s="13">
        <f>IF(Source!F393=0,"",Source!F393)</f>
        <v>256860.23999999999</v>
      </c>
      <c r="J292" s="13"/>
    </row>
    <row r="293" ht="14.25" customHeight="1">
      <c r="C293" s="8" t="str">
        <f>Source!H394</f>
        <v xml:space="preserve">С учётом выделенного финансирования к - 0,5857501461</v>
      </c>
      <c r="D293" s="8"/>
      <c r="E293" s="8"/>
      <c r="F293" s="8"/>
      <c r="G293" s="8"/>
      <c r="H293" s="8"/>
      <c r="I293" s="13">
        <f>IF(Source!F394=0,"",Source!F394)</f>
        <v>150455.92000000001</v>
      </c>
      <c r="J293" s="13"/>
    </row>
    <row r="295" ht="16.5" customHeight="1">
      <c r="A295" s="20" t="str">
        <f>CONCATENATE("Раздел: ",IF(Source!G396&lt;&gt;"Новый раздел",Source!G396,""))</f>
        <v xml:space="preserve">Раздел: Донское кладбище, Донская площадь, 1</v>
      </c>
      <c r="B295" s="20"/>
      <c r="C295" s="20"/>
      <c r="D295" s="20"/>
      <c r="E295" s="20"/>
      <c r="F295" s="20"/>
      <c r="G295" s="20"/>
      <c r="H295" s="20"/>
      <c r="I295" s="20"/>
      <c r="J295" s="20"/>
      <c r="K295" s="20"/>
    </row>
    <row r="297" ht="16.5" customHeight="1">
      <c r="A297" s="20" t="str">
        <f>CONCATENATE("Подраздел: ",IF(Source!G400&lt;&gt;"Новый подраздел",Source!G400,""))</f>
        <v xml:space="preserve">Подраздел: Ремонт асфальтобетонного покрытия - 150,0 м2</v>
      </c>
      <c r="B297" s="20"/>
      <c r="C297" s="20"/>
      <c r="D297" s="20"/>
      <c r="E297" s="20"/>
      <c r="F297" s="20"/>
      <c r="G297" s="20"/>
      <c r="H297" s="20"/>
      <c r="I297" s="20"/>
      <c r="J297" s="20"/>
      <c r="K297" s="20"/>
    </row>
    <row r="298" ht="71.25">
      <c r="A298" s="21" t="str">
        <f>Source!E404</f>
        <v>1</v>
      </c>
      <c r="B298" s="22" t="str">
        <f>Source!F404</f>
        <v>2.1-3101-12-3/1</v>
      </c>
      <c r="C298" s="22" t="str">
        <f>Source!G404</f>
        <v xml:space="preserve">Ремонт асфальтобетонных покрытий дворовых территорий с укладкой горячей смеси толщиной 5 см вручную, срезка покрытия фрезой, размер карты от 25 до 200 м2</v>
      </c>
      <c r="D298" s="23" t="str">
        <f>Source!H404</f>
        <v>м2</v>
      </c>
      <c r="E298" s="2">
        <f>Source!I404</f>
        <v>150</v>
      </c>
      <c r="F298" s="24"/>
      <c r="G298" s="25"/>
      <c r="H298" s="2"/>
      <c r="I298" s="2"/>
      <c r="J298" s="13"/>
      <c r="K298" s="13"/>
      <c r="Q298">
        <f>ROUND((Source!BZ404/100)*ROUND((Source!AF404*Source!AV404)*Source!I404,2),2)</f>
        <v>6619.1999999999998</v>
      </c>
      <c r="R298">
        <f>Source!X404</f>
        <v>6619.1999999999998</v>
      </c>
      <c r="S298">
        <f>ROUND((Source!CA404/100)*ROUND((Source!AF404*Source!AV404)*Source!I404,2),2)</f>
        <v>945.60000000000002</v>
      </c>
      <c r="T298">
        <f>Source!Y404</f>
        <v>945.60000000000002</v>
      </c>
      <c r="U298">
        <f>ROUND((175/100)*ROUND((Source!AE404*Source!AV404)*Source!I404,2),2)</f>
        <v>11048.629999999999</v>
      </c>
      <c r="V298">
        <f>ROUND((108/100)*ROUND(Source!CS404*Source!I404,2),2)</f>
        <v>6818.5799999999999</v>
      </c>
    </row>
    <row r="299" ht="14.25">
      <c r="A299" s="21"/>
      <c r="B299" s="22"/>
      <c r="C299" s="22" t="s">
        <v>28</v>
      </c>
      <c r="D299" s="23"/>
      <c r="E299" s="2"/>
      <c r="F299" s="24">
        <f>Source!AO404</f>
        <v>63.039999999999999</v>
      </c>
      <c r="G299" s="25">
        <f>Source!DG404</f>
        <v>0</v>
      </c>
      <c r="H299" s="2">
        <f>Source!AV404</f>
        <v>1</v>
      </c>
      <c r="I299" s="2">
        <f>IF(Source!BA404&lt;&gt;0,Source!BA404,1)</f>
        <v>1</v>
      </c>
      <c r="J299" s="13">
        <f>Source!S404</f>
        <v>9456</v>
      </c>
      <c r="K299" s="13"/>
    </row>
    <row r="300" ht="14.25">
      <c r="A300" s="21"/>
      <c r="B300" s="22"/>
      <c r="C300" s="22" t="s">
        <v>29</v>
      </c>
      <c r="D300" s="23"/>
      <c r="E300" s="2"/>
      <c r="F300" s="24">
        <f>Source!AM404</f>
        <v>91.519999999999996</v>
      </c>
      <c r="G300" s="25">
        <f>Source!DE404</f>
        <v>0</v>
      </c>
      <c r="H300" s="2">
        <f>Source!AV404</f>
        <v>1</v>
      </c>
      <c r="I300" s="2">
        <f>IF(Source!BB404&lt;&gt;0,Source!BB404,1)</f>
        <v>1</v>
      </c>
      <c r="J300" s="13">
        <f>Source!Q404</f>
        <v>13728</v>
      </c>
      <c r="K300" s="13"/>
    </row>
    <row r="301" ht="14.25">
      <c r="A301" s="21"/>
      <c r="B301" s="22"/>
      <c r="C301" s="22" t="s">
        <v>30</v>
      </c>
      <c r="D301" s="23"/>
      <c r="E301" s="2"/>
      <c r="F301" s="24">
        <f>Source!AN404</f>
        <v>42.090000000000003</v>
      </c>
      <c r="G301" s="25">
        <f>Source!DF404</f>
        <v>0</v>
      </c>
      <c r="H301" s="2">
        <f>Source!AV404</f>
        <v>1</v>
      </c>
      <c r="I301" s="2">
        <f>IF(Source!BS404&lt;&gt;0,Source!BS404,1)</f>
        <v>1</v>
      </c>
      <c r="J301" s="26">
        <f>Source!R404</f>
        <v>6313.5</v>
      </c>
      <c r="K301" s="13"/>
    </row>
    <row r="302" ht="14.25">
      <c r="A302" s="21"/>
      <c r="B302" s="22"/>
      <c r="C302" s="22" t="s">
        <v>31</v>
      </c>
      <c r="D302" s="23"/>
      <c r="E302" s="2"/>
      <c r="F302" s="24">
        <f>Source!AL404</f>
        <v>378.74000000000001</v>
      </c>
      <c r="G302" s="25">
        <f>Source!DD404</f>
        <v>0</v>
      </c>
      <c r="H302" s="2">
        <f>Source!AW404</f>
        <v>1</v>
      </c>
      <c r="I302" s="2">
        <f>IF(Source!BC404&lt;&gt;0,Source!BC404,1)</f>
        <v>1</v>
      </c>
      <c r="J302" s="13">
        <f>Source!P404</f>
        <v>56811</v>
      </c>
      <c r="K302" s="13"/>
    </row>
    <row r="303" ht="28.5">
      <c r="A303" s="21" t="str">
        <f>Source!E405</f>
        <v>1,1</v>
      </c>
      <c r="B303" s="22" t="str">
        <f>Source!F405</f>
        <v>9999990001</v>
      </c>
      <c r="C303" s="22" t="s">
        <v>32</v>
      </c>
      <c r="D303" s="23" t="str">
        <f>Source!H405</f>
        <v>т</v>
      </c>
      <c r="E303" s="2">
        <f>Source!I405</f>
        <v>-18</v>
      </c>
      <c r="F303" s="24">
        <f>Source!AK405</f>
        <v>0</v>
      </c>
      <c r="G303" s="25"/>
      <c r="H303" s="2">
        <f>Source!AW405</f>
        <v>1</v>
      </c>
      <c r="I303" s="2">
        <f>IF(Source!BC405&lt;&gt;0,Source!BC405,1)</f>
        <v>1</v>
      </c>
      <c r="J303" s="13">
        <f>Source!O405</f>
        <v>-0</v>
      </c>
      <c r="K303" s="13"/>
      <c r="Q303">
        <f>ROUND((Source!BZ405/100)*ROUND((Source!AF405*Source!AV405)*Source!I405,2),2)</f>
        <v>-0</v>
      </c>
      <c r="R303">
        <f>Source!X405</f>
        <v>-0</v>
      </c>
      <c r="S303">
        <f>ROUND((Source!CA405/100)*ROUND((Source!AF405*Source!AV405)*Source!I405,2),2)</f>
        <v>-0</v>
      </c>
      <c r="T303">
        <f>Source!Y405</f>
        <v>-0</v>
      </c>
      <c r="U303">
        <f>ROUND((175/100)*ROUND((Source!AE405*Source!AV405)*Source!I405,2),2)</f>
        <v>-0</v>
      </c>
      <c r="V303">
        <f>ROUND((108/100)*ROUND(Source!CS405*Source!I405,2),2)</f>
        <v>-0</v>
      </c>
    </row>
    <row r="304" ht="14.25">
      <c r="A304" s="21"/>
      <c r="B304" s="22"/>
      <c r="C304" s="22" t="s">
        <v>33</v>
      </c>
      <c r="D304" s="23" t="s">
        <v>34</v>
      </c>
      <c r="E304" s="2">
        <f>Source!AT404</f>
        <v>70</v>
      </c>
      <c r="F304" s="24"/>
      <c r="G304" s="25"/>
      <c r="H304" s="2"/>
      <c r="I304" s="2"/>
      <c r="J304" s="13">
        <f>SUM(R298:R303)</f>
        <v>6619.1999999999998</v>
      </c>
      <c r="K304" s="13"/>
    </row>
    <row r="305" ht="14.25">
      <c r="A305" s="21"/>
      <c r="B305" s="22"/>
      <c r="C305" s="22" t="s">
        <v>35</v>
      </c>
      <c r="D305" s="23" t="s">
        <v>34</v>
      </c>
      <c r="E305" s="2">
        <f>Source!AU404</f>
        <v>10</v>
      </c>
      <c r="F305" s="24"/>
      <c r="G305" s="25"/>
      <c r="H305" s="2"/>
      <c r="I305" s="2"/>
      <c r="J305" s="13">
        <f>SUM(T298:T304)</f>
        <v>945.60000000000002</v>
      </c>
      <c r="K305" s="13"/>
    </row>
    <row r="306" ht="14.25">
      <c r="A306" s="21"/>
      <c r="B306" s="22"/>
      <c r="C306" s="22" t="s">
        <v>36</v>
      </c>
      <c r="D306" s="23" t="s">
        <v>34</v>
      </c>
      <c r="E306" s="2">
        <f>108</f>
        <v>108</v>
      </c>
      <c r="F306" s="24"/>
      <c r="G306" s="25"/>
      <c r="H306" s="2"/>
      <c r="I306" s="2"/>
      <c r="J306" s="13">
        <f>SUM(V298:V305)</f>
        <v>6818.5799999999999</v>
      </c>
      <c r="K306" s="13"/>
    </row>
    <row r="307" ht="14.25">
      <c r="A307" s="21"/>
      <c r="B307" s="22"/>
      <c r="C307" s="22" t="s">
        <v>37</v>
      </c>
      <c r="D307" s="23" t="s">
        <v>38</v>
      </c>
      <c r="E307" s="2">
        <f>Source!AQ404</f>
        <v>0.23000000000000001</v>
      </c>
      <c r="F307" s="24"/>
      <c r="G307" s="25">
        <f>Source!DI404</f>
        <v>0</v>
      </c>
      <c r="H307" s="2">
        <f>Source!AV404</f>
        <v>1</v>
      </c>
      <c r="I307" s="2"/>
      <c r="J307" s="13"/>
      <c r="K307" s="13">
        <f>Source!U404</f>
        <v>34.5</v>
      </c>
    </row>
    <row r="308" ht="15">
      <c r="A308" s="27"/>
      <c r="B308" s="27"/>
      <c r="C308" s="27"/>
      <c r="D308" s="27"/>
      <c r="E308" s="27"/>
      <c r="F308" s="27"/>
      <c r="G308" s="27"/>
      <c r="H308" s="27"/>
      <c r="I308" s="28">
        <f>J299+J300+J302+J304+J305+J306+SUM(J303:J303)</f>
        <v>94378.380000000005</v>
      </c>
      <c r="J308" s="28"/>
      <c r="K308" s="28">
        <f>IF(Source!I404&lt;&gt;0,ROUND(I308/Source!I404,2),0)</f>
        <v>629.19000000000005</v>
      </c>
      <c r="P308" s="29">
        <f>I308</f>
        <v>94378.380000000005</v>
      </c>
    </row>
    <row r="309" ht="57">
      <c r="A309" s="21" t="str">
        <f>Source!E406</f>
        <v>2</v>
      </c>
      <c r="B309" s="22" t="str">
        <f>Source!F406</f>
        <v>1.49-9201-1-2/1</v>
      </c>
      <c r="C309" s="22" t="str">
        <f>Source!G406</f>
        <v xml:space="preserve">Перевозка строительного мусора автосамосвалами грузоподъемностью до 10 т на расстояние 1 км - при механизированной погрузке</v>
      </c>
      <c r="D309" s="23" t="str">
        <f>Source!H406</f>
        <v>т</v>
      </c>
      <c r="E309" s="2">
        <f>Source!I406</f>
        <v>14.4</v>
      </c>
      <c r="F309" s="24"/>
      <c r="G309" s="25"/>
      <c r="H309" s="2"/>
      <c r="I309" s="2"/>
      <c r="J309" s="13"/>
      <c r="K309" s="13"/>
      <c r="Q309">
        <f>ROUND((Source!BZ406/100)*ROUND((Source!AF406*Source!AV406)*Source!I406,2),2)</f>
        <v>0</v>
      </c>
      <c r="R309">
        <f>Source!X406</f>
        <v>0</v>
      </c>
      <c r="S309">
        <f>ROUND((Source!CA406/100)*ROUND((Source!AF406*Source!AV406)*Source!I406,2),2)</f>
        <v>0</v>
      </c>
      <c r="T309">
        <f>Source!Y406</f>
        <v>0</v>
      </c>
      <c r="U309">
        <f>ROUND((175/100)*ROUND((Source!AE406*Source!AV406)*Source!I406,2),2)</f>
        <v>831.85000000000002</v>
      </c>
      <c r="V309">
        <f>ROUND((108/100)*ROUND(Source!CS406*Source!I406,2),2)</f>
        <v>513.37</v>
      </c>
    </row>
    <row r="310" ht="12.75">
      <c r="C310" s="30" t="str">
        <f>"Объем: "&amp;Source!I406&amp;"=18*"&amp;"0,8"</f>
        <v xml:space="preserve">Объем: 14.4=18*0,8</v>
      </c>
    </row>
    <row r="311" ht="14.25">
      <c r="A311" s="21"/>
      <c r="B311" s="22"/>
      <c r="C311" s="22" t="s">
        <v>28</v>
      </c>
      <c r="D311" s="23"/>
      <c r="E311" s="2"/>
      <c r="F311" s="24">
        <f>Source!AO406</f>
        <v>0</v>
      </c>
      <c r="G311" s="25">
        <f>Source!DG406</f>
        <v>0</v>
      </c>
      <c r="H311" s="2">
        <f>Source!AV406</f>
        <v>1</v>
      </c>
      <c r="I311" s="2">
        <f>IF(Source!BA406&lt;&gt;0,Source!BA406,1)</f>
        <v>1</v>
      </c>
      <c r="J311" s="13">
        <f>Source!S406</f>
        <v>0</v>
      </c>
      <c r="K311" s="13"/>
    </row>
    <row r="312" ht="14.25">
      <c r="A312" s="21"/>
      <c r="B312" s="22"/>
      <c r="C312" s="22" t="s">
        <v>29</v>
      </c>
      <c r="D312" s="23"/>
      <c r="E312" s="2"/>
      <c r="F312" s="24">
        <f>Source!AM406</f>
        <v>61.219999999999999</v>
      </c>
      <c r="G312" s="25">
        <f>Source!DE406</f>
        <v>0</v>
      </c>
      <c r="H312" s="2">
        <f>Source!AV406</f>
        <v>1</v>
      </c>
      <c r="I312" s="2">
        <f>IF(Source!BB406&lt;&gt;0,Source!BB406,1)</f>
        <v>1</v>
      </c>
      <c r="J312" s="13">
        <f>Source!Q406</f>
        <v>881.57000000000005</v>
      </c>
      <c r="K312" s="13"/>
    </row>
    <row r="313" ht="14.25">
      <c r="A313" s="21"/>
      <c r="B313" s="22"/>
      <c r="C313" s="22" t="s">
        <v>30</v>
      </c>
      <c r="D313" s="23"/>
      <c r="E313" s="2"/>
      <c r="F313" s="24">
        <f>Source!AN406</f>
        <v>33.009999999999998</v>
      </c>
      <c r="G313" s="25">
        <f>Source!DF406</f>
        <v>0</v>
      </c>
      <c r="H313" s="2">
        <f>Source!AV406</f>
        <v>1</v>
      </c>
      <c r="I313" s="2">
        <f>IF(Source!BS406&lt;&gt;0,Source!BS406,1)</f>
        <v>1</v>
      </c>
      <c r="J313" s="26">
        <f>Source!R406</f>
        <v>475.33999999999997</v>
      </c>
      <c r="K313" s="13"/>
    </row>
    <row r="314" ht="14.25">
      <c r="A314" s="21"/>
      <c r="B314" s="22"/>
      <c r="C314" s="22" t="s">
        <v>31</v>
      </c>
      <c r="D314" s="23"/>
      <c r="E314" s="2"/>
      <c r="F314" s="24">
        <f>Source!AL406</f>
        <v>0</v>
      </c>
      <c r="G314" s="25">
        <f>Source!DD406</f>
        <v>0</v>
      </c>
      <c r="H314" s="2">
        <f>Source!AW406</f>
        <v>1</v>
      </c>
      <c r="I314" s="2">
        <f>IF(Source!BC406&lt;&gt;0,Source!BC406,1)</f>
        <v>1</v>
      </c>
      <c r="J314" s="13">
        <f>Source!P406</f>
        <v>0</v>
      </c>
      <c r="K314" s="13"/>
    </row>
    <row r="315" ht="14.25">
      <c r="A315" s="21"/>
      <c r="B315" s="22"/>
      <c r="C315" s="22" t="s">
        <v>33</v>
      </c>
      <c r="D315" s="23" t="s">
        <v>34</v>
      </c>
      <c r="E315" s="2">
        <f>Source!AT406</f>
        <v>0</v>
      </c>
      <c r="F315" s="24"/>
      <c r="G315" s="25"/>
      <c r="H315" s="2"/>
      <c r="I315" s="2"/>
      <c r="J315" s="13">
        <f>SUM(R309:R314)</f>
        <v>0</v>
      </c>
      <c r="K315" s="13"/>
    </row>
    <row r="316" ht="14.25">
      <c r="A316" s="21"/>
      <c r="B316" s="22"/>
      <c r="C316" s="22" t="s">
        <v>35</v>
      </c>
      <c r="D316" s="23" t="s">
        <v>34</v>
      </c>
      <c r="E316" s="2">
        <f>Source!AU406</f>
        <v>0</v>
      </c>
      <c r="F316" s="24"/>
      <c r="G316" s="25"/>
      <c r="H316" s="2"/>
      <c r="I316" s="2"/>
      <c r="J316" s="13">
        <f>SUM(T309:T315)</f>
        <v>0</v>
      </c>
      <c r="K316" s="13"/>
    </row>
    <row r="317" ht="14.25">
      <c r="A317" s="21"/>
      <c r="B317" s="22"/>
      <c r="C317" s="22" t="s">
        <v>37</v>
      </c>
      <c r="D317" s="23" t="s">
        <v>38</v>
      </c>
      <c r="E317" s="2">
        <f>Source!AQ406</f>
        <v>0</v>
      </c>
      <c r="F317" s="24"/>
      <c r="G317" s="25">
        <f>Source!DI406</f>
        <v>0</v>
      </c>
      <c r="H317" s="2">
        <f>Source!AV406</f>
        <v>1</v>
      </c>
      <c r="I317" s="2"/>
      <c r="J317" s="13"/>
      <c r="K317" s="13">
        <f>Source!U406</f>
        <v>0</v>
      </c>
    </row>
    <row r="318" ht="15">
      <c r="A318" s="27"/>
      <c r="B318" s="27"/>
      <c r="C318" s="27"/>
      <c r="D318" s="27"/>
      <c r="E318" s="27"/>
      <c r="F318" s="27"/>
      <c r="G318" s="27"/>
      <c r="H318" s="27"/>
      <c r="I318" s="28">
        <f>J311+J312+J314+J315+J316</f>
        <v>881.57000000000005</v>
      </c>
      <c r="J318" s="28"/>
      <c r="K318" s="28">
        <f>IF(Source!I406&lt;&gt;0,ROUND(I318/Source!I406,2),0)</f>
        <v>61.219999999999999</v>
      </c>
      <c r="P318" s="29">
        <f>I318</f>
        <v>881.57000000000005</v>
      </c>
    </row>
    <row r="319" ht="57">
      <c r="A319" s="21" t="str">
        <f>Source!E407</f>
        <v>3</v>
      </c>
      <c r="B319" s="22" t="str">
        <f>Source!F407</f>
        <v>1.49-9201-1-3/1</v>
      </c>
      <c r="C319" s="22" t="str">
        <f>Source!G407</f>
        <v xml:space="preserve">Перевозка строительного мусора автосамосвалами грузоподъемностью до 10 т - добавляется на каждый последующий 1 км до 100 км</v>
      </c>
      <c r="D319" s="23" t="str">
        <f>Source!H407</f>
        <v>т</v>
      </c>
      <c r="E319" s="2">
        <f>Source!I407</f>
        <v>14.4</v>
      </c>
      <c r="F319" s="24"/>
      <c r="G319" s="25"/>
      <c r="H319" s="2"/>
      <c r="I319" s="2"/>
      <c r="J319" s="13"/>
      <c r="K319" s="13"/>
      <c r="Q319">
        <f>ROUND((Source!BZ407/100)*ROUND((Source!AF407*Source!AV407)*Source!I407,2),2)</f>
        <v>0</v>
      </c>
      <c r="R319">
        <f>Source!X407</f>
        <v>0</v>
      </c>
      <c r="S319">
        <f>ROUND((Source!CA407/100)*ROUND((Source!AF407*Source!AV407)*Source!I407,2),2)</f>
        <v>0</v>
      </c>
      <c r="T319">
        <f>Source!Y407</f>
        <v>0</v>
      </c>
      <c r="U319">
        <f>ROUND((175/100)*ROUND((Source!AE407*Source!AV407)*Source!I407,2),2)</f>
        <v>20100.540000000001</v>
      </c>
      <c r="V319">
        <f>ROUND((108/100)*ROUND(Source!CS407*Source!I407,2),2)</f>
        <v>12404.9</v>
      </c>
    </row>
    <row r="320" ht="14.25">
      <c r="A320" s="21"/>
      <c r="B320" s="22"/>
      <c r="C320" s="22" t="s">
        <v>28</v>
      </c>
      <c r="D320" s="23"/>
      <c r="E320" s="2"/>
      <c r="F320" s="24">
        <f>Source!AO407</f>
        <v>0</v>
      </c>
      <c r="G320" s="25" t="str">
        <f>Source!DG407</f>
        <v>*51</v>
      </c>
      <c r="H320" s="2">
        <f>Source!AV407</f>
        <v>1</v>
      </c>
      <c r="I320" s="2">
        <f>IF(Source!BA407&lt;&gt;0,Source!BA407,1)</f>
        <v>1</v>
      </c>
      <c r="J320" s="13">
        <f>Source!S407</f>
        <v>0</v>
      </c>
      <c r="K320" s="13"/>
    </row>
    <row r="321" ht="14.25">
      <c r="A321" s="21"/>
      <c r="B321" s="22"/>
      <c r="C321" s="22" t="s">
        <v>29</v>
      </c>
      <c r="D321" s="23"/>
      <c r="E321" s="2"/>
      <c r="F321" s="24">
        <f>Source!AM407</f>
        <v>28.989999999999998</v>
      </c>
      <c r="G321" s="25" t="str">
        <f>Source!DE407</f>
        <v>*51</v>
      </c>
      <c r="H321" s="2">
        <f>Source!AV407</f>
        <v>1</v>
      </c>
      <c r="I321" s="2">
        <f>IF(Source!BB407&lt;&gt;0,Source!BB407,1)</f>
        <v>1</v>
      </c>
      <c r="J321" s="13">
        <f>Source!Q407</f>
        <v>21290.259999999998</v>
      </c>
      <c r="K321" s="13"/>
    </row>
    <row r="322" ht="14.25">
      <c r="A322" s="21"/>
      <c r="B322" s="22"/>
      <c r="C322" s="22" t="s">
        <v>30</v>
      </c>
      <c r="D322" s="23"/>
      <c r="E322" s="2"/>
      <c r="F322" s="24">
        <f>Source!AN407</f>
        <v>15.640000000000001</v>
      </c>
      <c r="G322" s="25" t="str">
        <f>Source!DF407</f>
        <v>*51</v>
      </c>
      <c r="H322" s="2">
        <f>Source!AV407</f>
        <v>1</v>
      </c>
      <c r="I322" s="2">
        <f>IF(Source!BS407&lt;&gt;0,Source!BS407,1)</f>
        <v>1</v>
      </c>
      <c r="J322" s="26">
        <f>Source!R407</f>
        <v>11486.02</v>
      </c>
      <c r="K322" s="13"/>
    </row>
    <row r="323" ht="14.25">
      <c r="A323" s="21"/>
      <c r="B323" s="22"/>
      <c r="C323" s="22" t="s">
        <v>31</v>
      </c>
      <c r="D323" s="23"/>
      <c r="E323" s="2"/>
      <c r="F323" s="24">
        <f>Source!AL407</f>
        <v>0</v>
      </c>
      <c r="G323" s="25">
        <f>Source!DD407</f>
        <v>0</v>
      </c>
      <c r="H323" s="2">
        <f>Source!AW407</f>
        <v>1</v>
      </c>
      <c r="I323" s="2">
        <f>IF(Source!BC407&lt;&gt;0,Source!BC407,1)</f>
        <v>1</v>
      </c>
      <c r="J323" s="13">
        <f>Source!P407</f>
        <v>0</v>
      </c>
      <c r="K323" s="13"/>
    </row>
    <row r="324" ht="14.25">
      <c r="A324" s="21"/>
      <c r="B324" s="22"/>
      <c r="C324" s="22" t="s">
        <v>33</v>
      </c>
      <c r="D324" s="23" t="s">
        <v>34</v>
      </c>
      <c r="E324" s="2">
        <f>Source!AT407</f>
        <v>0</v>
      </c>
      <c r="F324" s="24"/>
      <c r="G324" s="25"/>
      <c r="H324" s="2"/>
      <c r="I324" s="2"/>
      <c r="J324" s="13">
        <f>SUM(R319:R323)</f>
        <v>0</v>
      </c>
      <c r="K324" s="13"/>
    </row>
    <row r="325" ht="14.25">
      <c r="A325" s="21"/>
      <c r="B325" s="22"/>
      <c r="C325" s="22" t="s">
        <v>35</v>
      </c>
      <c r="D325" s="23" t="s">
        <v>34</v>
      </c>
      <c r="E325" s="2">
        <f>Source!AU407</f>
        <v>0</v>
      </c>
      <c r="F325" s="24"/>
      <c r="G325" s="25"/>
      <c r="H325" s="2"/>
      <c r="I325" s="2"/>
      <c r="J325" s="13">
        <f>SUM(T319:T324)</f>
        <v>0</v>
      </c>
      <c r="K325" s="13"/>
    </row>
    <row r="326" ht="14.25">
      <c r="A326" s="21"/>
      <c r="B326" s="22"/>
      <c r="C326" s="22" t="s">
        <v>37</v>
      </c>
      <c r="D326" s="23" t="s">
        <v>38</v>
      </c>
      <c r="E326" s="2">
        <f>Source!AQ407</f>
        <v>0</v>
      </c>
      <c r="F326" s="24"/>
      <c r="G326" s="25" t="str">
        <f>Source!DI407</f>
        <v>*51</v>
      </c>
      <c r="H326" s="2">
        <f>Source!AV407</f>
        <v>1</v>
      </c>
      <c r="I326" s="2"/>
      <c r="J326" s="13"/>
      <c r="K326" s="13">
        <f>Source!U407</f>
        <v>0</v>
      </c>
    </row>
    <row r="327" ht="15">
      <c r="A327" s="27"/>
      <c r="B327" s="27"/>
      <c r="C327" s="27"/>
      <c r="D327" s="27"/>
      <c r="E327" s="27"/>
      <c r="F327" s="27"/>
      <c r="G327" s="27"/>
      <c r="H327" s="27"/>
      <c r="I327" s="28">
        <f>J320+J321+J323+J324+J325</f>
        <v>21290.259999999998</v>
      </c>
      <c r="J327" s="28"/>
      <c r="K327" s="28">
        <f>IF(Source!I407&lt;&gt;0,ROUND(I327/Source!I407,2),0)</f>
        <v>1478.49</v>
      </c>
      <c r="P327" s="29">
        <f>I327</f>
        <v>21290.259999999998</v>
      </c>
    </row>
    <row r="329" ht="15" customHeight="1">
      <c r="A329" s="31" t="str">
        <f>CONCATENATE("Итого по подразделу: ",IF(Source!G409&lt;&gt;"Новый подраздел",Source!G409,""))</f>
        <v xml:space="preserve">Итого по подразделу: Ремонт асфальтобетонного покрытия - 150,0 м2</v>
      </c>
      <c r="B329" s="31"/>
      <c r="C329" s="31"/>
      <c r="D329" s="31"/>
      <c r="E329" s="31"/>
      <c r="F329" s="31"/>
      <c r="G329" s="31"/>
      <c r="H329" s="31"/>
      <c r="I329" s="32">
        <f>SUM(P297:P328)</f>
        <v>116550.21000000001</v>
      </c>
      <c r="J329" s="32"/>
      <c r="K329" s="33"/>
    </row>
    <row r="331" ht="14.25" customHeight="1">
      <c r="C331" s="8" t="str">
        <f>Source!H438</f>
        <v>Итого</v>
      </c>
      <c r="D331" s="8"/>
      <c r="E331" s="8"/>
      <c r="F331" s="8"/>
      <c r="G331" s="8"/>
      <c r="H331" s="8"/>
      <c r="I331" s="13">
        <f>IF(Source!F438=0,"",Source!F438)</f>
        <v>116550.21000000001</v>
      </c>
      <c r="J331" s="13"/>
    </row>
    <row r="332" ht="14.25" customHeight="1">
      <c r="C332" s="8" t="str">
        <f>Source!H439</f>
        <v xml:space="preserve">НДС 20%</v>
      </c>
      <c r="D332" s="8"/>
      <c r="E332" s="8"/>
      <c r="F332" s="8"/>
      <c r="G332" s="8"/>
      <c r="H332" s="8"/>
      <c r="I332" s="13">
        <f>IF(Source!F439=0,"",Source!F439)</f>
        <v>23310.040000000001</v>
      </c>
      <c r="J332" s="13"/>
    </row>
    <row r="333" ht="14.25" customHeight="1">
      <c r="C333" s="8" t="str">
        <f>Source!H440</f>
        <v>Всего</v>
      </c>
      <c r="D333" s="8"/>
      <c r="E333" s="8"/>
      <c r="F333" s="8"/>
      <c r="G333" s="8"/>
      <c r="H333" s="8"/>
      <c r="I333" s="13">
        <f>IF(Source!F440=0,"",Source!F440)</f>
        <v>139860.25</v>
      </c>
      <c r="J333" s="13"/>
    </row>
    <row r="334" ht="14.25" customHeight="1">
      <c r="C334" s="8" t="str">
        <f>Source!H441</f>
        <v xml:space="preserve">С учётом выделенного финансирования к - 0,5857501461</v>
      </c>
      <c r="D334" s="8"/>
      <c r="E334" s="8"/>
      <c r="F334" s="8"/>
      <c r="G334" s="8"/>
      <c r="H334" s="8"/>
      <c r="I334" s="13">
        <f>IF(Source!F441=0,"",Source!F441)</f>
        <v>81923.160000000003</v>
      </c>
      <c r="J334" s="13"/>
    </row>
    <row r="336" ht="16.5" customHeight="1">
      <c r="A336" s="20" t="str">
        <f>CONCATENATE("Подраздел: ",IF(Source!G443&lt;&gt;"Новый подраздел",Source!G443,""))</f>
        <v xml:space="preserve">Подраздел: Замена бортового камня - 20,0 м.п.</v>
      </c>
      <c r="B336" s="20"/>
      <c r="C336" s="20"/>
      <c r="D336" s="20"/>
      <c r="E336" s="20"/>
      <c r="F336" s="20"/>
      <c r="G336" s="20"/>
      <c r="H336" s="20"/>
      <c r="I336" s="20"/>
      <c r="J336" s="20"/>
      <c r="K336" s="20"/>
    </row>
    <row r="337" ht="28.5">
      <c r="A337" s="21" t="str">
        <f>Source!E447</f>
        <v>1</v>
      </c>
      <c r="B337" s="22" t="str">
        <f>Source!F447</f>
        <v>2.1-3202-1-1/1</v>
      </c>
      <c r="C337" s="22" t="str">
        <f>Source!G447</f>
        <v xml:space="preserve">Замена бортового камня бетонного во дворовых территориях</v>
      </c>
      <c r="D337" s="23" t="str">
        <f>Source!H447</f>
        <v>м</v>
      </c>
      <c r="E337" s="2">
        <f>Source!I447</f>
        <v>20</v>
      </c>
      <c r="F337" s="24"/>
      <c r="G337" s="25"/>
      <c r="H337" s="2"/>
      <c r="I337" s="2"/>
      <c r="J337" s="13"/>
      <c r="K337" s="13"/>
      <c r="Q337">
        <f>ROUND((Source!BZ447/100)*ROUND((Source!AF447*Source!AV447)*Source!I447,2),2)</f>
        <v>2073.96</v>
      </c>
      <c r="R337">
        <f>Source!X447</f>
        <v>2073.96</v>
      </c>
      <c r="S337">
        <f>ROUND((Source!CA447/100)*ROUND((Source!AF447*Source!AV447)*Source!I447,2),2)</f>
        <v>296.27999999999997</v>
      </c>
      <c r="T337">
        <f>Source!Y447</f>
        <v>296.27999999999997</v>
      </c>
      <c r="U337">
        <f>ROUND((175/100)*ROUND((Source!AE447*Source!AV447)*Source!I447,2),2)</f>
        <v>3955.6999999999998</v>
      </c>
      <c r="V337">
        <f>ROUND((108/100)*ROUND(Source!CS447*Source!I447,2),2)</f>
        <v>2441.23</v>
      </c>
    </row>
    <row r="338" ht="14.25">
      <c r="A338" s="21"/>
      <c r="B338" s="22"/>
      <c r="C338" s="22" t="s">
        <v>28</v>
      </c>
      <c r="D338" s="23"/>
      <c r="E338" s="2"/>
      <c r="F338" s="24">
        <f>Source!AO447</f>
        <v>148.13999999999999</v>
      </c>
      <c r="G338" s="25">
        <f>Source!DG447</f>
        <v>0</v>
      </c>
      <c r="H338" s="2">
        <f>Source!AV447</f>
        <v>1</v>
      </c>
      <c r="I338" s="2">
        <f>IF(Source!BA447&lt;&gt;0,Source!BA447,1)</f>
        <v>1</v>
      </c>
      <c r="J338" s="13">
        <f>Source!S447</f>
        <v>2962.8000000000002</v>
      </c>
      <c r="K338" s="13"/>
    </row>
    <row r="339" ht="14.25">
      <c r="A339" s="21"/>
      <c r="B339" s="22"/>
      <c r="C339" s="22" t="s">
        <v>29</v>
      </c>
      <c r="D339" s="23"/>
      <c r="E339" s="2"/>
      <c r="F339" s="24">
        <f>Source!AM447</f>
        <v>199.97</v>
      </c>
      <c r="G339" s="25">
        <f>Source!DE447</f>
        <v>0</v>
      </c>
      <c r="H339" s="2">
        <f>Source!AV447</f>
        <v>1</v>
      </c>
      <c r="I339" s="2">
        <f>IF(Source!BB447&lt;&gt;0,Source!BB447,1)</f>
        <v>1</v>
      </c>
      <c r="J339" s="13">
        <f>Source!Q447</f>
        <v>3999.4000000000001</v>
      </c>
      <c r="K339" s="13"/>
    </row>
    <row r="340" ht="14.25">
      <c r="A340" s="21"/>
      <c r="B340" s="22"/>
      <c r="C340" s="22" t="s">
        <v>30</v>
      </c>
      <c r="D340" s="23"/>
      <c r="E340" s="2"/>
      <c r="F340" s="24">
        <f>Source!AN447</f>
        <v>113.02</v>
      </c>
      <c r="G340" s="25">
        <f>Source!DF447</f>
        <v>0</v>
      </c>
      <c r="H340" s="2">
        <f>Source!AV447</f>
        <v>1</v>
      </c>
      <c r="I340" s="2">
        <f>IF(Source!BS447&lt;&gt;0,Source!BS447,1)</f>
        <v>1</v>
      </c>
      <c r="J340" s="26">
        <f>Source!R447</f>
        <v>2260.4000000000001</v>
      </c>
      <c r="K340" s="13"/>
    </row>
    <row r="341" ht="14.25">
      <c r="A341" s="21"/>
      <c r="B341" s="22"/>
      <c r="C341" s="22" t="s">
        <v>31</v>
      </c>
      <c r="D341" s="23"/>
      <c r="E341" s="2"/>
      <c r="F341" s="24">
        <f>Source!AL447</f>
        <v>574.54999999999995</v>
      </c>
      <c r="G341" s="25">
        <f>Source!DD447</f>
        <v>0</v>
      </c>
      <c r="H341" s="2">
        <f>Source!AW447</f>
        <v>1</v>
      </c>
      <c r="I341" s="2">
        <f>IF(Source!BC447&lt;&gt;0,Source!BC447,1)</f>
        <v>1</v>
      </c>
      <c r="J341" s="13">
        <f>Source!P447</f>
        <v>11491</v>
      </c>
      <c r="K341" s="13"/>
    </row>
    <row r="342" ht="28.5">
      <c r="A342" s="21" t="str">
        <f>Source!E448</f>
        <v>1,1</v>
      </c>
      <c r="B342" s="22" t="str">
        <f>Source!F448</f>
        <v>9999990001</v>
      </c>
      <c r="C342" s="22" t="s">
        <v>32</v>
      </c>
      <c r="D342" s="23" t="str">
        <f>Source!H448</f>
        <v>т</v>
      </c>
      <c r="E342" s="2">
        <f>Source!I448</f>
        <v>-4.9199999999999999</v>
      </c>
      <c r="F342" s="24">
        <f>Source!AK448</f>
        <v>0</v>
      </c>
      <c r="G342" s="25"/>
      <c r="H342" s="2">
        <f>Source!AW448</f>
        <v>1</v>
      </c>
      <c r="I342" s="2">
        <f>IF(Source!BC448&lt;&gt;0,Source!BC448,1)</f>
        <v>1</v>
      </c>
      <c r="J342" s="13">
        <f>Source!O448</f>
        <v>-0</v>
      </c>
      <c r="K342" s="13"/>
      <c r="Q342">
        <f>ROUND((Source!BZ448/100)*ROUND((Source!AF448*Source!AV448)*Source!I448,2),2)</f>
        <v>-0</v>
      </c>
      <c r="R342">
        <f>Source!X448</f>
        <v>-0</v>
      </c>
      <c r="S342">
        <f>ROUND((Source!CA448/100)*ROUND((Source!AF448*Source!AV448)*Source!I448,2),2)</f>
        <v>-0</v>
      </c>
      <c r="T342">
        <f>Source!Y448</f>
        <v>-0</v>
      </c>
      <c r="U342">
        <f>ROUND((175/100)*ROUND((Source!AE448*Source!AV448)*Source!I448,2),2)</f>
        <v>-0</v>
      </c>
      <c r="V342">
        <f>ROUND((108/100)*ROUND(Source!CS448*Source!I448,2),2)</f>
        <v>-0</v>
      </c>
    </row>
    <row r="343" ht="14.25">
      <c r="A343" s="21"/>
      <c r="B343" s="22"/>
      <c r="C343" s="22" t="s">
        <v>33</v>
      </c>
      <c r="D343" s="23" t="s">
        <v>34</v>
      </c>
      <c r="E343" s="2">
        <f>Source!AT447</f>
        <v>70</v>
      </c>
      <c r="F343" s="24"/>
      <c r="G343" s="25"/>
      <c r="H343" s="2"/>
      <c r="I343" s="2"/>
      <c r="J343" s="13">
        <f>SUM(R337:R342)</f>
        <v>2073.96</v>
      </c>
      <c r="K343" s="13"/>
    </row>
    <row r="344" ht="14.25">
      <c r="A344" s="21"/>
      <c r="B344" s="22"/>
      <c r="C344" s="22" t="s">
        <v>35</v>
      </c>
      <c r="D344" s="23" t="s">
        <v>34</v>
      </c>
      <c r="E344" s="2">
        <f>Source!AU447</f>
        <v>10</v>
      </c>
      <c r="F344" s="24"/>
      <c r="G344" s="25"/>
      <c r="H344" s="2"/>
      <c r="I344" s="2"/>
      <c r="J344" s="13">
        <f>SUM(T337:T343)</f>
        <v>296.27999999999997</v>
      </c>
      <c r="K344" s="13"/>
    </row>
    <row r="345" ht="14.25">
      <c r="A345" s="21"/>
      <c r="B345" s="22"/>
      <c r="C345" s="22" t="s">
        <v>36</v>
      </c>
      <c r="D345" s="23" t="s">
        <v>34</v>
      </c>
      <c r="E345" s="2">
        <f>108</f>
        <v>108</v>
      </c>
      <c r="F345" s="24"/>
      <c r="G345" s="25"/>
      <c r="H345" s="2"/>
      <c r="I345" s="2"/>
      <c r="J345" s="13">
        <f>SUM(V337:V344)</f>
        <v>2441.23</v>
      </c>
      <c r="K345" s="13"/>
    </row>
    <row r="346" ht="14.25">
      <c r="A346" s="21"/>
      <c r="B346" s="22"/>
      <c r="C346" s="22" t="s">
        <v>37</v>
      </c>
      <c r="D346" s="23" t="s">
        <v>38</v>
      </c>
      <c r="E346" s="2">
        <f>Source!AQ447</f>
        <v>0.66000000000000003</v>
      </c>
      <c r="F346" s="24"/>
      <c r="G346" s="25">
        <f>Source!DI447</f>
        <v>0</v>
      </c>
      <c r="H346" s="2">
        <f>Source!AV447</f>
        <v>1</v>
      </c>
      <c r="I346" s="2"/>
      <c r="J346" s="13"/>
      <c r="K346" s="13">
        <f>Source!U447</f>
        <v>13.199999999999999</v>
      </c>
    </row>
    <row r="347" ht="15">
      <c r="A347" s="27"/>
      <c r="B347" s="27"/>
      <c r="C347" s="27"/>
      <c r="D347" s="27"/>
      <c r="E347" s="27"/>
      <c r="F347" s="27"/>
      <c r="G347" s="27"/>
      <c r="H347" s="27"/>
      <c r="I347" s="28">
        <f>J338+J339+J341+J343+J344+J345+SUM(J342:J342)</f>
        <v>23264.669999999998</v>
      </c>
      <c r="J347" s="28"/>
      <c r="K347" s="28">
        <f>IF(Source!I447&lt;&gt;0,ROUND(I347/Source!I447,2),0)</f>
        <v>1163.23</v>
      </c>
      <c r="P347" s="29">
        <f>I347</f>
        <v>23264.669999999998</v>
      </c>
    </row>
    <row r="348" ht="57">
      <c r="A348" s="21" t="str">
        <f>Source!E449</f>
        <v>2</v>
      </c>
      <c r="B348" s="22" t="str">
        <f>Source!F449</f>
        <v>1.49-9201-1-2/1</v>
      </c>
      <c r="C348" s="22" t="str">
        <f>Source!G449</f>
        <v xml:space="preserve">Перевозка строительного мусора автосамосвалами грузоподъемностью до 10 т на расстояние 1 км - при механизированной погрузке</v>
      </c>
      <c r="D348" s="23" t="str">
        <f>Source!H449</f>
        <v>т</v>
      </c>
      <c r="E348" s="2">
        <f>Source!I449</f>
        <v>3.9359999999999999</v>
      </c>
      <c r="F348" s="24"/>
      <c r="G348" s="25"/>
      <c r="H348" s="2"/>
      <c r="I348" s="2"/>
      <c r="J348" s="13"/>
      <c r="K348" s="13"/>
      <c r="Q348">
        <f>ROUND((Source!BZ449/100)*ROUND((Source!AF449*Source!AV449)*Source!I449,2),2)</f>
        <v>0</v>
      </c>
      <c r="R348">
        <f>Source!X449</f>
        <v>0</v>
      </c>
      <c r="S348">
        <f>ROUND((Source!CA449/100)*ROUND((Source!AF449*Source!AV449)*Source!I449,2),2)</f>
        <v>0</v>
      </c>
      <c r="T348">
        <f>Source!Y449</f>
        <v>0</v>
      </c>
      <c r="U348">
        <f>ROUND((175/100)*ROUND((Source!AE449*Source!AV449)*Source!I449,2),2)</f>
        <v>227.38</v>
      </c>
      <c r="V348">
        <f>ROUND((108/100)*ROUND(Source!CS449*Source!I449,2),2)</f>
        <v>140.31999999999999</v>
      </c>
    </row>
    <row r="349" ht="12.75">
      <c r="C349" s="30" t="str">
        <f>"Объем: "&amp;Source!I449&amp;"=4,92*"&amp;"0,8"</f>
        <v xml:space="preserve">Объем: 3.936=4,92*0,8</v>
      </c>
    </row>
    <row r="350" ht="14.25">
      <c r="A350" s="21"/>
      <c r="B350" s="22"/>
      <c r="C350" s="22" t="s">
        <v>28</v>
      </c>
      <c r="D350" s="23"/>
      <c r="E350" s="2"/>
      <c r="F350" s="24">
        <f>Source!AO449</f>
        <v>0</v>
      </c>
      <c r="G350" s="25">
        <f>Source!DG449</f>
        <v>0</v>
      </c>
      <c r="H350" s="2">
        <f>Source!AV449</f>
        <v>1</v>
      </c>
      <c r="I350" s="2">
        <f>IF(Source!BA449&lt;&gt;0,Source!BA449,1)</f>
        <v>1</v>
      </c>
      <c r="J350" s="13">
        <f>Source!S449</f>
        <v>0</v>
      </c>
      <c r="K350" s="13"/>
    </row>
    <row r="351" ht="14.25">
      <c r="A351" s="21"/>
      <c r="B351" s="22"/>
      <c r="C351" s="22" t="s">
        <v>29</v>
      </c>
      <c r="D351" s="23"/>
      <c r="E351" s="2"/>
      <c r="F351" s="24">
        <f>Source!AM449</f>
        <v>61.219999999999999</v>
      </c>
      <c r="G351" s="25">
        <f>Source!DE449</f>
        <v>0</v>
      </c>
      <c r="H351" s="2">
        <f>Source!AV449</f>
        <v>1</v>
      </c>
      <c r="I351" s="2">
        <f>IF(Source!BB449&lt;&gt;0,Source!BB449,1)</f>
        <v>1</v>
      </c>
      <c r="J351" s="13">
        <f>Source!Q449</f>
        <v>240.96000000000001</v>
      </c>
      <c r="K351" s="13"/>
    </row>
    <row r="352" ht="14.25">
      <c r="A352" s="21"/>
      <c r="B352" s="22"/>
      <c r="C352" s="22" t="s">
        <v>30</v>
      </c>
      <c r="D352" s="23"/>
      <c r="E352" s="2"/>
      <c r="F352" s="24">
        <f>Source!AN449</f>
        <v>33.009999999999998</v>
      </c>
      <c r="G352" s="25">
        <f>Source!DF449</f>
        <v>0</v>
      </c>
      <c r="H352" s="2">
        <f>Source!AV449</f>
        <v>1</v>
      </c>
      <c r="I352" s="2">
        <f>IF(Source!BS449&lt;&gt;0,Source!BS449,1)</f>
        <v>1</v>
      </c>
      <c r="J352" s="26">
        <f>Source!R449</f>
        <v>129.93000000000001</v>
      </c>
      <c r="K352" s="13"/>
    </row>
    <row r="353" ht="14.25">
      <c r="A353" s="21"/>
      <c r="B353" s="22"/>
      <c r="C353" s="22" t="s">
        <v>31</v>
      </c>
      <c r="D353" s="23"/>
      <c r="E353" s="2"/>
      <c r="F353" s="24">
        <f>Source!AL449</f>
        <v>0</v>
      </c>
      <c r="G353" s="25">
        <f>Source!DD449</f>
        <v>0</v>
      </c>
      <c r="H353" s="2">
        <f>Source!AW449</f>
        <v>1</v>
      </c>
      <c r="I353" s="2">
        <f>IF(Source!BC449&lt;&gt;0,Source!BC449,1)</f>
        <v>1</v>
      </c>
      <c r="J353" s="13">
        <f>Source!P449</f>
        <v>0</v>
      </c>
      <c r="K353" s="13"/>
    </row>
    <row r="354" ht="14.25">
      <c r="A354" s="21"/>
      <c r="B354" s="22"/>
      <c r="C354" s="22" t="s">
        <v>33</v>
      </c>
      <c r="D354" s="23" t="s">
        <v>34</v>
      </c>
      <c r="E354" s="2">
        <f>Source!AT449</f>
        <v>0</v>
      </c>
      <c r="F354" s="24"/>
      <c r="G354" s="25"/>
      <c r="H354" s="2"/>
      <c r="I354" s="2"/>
      <c r="J354" s="13">
        <f>SUM(R348:R353)</f>
        <v>0</v>
      </c>
      <c r="K354" s="13"/>
    </row>
    <row r="355" ht="14.25">
      <c r="A355" s="21"/>
      <c r="B355" s="22"/>
      <c r="C355" s="22" t="s">
        <v>35</v>
      </c>
      <c r="D355" s="23" t="s">
        <v>34</v>
      </c>
      <c r="E355" s="2">
        <f>Source!AU449</f>
        <v>0</v>
      </c>
      <c r="F355" s="24"/>
      <c r="G355" s="25"/>
      <c r="H355" s="2"/>
      <c r="I355" s="2"/>
      <c r="J355" s="13">
        <f>SUM(T348:T354)</f>
        <v>0</v>
      </c>
      <c r="K355" s="13"/>
    </row>
    <row r="356" ht="14.25">
      <c r="A356" s="21"/>
      <c r="B356" s="22"/>
      <c r="C356" s="22" t="s">
        <v>37</v>
      </c>
      <c r="D356" s="23" t="s">
        <v>38</v>
      </c>
      <c r="E356" s="2">
        <f>Source!AQ449</f>
        <v>0</v>
      </c>
      <c r="F356" s="24"/>
      <c r="G356" s="25">
        <f>Source!DI449</f>
        <v>0</v>
      </c>
      <c r="H356" s="2">
        <f>Source!AV449</f>
        <v>1</v>
      </c>
      <c r="I356" s="2"/>
      <c r="J356" s="13"/>
      <c r="K356" s="13">
        <f>Source!U449</f>
        <v>0</v>
      </c>
    </row>
    <row r="357" ht="15">
      <c r="A357" s="27"/>
      <c r="B357" s="27"/>
      <c r="C357" s="27"/>
      <c r="D357" s="27"/>
      <c r="E357" s="27"/>
      <c r="F357" s="27"/>
      <c r="G357" s="27"/>
      <c r="H357" s="27"/>
      <c r="I357" s="28">
        <f>J350+J351+J353+J354+J355</f>
        <v>240.96000000000001</v>
      </c>
      <c r="J357" s="28"/>
      <c r="K357" s="28">
        <f>IF(Source!I449&lt;&gt;0,ROUND(I357/Source!I449,2),0)</f>
        <v>61.219999999999999</v>
      </c>
      <c r="P357" s="29">
        <f>I357</f>
        <v>240.96000000000001</v>
      </c>
    </row>
    <row r="358" ht="57">
      <c r="A358" s="21" t="str">
        <f>Source!E450</f>
        <v>3</v>
      </c>
      <c r="B358" s="22" t="str">
        <f>Source!F450</f>
        <v>1.49-9201-1-3/1</v>
      </c>
      <c r="C358" s="22" t="str">
        <f>Source!G450</f>
        <v xml:space="preserve">Перевозка строительного мусора автосамосвалами грузоподъемностью до 10 т - добавляется на каждый последующий 1 км до 100 км</v>
      </c>
      <c r="D358" s="23" t="str">
        <f>Source!H450</f>
        <v>т</v>
      </c>
      <c r="E358" s="2">
        <f>Source!I450</f>
        <v>3.9359999999999999</v>
      </c>
      <c r="F358" s="24"/>
      <c r="G358" s="25"/>
      <c r="H358" s="2"/>
      <c r="I358" s="2"/>
      <c r="J358" s="13"/>
      <c r="K358" s="13"/>
      <c r="Q358">
        <f>ROUND((Source!BZ450/100)*ROUND((Source!AF450*Source!AV450)*Source!I450,2),2)</f>
        <v>0</v>
      </c>
      <c r="R358">
        <f>Source!X450</f>
        <v>0</v>
      </c>
      <c r="S358">
        <f>ROUND((Source!CA450/100)*ROUND((Source!AF450*Source!AV450)*Source!I450,2),2)</f>
        <v>0</v>
      </c>
      <c r="T358">
        <f>Source!Y450</f>
        <v>0</v>
      </c>
      <c r="U358">
        <f>ROUND((175/100)*ROUND((Source!AE450*Source!AV450)*Source!I450,2),2)</f>
        <v>5494.1400000000003</v>
      </c>
      <c r="V358">
        <f>ROUND((108/100)*ROUND(Source!CS450*Source!I450,2),2)</f>
        <v>3390.6700000000001</v>
      </c>
    </row>
    <row r="359" ht="14.25">
      <c r="A359" s="21"/>
      <c r="B359" s="22"/>
      <c r="C359" s="22" t="s">
        <v>28</v>
      </c>
      <c r="D359" s="23"/>
      <c r="E359" s="2"/>
      <c r="F359" s="24">
        <f>Source!AO450</f>
        <v>0</v>
      </c>
      <c r="G359" s="25" t="str">
        <f>Source!DG450</f>
        <v>*51</v>
      </c>
      <c r="H359" s="2">
        <f>Source!AV450</f>
        <v>1</v>
      </c>
      <c r="I359" s="2">
        <f>IF(Source!BA450&lt;&gt;0,Source!BA450,1)</f>
        <v>1</v>
      </c>
      <c r="J359" s="13">
        <f>Source!S450</f>
        <v>0</v>
      </c>
      <c r="K359" s="13"/>
    </row>
    <row r="360" ht="14.25">
      <c r="A360" s="21"/>
      <c r="B360" s="22"/>
      <c r="C360" s="22" t="s">
        <v>29</v>
      </c>
      <c r="D360" s="23"/>
      <c r="E360" s="2"/>
      <c r="F360" s="24">
        <f>Source!AM450</f>
        <v>28.989999999999998</v>
      </c>
      <c r="G360" s="25" t="str">
        <f>Source!DE450</f>
        <v>*51</v>
      </c>
      <c r="H360" s="2">
        <f>Source!AV450</f>
        <v>1</v>
      </c>
      <c r="I360" s="2">
        <f>IF(Source!BB450&lt;&gt;0,Source!BB450,1)</f>
        <v>1</v>
      </c>
      <c r="J360" s="13">
        <f>Source!Q450</f>
        <v>5819.3400000000001</v>
      </c>
      <c r="K360" s="13"/>
    </row>
    <row r="361" ht="14.25">
      <c r="A361" s="21"/>
      <c r="B361" s="22"/>
      <c r="C361" s="22" t="s">
        <v>30</v>
      </c>
      <c r="D361" s="23"/>
      <c r="E361" s="2"/>
      <c r="F361" s="24">
        <f>Source!AN450</f>
        <v>15.640000000000001</v>
      </c>
      <c r="G361" s="25" t="str">
        <f>Source!DF450</f>
        <v>*51</v>
      </c>
      <c r="H361" s="2">
        <f>Source!AV450</f>
        <v>1</v>
      </c>
      <c r="I361" s="2">
        <f>IF(Source!BS450&lt;&gt;0,Source!BS450,1)</f>
        <v>1</v>
      </c>
      <c r="J361" s="26">
        <f>Source!R450</f>
        <v>3139.5100000000002</v>
      </c>
      <c r="K361" s="13"/>
    </row>
    <row r="362" ht="14.25">
      <c r="A362" s="21"/>
      <c r="B362" s="22"/>
      <c r="C362" s="22" t="s">
        <v>31</v>
      </c>
      <c r="D362" s="23"/>
      <c r="E362" s="2"/>
      <c r="F362" s="24">
        <f>Source!AL450</f>
        <v>0</v>
      </c>
      <c r="G362" s="25">
        <f>Source!DD450</f>
        <v>0</v>
      </c>
      <c r="H362" s="2">
        <f>Source!AW450</f>
        <v>1</v>
      </c>
      <c r="I362" s="2">
        <f>IF(Source!BC450&lt;&gt;0,Source!BC450,1)</f>
        <v>1</v>
      </c>
      <c r="J362" s="13">
        <f>Source!P450</f>
        <v>0</v>
      </c>
      <c r="K362" s="13"/>
    </row>
    <row r="363" ht="14.25">
      <c r="A363" s="21"/>
      <c r="B363" s="22"/>
      <c r="C363" s="22" t="s">
        <v>33</v>
      </c>
      <c r="D363" s="23" t="s">
        <v>34</v>
      </c>
      <c r="E363" s="2">
        <f>Source!AT450</f>
        <v>0</v>
      </c>
      <c r="F363" s="24"/>
      <c r="G363" s="25"/>
      <c r="H363" s="2"/>
      <c r="I363" s="2"/>
      <c r="J363" s="13">
        <f>SUM(R358:R362)</f>
        <v>0</v>
      </c>
      <c r="K363" s="13"/>
    </row>
    <row r="364" ht="14.25">
      <c r="A364" s="21"/>
      <c r="B364" s="22"/>
      <c r="C364" s="22" t="s">
        <v>35</v>
      </c>
      <c r="D364" s="23" t="s">
        <v>34</v>
      </c>
      <c r="E364" s="2">
        <f>Source!AU450</f>
        <v>0</v>
      </c>
      <c r="F364" s="24"/>
      <c r="G364" s="25"/>
      <c r="H364" s="2"/>
      <c r="I364" s="2"/>
      <c r="J364" s="13">
        <f>SUM(T358:T363)</f>
        <v>0</v>
      </c>
      <c r="K364" s="13"/>
    </row>
    <row r="365" ht="14.25">
      <c r="A365" s="21"/>
      <c r="B365" s="22"/>
      <c r="C365" s="22" t="s">
        <v>37</v>
      </c>
      <c r="D365" s="23" t="s">
        <v>38</v>
      </c>
      <c r="E365" s="2">
        <f>Source!AQ450</f>
        <v>0</v>
      </c>
      <c r="F365" s="24"/>
      <c r="G365" s="25" t="str">
        <f>Source!DI450</f>
        <v>*51</v>
      </c>
      <c r="H365" s="2">
        <f>Source!AV450</f>
        <v>1</v>
      </c>
      <c r="I365" s="2"/>
      <c r="J365" s="13"/>
      <c r="K365" s="13">
        <f>Source!U450</f>
        <v>0</v>
      </c>
    </row>
    <row r="366" ht="15">
      <c r="A366" s="27"/>
      <c r="B366" s="27"/>
      <c r="C366" s="27"/>
      <c r="D366" s="27"/>
      <c r="E366" s="27"/>
      <c r="F366" s="27"/>
      <c r="G366" s="27"/>
      <c r="H366" s="27"/>
      <c r="I366" s="28">
        <f>J359+J360+J362+J363+J364</f>
        <v>5819.3400000000001</v>
      </c>
      <c r="J366" s="28"/>
      <c r="K366" s="28">
        <f>IF(Source!I450&lt;&gt;0,ROUND(I366/Source!I450,2),0)</f>
        <v>1478.49</v>
      </c>
      <c r="P366" s="29">
        <f>I366</f>
        <v>5819.3400000000001</v>
      </c>
    </row>
    <row r="368" ht="15" customHeight="1">
      <c r="A368" s="31" t="str">
        <f>CONCATENATE("Итого по подразделу: ",IF(Source!G452&lt;&gt;"Новый подраздел",Source!G452,""))</f>
        <v xml:space="preserve">Итого по подразделу: Замена бортового камня - 20,0 м.п.</v>
      </c>
      <c r="B368" s="31"/>
      <c r="C368" s="31"/>
      <c r="D368" s="31"/>
      <c r="E368" s="31"/>
      <c r="F368" s="31"/>
      <c r="G368" s="31"/>
      <c r="H368" s="31"/>
      <c r="I368" s="32">
        <f>SUM(P336:P367)</f>
        <v>29324.970000000001</v>
      </c>
      <c r="J368" s="32"/>
      <c r="K368" s="33"/>
    </row>
    <row r="370" ht="14.25" customHeight="1">
      <c r="C370" s="8" t="str">
        <f>Source!H481</f>
        <v>Итого</v>
      </c>
      <c r="D370" s="8"/>
      <c r="E370" s="8"/>
      <c r="F370" s="8"/>
      <c r="G370" s="8"/>
      <c r="H370" s="8"/>
      <c r="I370" s="13">
        <f>IF(Source!F481=0,"",Source!F481)</f>
        <v>29324.970000000001</v>
      </c>
      <c r="J370" s="13"/>
    </row>
    <row r="371" ht="14.25" customHeight="1">
      <c r="C371" s="8" t="str">
        <f>Source!H482</f>
        <v xml:space="preserve">НДС 20%</v>
      </c>
      <c r="D371" s="8"/>
      <c r="E371" s="8"/>
      <c r="F371" s="8"/>
      <c r="G371" s="8"/>
      <c r="H371" s="8"/>
      <c r="I371" s="13">
        <f>IF(Source!F482=0,"",Source!F482)</f>
        <v>5864.9899999999998</v>
      </c>
      <c r="J371" s="13"/>
    </row>
    <row r="372" ht="14.25" customHeight="1">
      <c r="C372" s="8" t="str">
        <f>Source!H483</f>
        <v>Всего</v>
      </c>
      <c r="D372" s="8"/>
      <c r="E372" s="8"/>
      <c r="F372" s="8"/>
      <c r="G372" s="8"/>
      <c r="H372" s="8"/>
      <c r="I372" s="13">
        <f>IF(Source!F483=0,"",Source!F483)</f>
        <v>35189.959999999999</v>
      </c>
      <c r="J372" s="13"/>
    </row>
    <row r="373" ht="14.25" customHeight="1">
      <c r="C373" s="8" t="str">
        <f>Source!H484</f>
        <v xml:space="preserve">С учётом выделенного финансирования к - 0,5857501461</v>
      </c>
      <c r="D373" s="8"/>
      <c r="E373" s="8"/>
      <c r="F373" s="8"/>
      <c r="G373" s="8"/>
      <c r="H373" s="8"/>
      <c r="I373" s="13">
        <f>IF(Source!F484=0,"",Source!F484)</f>
        <v>20612.52</v>
      </c>
      <c r="J373" s="13"/>
    </row>
    <row r="375" ht="15" customHeight="1">
      <c r="A375" s="31" t="str">
        <f>CONCATENATE("Итого по разделу: ",IF(Source!G486&lt;&gt;"Новый раздел",Source!G486,""))</f>
        <v xml:space="preserve">Итого по разделу: Донское кладбище, Донская площадь, 1</v>
      </c>
      <c r="B375" s="31"/>
      <c r="C375" s="31"/>
      <c r="D375" s="31"/>
      <c r="E375" s="31"/>
      <c r="F375" s="31"/>
      <c r="G375" s="31"/>
      <c r="H375" s="31"/>
      <c r="I375" s="32">
        <f>SUM(P295:P374)</f>
        <v>145875.17999999999</v>
      </c>
      <c r="J375" s="32"/>
      <c r="K375" s="33"/>
    </row>
    <row r="377" ht="14.25" customHeight="1">
      <c r="C377" s="8" t="str">
        <f>Source!H515</f>
        <v>Итого</v>
      </c>
      <c r="D377" s="8"/>
      <c r="E377" s="8"/>
      <c r="F377" s="8"/>
      <c r="G377" s="8"/>
      <c r="H377" s="8"/>
      <c r="I377" s="13">
        <f>IF(Source!F515=0,"",Source!F515)</f>
        <v>145875.17999999999</v>
      </c>
      <c r="J377" s="13"/>
    </row>
    <row r="378" ht="14.25" customHeight="1">
      <c r="C378" s="8" t="str">
        <f>Source!H516</f>
        <v xml:space="preserve">НДС 20%</v>
      </c>
      <c r="D378" s="8"/>
      <c r="E378" s="8"/>
      <c r="F378" s="8"/>
      <c r="G378" s="8"/>
      <c r="H378" s="8"/>
      <c r="I378" s="13">
        <f>IF(Source!F516=0,"",Source!F516)-0.01</f>
        <v>29175.029999999999</v>
      </c>
      <c r="J378" s="13"/>
      <c r="L378" s="35">
        <f>I332+I371</f>
        <v>29175.029999999999</v>
      </c>
    </row>
    <row r="379" ht="14.25" customHeight="1">
      <c r="C379" s="8" t="str">
        <f>Source!H517</f>
        <v>Всего</v>
      </c>
      <c r="D379" s="8"/>
      <c r="E379" s="8"/>
      <c r="F379" s="8"/>
      <c r="G379" s="8"/>
      <c r="H379" s="8"/>
      <c r="I379" s="13">
        <f>IF(Source!F517=0,"",Source!F517)-0.01</f>
        <v>175050.20999999999</v>
      </c>
      <c r="J379" s="13"/>
    </row>
    <row r="380" ht="14.25" customHeight="1">
      <c r="C380" s="8" t="str">
        <f>Source!H518</f>
        <v xml:space="preserve">С учётом выделенного финансирования к - 0,5857501461</v>
      </c>
      <c r="D380" s="8"/>
      <c r="E380" s="8"/>
      <c r="F380" s="8"/>
      <c r="G380" s="8"/>
      <c r="H380" s="8"/>
      <c r="I380" s="13">
        <f>IF(Source!F518=0,"",Source!F518)</f>
        <v>102535.69</v>
      </c>
      <c r="J380" s="13"/>
    </row>
    <row r="382" ht="16.5" customHeight="1">
      <c r="A382" s="20" t="str">
        <f>CONCATENATE("Раздел: ",IF(Source!G520&lt;&gt;"Новый раздел",Source!G520,""))</f>
        <v xml:space="preserve">Раздел: Котляковское кладбище, ул.Деловая, 20-А</v>
      </c>
      <c r="B382" s="20"/>
      <c r="C382" s="20"/>
      <c r="D382" s="20"/>
      <c r="E382" s="20"/>
      <c r="F382" s="20"/>
      <c r="G382" s="20"/>
      <c r="H382" s="20"/>
      <c r="I382" s="20"/>
      <c r="J382" s="20"/>
      <c r="K382" s="20"/>
    </row>
    <row r="384" ht="16.5" customHeight="1">
      <c r="A384" s="20" t="str">
        <f>CONCATENATE("Подраздел: ",IF(Source!G524&lt;&gt;"Новый подраздел",Source!G524,""))</f>
        <v xml:space="preserve">Подраздел: Ремонт асфальтобетонного покрытия - 300,0 м2</v>
      </c>
      <c r="B384" s="20"/>
      <c r="C384" s="20"/>
      <c r="D384" s="20"/>
      <c r="E384" s="20"/>
      <c r="F384" s="20"/>
      <c r="G384" s="20"/>
      <c r="H384" s="20"/>
      <c r="I384" s="20"/>
      <c r="J384" s="20"/>
      <c r="K384" s="20"/>
    </row>
    <row r="385" ht="71.25">
      <c r="A385" s="21" t="str">
        <f>Source!E528</f>
        <v>1</v>
      </c>
      <c r="B385" s="22" t="str">
        <f>Source!F528</f>
        <v>2.1-3101-12-3/1</v>
      </c>
      <c r="C385" s="22" t="str">
        <f>Source!G528</f>
        <v xml:space="preserve">Ремонт асфальтобетонных покрытий дворовых территорий с укладкой горячей смеси толщиной 5 см вручную, срезка покрытия фрезой, размер карты от 25 до 200 м2</v>
      </c>
      <c r="D385" s="23" t="str">
        <f>Source!H528</f>
        <v>м2</v>
      </c>
      <c r="E385" s="2">
        <f>Source!I528</f>
        <v>300</v>
      </c>
      <c r="F385" s="24"/>
      <c r="G385" s="25"/>
      <c r="H385" s="2"/>
      <c r="I385" s="2"/>
      <c r="J385" s="13"/>
      <c r="K385" s="13"/>
      <c r="Q385">
        <f>ROUND((Source!BZ528/100)*ROUND((Source!AF528*Source!AV528)*Source!I528,2),2)</f>
        <v>13238.4</v>
      </c>
      <c r="R385">
        <f>Source!X528</f>
        <v>13238.4</v>
      </c>
      <c r="S385">
        <f>ROUND((Source!CA528/100)*ROUND((Source!AF528*Source!AV528)*Source!I528,2),2)</f>
        <v>1891.2</v>
      </c>
      <c r="T385">
        <f>Source!Y528</f>
        <v>1891.2</v>
      </c>
      <c r="U385">
        <f>ROUND((175/100)*ROUND((Source!AE528*Source!AV528)*Source!I528,2),2)</f>
        <v>22097.25</v>
      </c>
      <c r="V385">
        <f>ROUND((108/100)*ROUND(Source!CS528*Source!I528,2),2)</f>
        <v>13637.16</v>
      </c>
    </row>
    <row r="386" ht="14.25">
      <c r="A386" s="21"/>
      <c r="B386" s="22"/>
      <c r="C386" s="22" t="s">
        <v>28</v>
      </c>
      <c r="D386" s="23"/>
      <c r="E386" s="2"/>
      <c r="F386" s="24">
        <f>Source!AO528</f>
        <v>63.039999999999999</v>
      </c>
      <c r="G386" s="25">
        <f>Source!DG528</f>
        <v>0</v>
      </c>
      <c r="H386" s="2">
        <f>Source!AV528</f>
        <v>1</v>
      </c>
      <c r="I386" s="2">
        <f>IF(Source!BA528&lt;&gt;0,Source!BA528,1)</f>
        <v>1</v>
      </c>
      <c r="J386" s="13">
        <f>Source!S528</f>
        <v>18912</v>
      </c>
      <c r="K386" s="13"/>
    </row>
    <row r="387" ht="14.25">
      <c r="A387" s="21"/>
      <c r="B387" s="22"/>
      <c r="C387" s="22" t="s">
        <v>29</v>
      </c>
      <c r="D387" s="23"/>
      <c r="E387" s="2"/>
      <c r="F387" s="24">
        <f>Source!AM528</f>
        <v>91.519999999999996</v>
      </c>
      <c r="G387" s="25">
        <f>Source!DE528</f>
        <v>0</v>
      </c>
      <c r="H387" s="2">
        <f>Source!AV528</f>
        <v>1</v>
      </c>
      <c r="I387" s="2">
        <f>IF(Source!BB528&lt;&gt;0,Source!BB528,1)</f>
        <v>1</v>
      </c>
      <c r="J387" s="13">
        <f>Source!Q528</f>
        <v>27456</v>
      </c>
      <c r="K387" s="13"/>
    </row>
    <row r="388" ht="14.25">
      <c r="A388" s="21"/>
      <c r="B388" s="22"/>
      <c r="C388" s="22" t="s">
        <v>30</v>
      </c>
      <c r="D388" s="23"/>
      <c r="E388" s="2"/>
      <c r="F388" s="24">
        <f>Source!AN528</f>
        <v>42.090000000000003</v>
      </c>
      <c r="G388" s="25">
        <f>Source!DF528</f>
        <v>0</v>
      </c>
      <c r="H388" s="2">
        <f>Source!AV528</f>
        <v>1</v>
      </c>
      <c r="I388" s="2">
        <f>IF(Source!BS528&lt;&gt;0,Source!BS528,1)</f>
        <v>1</v>
      </c>
      <c r="J388" s="26">
        <f>Source!R528</f>
        <v>12627</v>
      </c>
      <c r="K388" s="13"/>
    </row>
    <row r="389" ht="14.25">
      <c r="A389" s="21"/>
      <c r="B389" s="22"/>
      <c r="C389" s="22" t="s">
        <v>31</v>
      </c>
      <c r="D389" s="23"/>
      <c r="E389" s="2"/>
      <c r="F389" s="24">
        <f>Source!AL528</f>
        <v>378.74000000000001</v>
      </c>
      <c r="G389" s="25">
        <f>Source!DD528</f>
        <v>0</v>
      </c>
      <c r="H389" s="2">
        <f>Source!AW528</f>
        <v>1</v>
      </c>
      <c r="I389" s="2">
        <f>IF(Source!BC528&lt;&gt;0,Source!BC528,1)</f>
        <v>1</v>
      </c>
      <c r="J389" s="13">
        <f>Source!P528</f>
        <v>113622</v>
      </c>
      <c r="K389" s="13"/>
    </row>
    <row r="390" ht="28.5">
      <c r="A390" s="21" t="str">
        <f>Source!E529</f>
        <v>1,1</v>
      </c>
      <c r="B390" s="22" t="str">
        <f>Source!F529</f>
        <v>9999990001</v>
      </c>
      <c r="C390" s="22" t="s">
        <v>32</v>
      </c>
      <c r="D390" s="23" t="str">
        <f>Source!H529</f>
        <v>т</v>
      </c>
      <c r="E390" s="2">
        <f>Source!I529</f>
        <v>-36</v>
      </c>
      <c r="F390" s="24">
        <f>Source!AK529</f>
        <v>0</v>
      </c>
      <c r="G390" s="25"/>
      <c r="H390" s="2">
        <f>Source!AW529</f>
        <v>1</v>
      </c>
      <c r="I390" s="2">
        <f>IF(Source!BC529&lt;&gt;0,Source!BC529,1)</f>
        <v>1</v>
      </c>
      <c r="J390" s="13">
        <f>Source!O529</f>
        <v>-0</v>
      </c>
      <c r="K390" s="13"/>
      <c r="Q390">
        <f>ROUND((Source!BZ529/100)*ROUND((Source!AF529*Source!AV529)*Source!I529,2),2)</f>
        <v>-0</v>
      </c>
      <c r="R390">
        <f>Source!X529</f>
        <v>-0</v>
      </c>
      <c r="S390">
        <f>ROUND((Source!CA529/100)*ROUND((Source!AF529*Source!AV529)*Source!I529,2),2)</f>
        <v>-0</v>
      </c>
      <c r="T390">
        <f>Source!Y529</f>
        <v>-0</v>
      </c>
      <c r="U390">
        <f>ROUND((175/100)*ROUND((Source!AE529*Source!AV529)*Source!I529,2),2)</f>
        <v>-0</v>
      </c>
      <c r="V390">
        <f>ROUND((108/100)*ROUND(Source!CS529*Source!I529,2),2)</f>
        <v>-0</v>
      </c>
    </row>
    <row r="391" ht="14.25">
      <c r="A391" s="21"/>
      <c r="B391" s="22"/>
      <c r="C391" s="22" t="s">
        <v>33</v>
      </c>
      <c r="D391" s="23" t="s">
        <v>34</v>
      </c>
      <c r="E391" s="2">
        <f>Source!AT528</f>
        <v>70</v>
      </c>
      <c r="F391" s="24"/>
      <c r="G391" s="25"/>
      <c r="H391" s="2"/>
      <c r="I391" s="2"/>
      <c r="J391" s="13">
        <f>SUM(R385:R390)</f>
        <v>13238.4</v>
      </c>
      <c r="K391" s="13"/>
    </row>
    <row r="392" ht="14.25">
      <c r="A392" s="21"/>
      <c r="B392" s="22"/>
      <c r="C392" s="22" t="s">
        <v>35</v>
      </c>
      <c r="D392" s="23" t="s">
        <v>34</v>
      </c>
      <c r="E392" s="2">
        <f>Source!AU528</f>
        <v>10</v>
      </c>
      <c r="F392" s="24"/>
      <c r="G392" s="25"/>
      <c r="H392" s="2"/>
      <c r="I392" s="2"/>
      <c r="J392" s="13">
        <f>SUM(T385:T391)</f>
        <v>1891.2</v>
      </c>
      <c r="K392" s="13"/>
    </row>
    <row r="393" ht="14.25">
      <c r="A393" s="21"/>
      <c r="B393" s="22"/>
      <c r="C393" s="22" t="s">
        <v>36</v>
      </c>
      <c r="D393" s="23" t="s">
        <v>34</v>
      </c>
      <c r="E393" s="2">
        <f>108</f>
        <v>108</v>
      </c>
      <c r="F393" s="24"/>
      <c r="G393" s="25"/>
      <c r="H393" s="2"/>
      <c r="I393" s="2"/>
      <c r="J393" s="13">
        <f>SUM(V385:V392)</f>
        <v>13637.16</v>
      </c>
      <c r="K393" s="13"/>
    </row>
    <row r="394" ht="14.25">
      <c r="A394" s="21"/>
      <c r="B394" s="22"/>
      <c r="C394" s="22" t="s">
        <v>37</v>
      </c>
      <c r="D394" s="23" t="s">
        <v>38</v>
      </c>
      <c r="E394" s="2">
        <f>Source!AQ528</f>
        <v>0.23000000000000001</v>
      </c>
      <c r="F394" s="24"/>
      <c r="G394" s="25">
        <f>Source!DI528</f>
        <v>0</v>
      </c>
      <c r="H394" s="2">
        <f>Source!AV528</f>
        <v>1</v>
      </c>
      <c r="I394" s="2"/>
      <c r="J394" s="13"/>
      <c r="K394" s="13">
        <f>Source!U528</f>
        <v>69</v>
      </c>
    </row>
    <row r="395" ht="15">
      <c r="A395" s="27"/>
      <c r="B395" s="27"/>
      <c r="C395" s="27"/>
      <c r="D395" s="27"/>
      <c r="E395" s="27"/>
      <c r="F395" s="27"/>
      <c r="G395" s="27"/>
      <c r="H395" s="27"/>
      <c r="I395" s="28">
        <f>J386+J387+J389+J391+J392+J393+SUM(J390:J390)</f>
        <v>188756.76000000001</v>
      </c>
      <c r="J395" s="28"/>
      <c r="K395" s="28">
        <f>IF(Source!I528&lt;&gt;0,ROUND(I395/Source!I528,2),0)</f>
        <v>629.19000000000005</v>
      </c>
      <c r="P395" s="29">
        <f>I395</f>
        <v>188756.76000000001</v>
      </c>
    </row>
    <row r="396" ht="57">
      <c r="A396" s="21" t="str">
        <f>Source!E530</f>
        <v>2</v>
      </c>
      <c r="B396" s="22" t="str">
        <f>Source!F530</f>
        <v>1.49-9201-1-2/1</v>
      </c>
      <c r="C396" s="22" t="str">
        <f>Source!G530</f>
        <v xml:space="preserve">Перевозка строительного мусора автосамосвалами грузоподъемностью до 10 т на расстояние 1 км - при механизированной погрузке</v>
      </c>
      <c r="D396" s="23" t="str">
        <f>Source!H530</f>
        <v>т</v>
      </c>
      <c r="E396" s="2">
        <f>Source!I530</f>
        <v>28.800000000000001</v>
      </c>
      <c r="F396" s="24"/>
      <c r="G396" s="25"/>
      <c r="H396" s="2"/>
      <c r="I396" s="2"/>
      <c r="J396" s="13"/>
      <c r="K396" s="13"/>
      <c r="Q396">
        <f>ROUND((Source!BZ530/100)*ROUND((Source!AF530*Source!AV530)*Source!I530,2),2)</f>
        <v>0</v>
      </c>
      <c r="R396">
        <f>Source!X530</f>
        <v>0</v>
      </c>
      <c r="S396">
        <f>ROUND((Source!CA530/100)*ROUND((Source!AF530*Source!AV530)*Source!I530,2),2)</f>
        <v>0</v>
      </c>
      <c r="T396">
        <f>Source!Y530</f>
        <v>0</v>
      </c>
      <c r="U396">
        <f>ROUND((175/100)*ROUND((Source!AE530*Source!AV530)*Source!I530,2),2)</f>
        <v>1663.71</v>
      </c>
      <c r="V396">
        <f>ROUND((108/100)*ROUND(Source!CS530*Source!I530,2),2)</f>
        <v>1026.75</v>
      </c>
    </row>
    <row r="397" ht="12.75">
      <c r="C397" s="30" t="str">
        <f>"Объем: "&amp;Source!I530&amp;"=36*"&amp;"0,8"</f>
        <v xml:space="preserve">Объем: 28.8=36*0,8</v>
      </c>
    </row>
    <row r="398" ht="14.25">
      <c r="A398" s="21"/>
      <c r="B398" s="22"/>
      <c r="C398" s="22" t="s">
        <v>28</v>
      </c>
      <c r="D398" s="23"/>
      <c r="E398" s="2"/>
      <c r="F398" s="24">
        <f>Source!AO530</f>
        <v>0</v>
      </c>
      <c r="G398" s="25">
        <f>Source!DG530</f>
        <v>0</v>
      </c>
      <c r="H398" s="2">
        <f>Source!AV530</f>
        <v>1</v>
      </c>
      <c r="I398" s="2">
        <f>IF(Source!BA530&lt;&gt;0,Source!BA530,1)</f>
        <v>1</v>
      </c>
      <c r="J398" s="13">
        <f>Source!S530</f>
        <v>0</v>
      </c>
      <c r="K398" s="13"/>
    </row>
    <row r="399" ht="14.25">
      <c r="A399" s="21"/>
      <c r="B399" s="22"/>
      <c r="C399" s="22" t="s">
        <v>29</v>
      </c>
      <c r="D399" s="23"/>
      <c r="E399" s="2"/>
      <c r="F399" s="24">
        <f>Source!AM530</f>
        <v>61.219999999999999</v>
      </c>
      <c r="G399" s="25">
        <f>Source!DE530</f>
        <v>0</v>
      </c>
      <c r="H399" s="2">
        <f>Source!AV530</f>
        <v>1</v>
      </c>
      <c r="I399" s="2">
        <f>IF(Source!BB530&lt;&gt;0,Source!BB530,1)</f>
        <v>1</v>
      </c>
      <c r="J399" s="13">
        <f>Source!Q530</f>
        <v>1763.1400000000001</v>
      </c>
      <c r="K399" s="13"/>
    </row>
    <row r="400" ht="14.25">
      <c r="A400" s="21"/>
      <c r="B400" s="22"/>
      <c r="C400" s="22" t="s">
        <v>30</v>
      </c>
      <c r="D400" s="23"/>
      <c r="E400" s="2"/>
      <c r="F400" s="24">
        <f>Source!AN530</f>
        <v>33.009999999999998</v>
      </c>
      <c r="G400" s="25">
        <f>Source!DF530</f>
        <v>0</v>
      </c>
      <c r="H400" s="2">
        <f>Source!AV530</f>
        <v>1</v>
      </c>
      <c r="I400" s="2">
        <f>IF(Source!BS530&lt;&gt;0,Source!BS530,1)</f>
        <v>1</v>
      </c>
      <c r="J400" s="26">
        <f>Source!R530</f>
        <v>950.69000000000005</v>
      </c>
      <c r="K400" s="13"/>
    </row>
    <row r="401" ht="14.25">
      <c r="A401" s="21"/>
      <c r="B401" s="22"/>
      <c r="C401" s="22" t="s">
        <v>31</v>
      </c>
      <c r="D401" s="23"/>
      <c r="E401" s="2"/>
      <c r="F401" s="24">
        <f>Source!AL530</f>
        <v>0</v>
      </c>
      <c r="G401" s="25">
        <f>Source!DD530</f>
        <v>0</v>
      </c>
      <c r="H401" s="2">
        <f>Source!AW530</f>
        <v>1</v>
      </c>
      <c r="I401" s="2">
        <f>IF(Source!BC530&lt;&gt;0,Source!BC530,1)</f>
        <v>1</v>
      </c>
      <c r="J401" s="13">
        <f>Source!P530</f>
        <v>0</v>
      </c>
      <c r="K401" s="13"/>
    </row>
    <row r="402" ht="14.25">
      <c r="A402" s="21"/>
      <c r="B402" s="22"/>
      <c r="C402" s="22" t="s">
        <v>33</v>
      </c>
      <c r="D402" s="23" t="s">
        <v>34</v>
      </c>
      <c r="E402" s="2">
        <f>Source!AT530</f>
        <v>0</v>
      </c>
      <c r="F402" s="24"/>
      <c r="G402" s="25"/>
      <c r="H402" s="2"/>
      <c r="I402" s="2"/>
      <c r="J402" s="13">
        <f>SUM(R396:R401)</f>
        <v>0</v>
      </c>
      <c r="K402" s="13"/>
    </row>
    <row r="403" ht="14.25">
      <c r="A403" s="21"/>
      <c r="B403" s="22"/>
      <c r="C403" s="22" t="s">
        <v>35</v>
      </c>
      <c r="D403" s="23" t="s">
        <v>34</v>
      </c>
      <c r="E403" s="2">
        <f>Source!AU530</f>
        <v>0</v>
      </c>
      <c r="F403" s="24"/>
      <c r="G403" s="25"/>
      <c r="H403" s="2"/>
      <c r="I403" s="2"/>
      <c r="J403" s="13">
        <f>SUM(T396:T402)</f>
        <v>0</v>
      </c>
      <c r="K403" s="13"/>
    </row>
    <row r="404" ht="14.25">
      <c r="A404" s="21"/>
      <c r="B404" s="22"/>
      <c r="C404" s="22" t="s">
        <v>37</v>
      </c>
      <c r="D404" s="23" t="s">
        <v>38</v>
      </c>
      <c r="E404" s="2">
        <f>Source!AQ530</f>
        <v>0</v>
      </c>
      <c r="F404" s="24"/>
      <c r="G404" s="25">
        <f>Source!DI530</f>
        <v>0</v>
      </c>
      <c r="H404" s="2">
        <f>Source!AV530</f>
        <v>1</v>
      </c>
      <c r="I404" s="2"/>
      <c r="J404" s="13"/>
      <c r="K404" s="13">
        <f>Source!U530</f>
        <v>0</v>
      </c>
    </row>
    <row r="405" ht="15">
      <c r="A405" s="27"/>
      <c r="B405" s="27"/>
      <c r="C405" s="27"/>
      <c r="D405" s="27"/>
      <c r="E405" s="27"/>
      <c r="F405" s="27"/>
      <c r="G405" s="27"/>
      <c r="H405" s="27"/>
      <c r="I405" s="28">
        <f>J398+J399+J401+J402+J403</f>
        <v>1763.1400000000001</v>
      </c>
      <c r="J405" s="28"/>
      <c r="K405" s="28">
        <f>IF(Source!I530&lt;&gt;0,ROUND(I405/Source!I530,2),0)</f>
        <v>61.219999999999999</v>
      </c>
      <c r="P405" s="29">
        <f>I405</f>
        <v>1763.1400000000001</v>
      </c>
    </row>
    <row r="406" ht="57">
      <c r="A406" s="21" t="str">
        <f>Source!E531</f>
        <v>3</v>
      </c>
      <c r="B406" s="22" t="str">
        <f>Source!F531</f>
        <v>1.49-9201-1-3/1</v>
      </c>
      <c r="C406" s="22" t="str">
        <f>Source!G531</f>
        <v xml:space="preserve">Перевозка строительного мусора автосамосвалами грузоподъемностью до 10 т - добавляется на каждый последующий 1 км до 100 км</v>
      </c>
      <c r="D406" s="23" t="str">
        <f>Source!H531</f>
        <v>т</v>
      </c>
      <c r="E406" s="2">
        <f>Source!I531</f>
        <v>28.800000000000001</v>
      </c>
      <c r="F406" s="24"/>
      <c r="G406" s="25"/>
      <c r="H406" s="2"/>
      <c r="I406" s="2"/>
      <c r="J406" s="13"/>
      <c r="K406" s="13"/>
      <c r="Q406">
        <f>ROUND((Source!BZ531/100)*ROUND((Source!AF531*Source!AV531)*Source!I531,2),2)</f>
        <v>0</v>
      </c>
      <c r="R406">
        <f>Source!X531</f>
        <v>0</v>
      </c>
      <c r="S406">
        <f>ROUND((Source!CA531/100)*ROUND((Source!AF531*Source!AV531)*Source!I531,2),2)</f>
        <v>0</v>
      </c>
      <c r="T406">
        <f>Source!Y531</f>
        <v>0</v>
      </c>
      <c r="U406">
        <f>ROUND((175/100)*ROUND((Source!AE531*Source!AV531)*Source!I531,2),2)</f>
        <v>40201.050000000003</v>
      </c>
      <c r="V406">
        <f>ROUND((108/100)*ROUND(Source!CS531*Source!I531,2),2)</f>
        <v>24809.790000000001</v>
      </c>
    </row>
    <row r="407" ht="14.25">
      <c r="A407" s="21"/>
      <c r="B407" s="22"/>
      <c r="C407" s="22" t="s">
        <v>28</v>
      </c>
      <c r="D407" s="23"/>
      <c r="E407" s="2"/>
      <c r="F407" s="24">
        <f>Source!AO531</f>
        <v>0</v>
      </c>
      <c r="G407" s="25" t="str">
        <f>Source!DG531</f>
        <v>*51</v>
      </c>
      <c r="H407" s="2">
        <f>Source!AV531</f>
        <v>1</v>
      </c>
      <c r="I407" s="2">
        <f>IF(Source!BA531&lt;&gt;0,Source!BA531,1)</f>
        <v>1</v>
      </c>
      <c r="J407" s="13">
        <f>Source!S531</f>
        <v>0</v>
      </c>
      <c r="K407" s="13"/>
    </row>
    <row r="408" ht="14.25">
      <c r="A408" s="21"/>
      <c r="B408" s="22"/>
      <c r="C408" s="22" t="s">
        <v>29</v>
      </c>
      <c r="D408" s="23"/>
      <c r="E408" s="2"/>
      <c r="F408" s="24">
        <f>Source!AM531</f>
        <v>28.989999999999998</v>
      </c>
      <c r="G408" s="25" t="str">
        <f>Source!DE531</f>
        <v>*51</v>
      </c>
      <c r="H408" s="2">
        <f>Source!AV531</f>
        <v>1</v>
      </c>
      <c r="I408" s="2">
        <f>IF(Source!BB531&lt;&gt;0,Source!BB531,1)</f>
        <v>1</v>
      </c>
      <c r="J408" s="13">
        <f>Source!Q531</f>
        <v>42580.510000000002</v>
      </c>
      <c r="K408" s="13"/>
    </row>
    <row r="409" ht="14.25">
      <c r="A409" s="21"/>
      <c r="B409" s="22"/>
      <c r="C409" s="22" t="s">
        <v>30</v>
      </c>
      <c r="D409" s="23"/>
      <c r="E409" s="2"/>
      <c r="F409" s="24">
        <f>Source!AN531</f>
        <v>15.640000000000001</v>
      </c>
      <c r="G409" s="25" t="str">
        <f>Source!DF531</f>
        <v>*51</v>
      </c>
      <c r="H409" s="2">
        <f>Source!AV531</f>
        <v>1</v>
      </c>
      <c r="I409" s="2">
        <f>IF(Source!BS531&lt;&gt;0,Source!BS531,1)</f>
        <v>1</v>
      </c>
      <c r="J409" s="26">
        <f>Source!R531</f>
        <v>22972.029999999999</v>
      </c>
      <c r="K409" s="13"/>
    </row>
    <row r="410" ht="14.25">
      <c r="A410" s="21"/>
      <c r="B410" s="22"/>
      <c r="C410" s="22" t="s">
        <v>31</v>
      </c>
      <c r="D410" s="23"/>
      <c r="E410" s="2"/>
      <c r="F410" s="24">
        <f>Source!AL531</f>
        <v>0</v>
      </c>
      <c r="G410" s="25">
        <f>Source!DD531</f>
        <v>0</v>
      </c>
      <c r="H410" s="2">
        <f>Source!AW531</f>
        <v>1</v>
      </c>
      <c r="I410" s="2">
        <f>IF(Source!BC531&lt;&gt;0,Source!BC531,1)</f>
        <v>1</v>
      </c>
      <c r="J410" s="13">
        <f>Source!P531</f>
        <v>0</v>
      </c>
      <c r="K410" s="13"/>
    </row>
    <row r="411" ht="14.25">
      <c r="A411" s="21"/>
      <c r="B411" s="22"/>
      <c r="C411" s="22" t="s">
        <v>33</v>
      </c>
      <c r="D411" s="23" t="s">
        <v>34</v>
      </c>
      <c r="E411" s="2">
        <f>Source!AT531</f>
        <v>0</v>
      </c>
      <c r="F411" s="24"/>
      <c r="G411" s="25"/>
      <c r="H411" s="2"/>
      <c r="I411" s="2"/>
      <c r="J411" s="13">
        <f>SUM(R406:R410)</f>
        <v>0</v>
      </c>
      <c r="K411" s="13"/>
    </row>
    <row r="412" ht="14.25">
      <c r="A412" s="21"/>
      <c r="B412" s="22"/>
      <c r="C412" s="22" t="s">
        <v>35</v>
      </c>
      <c r="D412" s="23" t="s">
        <v>34</v>
      </c>
      <c r="E412" s="2">
        <f>Source!AU531</f>
        <v>0</v>
      </c>
      <c r="F412" s="24"/>
      <c r="G412" s="25"/>
      <c r="H412" s="2"/>
      <c r="I412" s="2"/>
      <c r="J412" s="13">
        <f>SUM(T406:T411)</f>
        <v>0</v>
      </c>
      <c r="K412" s="13"/>
    </row>
    <row r="413" ht="14.25">
      <c r="A413" s="21"/>
      <c r="B413" s="22"/>
      <c r="C413" s="22" t="s">
        <v>37</v>
      </c>
      <c r="D413" s="23" t="s">
        <v>38</v>
      </c>
      <c r="E413" s="2">
        <f>Source!AQ531</f>
        <v>0</v>
      </c>
      <c r="F413" s="24"/>
      <c r="G413" s="25" t="str">
        <f>Source!DI531</f>
        <v>*51</v>
      </c>
      <c r="H413" s="2">
        <f>Source!AV531</f>
        <v>1</v>
      </c>
      <c r="I413" s="2"/>
      <c r="J413" s="13"/>
      <c r="K413" s="13">
        <f>Source!U531</f>
        <v>0</v>
      </c>
    </row>
    <row r="414" ht="15">
      <c r="A414" s="27"/>
      <c r="B414" s="27"/>
      <c r="C414" s="27"/>
      <c r="D414" s="27"/>
      <c r="E414" s="27"/>
      <c r="F414" s="27"/>
      <c r="G414" s="27"/>
      <c r="H414" s="27"/>
      <c r="I414" s="28">
        <f>J407+J408+J410+J411+J412</f>
        <v>42580.510000000002</v>
      </c>
      <c r="J414" s="28"/>
      <c r="K414" s="28">
        <f>IF(Source!I531&lt;&gt;0,ROUND(I414/Source!I531,2),0)</f>
        <v>1478.49</v>
      </c>
      <c r="P414" s="29">
        <f>I414</f>
        <v>42580.510000000002</v>
      </c>
    </row>
    <row r="416" ht="15" customHeight="1">
      <c r="A416" s="31" t="str">
        <f>CONCATENATE("Итого по подразделу: ",IF(Source!G533&lt;&gt;"Новый подраздел",Source!G533,""))</f>
        <v xml:space="preserve">Итого по подразделу: Ремонт асфальтобетонного покрытия - 300,0 м2</v>
      </c>
      <c r="B416" s="31"/>
      <c r="C416" s="31"/>
      <c r="D416" s="31"/>
      <c r="E416" s="31"/>
      <c r="F416" s="31"/>
      <c r="G416" s="31"/>
      <c r="H416" s="31"/>
      <c r="I416" s="32">
        <f>SUM(P384:P415)</f>
        <v>233100.41</v>
      </c>
      <c r="J416" s="32"/>
      <c r="K416" s="33"/>
    </row>
    <row r="418" ht="14.25" customHeight="1">
      <c r="C418" s="8" t="str">
        <f>Source!H562</f>
        <v>Итого</v>
      </c>
      <c r="D418" s="8"/>
      <c r="E418" s="8"/>
      <c r="F418" s="8"/>
      <c r="G418" s="8"/>
      <c r="H418" s="8"/>
      <c r="I418" s="13">
        <f>IF(Source!F562=0,"",Source!F562)</f>
        <v>233100.41</v>
      </c>
      <c r="J418" s="13"/>
    </row>
    <row r="419" ht="14.25" customHeight="1">
      <c r="C419" s="8" t="str">
        <f>Source!H563</f>
        <v xml:space="preserve">НДС 20%</v>
      </c>
      <c r="D419" s="8"/>
      <c r="E419" s="8"/>
      <c r="F419" s="8"/>
      <c r="G419" s="8"/>
      <c r="H419" s="8"/>
      <c r="I419" s="13">
        <f>IF(Source!F563=0,"",Source!F563)</f>
        <v>46620.080000000002</v>
      </c>
      <c r="J419" s="13"/>
    </row>
    <row r="420" ht="14.25" customHeight="1">
      <c r="C420" s="8" t="str">
        <f>Source!H564</f>
        <v>Всего</v>
      </c>
      <c r="D420" s="8"/>
      <c r="E420" s="8"/>
      <c r="F420" s="8"/>
      <c r="G420" s="8"/>
      <c r="H420" s="8"/>
      <c r="I420" s="13">
        <f>IF(Source!F564=0,"",Source!F564)</f>
        <v>279720.48999999999</v>
      </c>
      <c r="J420" s="13"/>
    </row>
    <row r="421" ht="14.25" customHeight="1">
      <c r="C421" s="8" t="str">
        <f>Source!H565</f>
        <v xml:space="preserve">С учётом выделенного финансирования к - 0,5857501461</v>
      </c>
      <c r="D421" s="8"/>
      <c r="E421" s="8"/>
      <c r="F421" s="8"/>
      <c r="G421" s="8"/>
      <c r="H421" s="8"/>
      <c r="I421" s="13">
        <f>IF(Source!F565=0,"",Source!F565)</f>
        <v>163846.32000000001</v>
      </c>
      <c r="J421" s="13"/>
    </row>
    <row r="423" ht="16.5" customHeight="1">
      <c r="A423" s="20" t="str">
        <f>CONCATENATE("Подраздел: ",IF(Source!G567&lt;&gt;"Новый подраздел",Source!G567,""))</f>
        <v xml:space="preserve">Подраздел: Замена бортового камня - 50,0 м.п.</v>
      </c>
      <c r="B423" s="20"/>
      <c r="C423" s="20"/>
      <c r="D423" s="20"/>
      <c r="E423" s="20"/>
      <c r="F423" s="20"/>
      <c r="G423" s="20"/>
      <c r="H423" s="20"/>
      <c r="I423" s="20"/>
      <c r="J423" s="20"/>
      <c r="K423" s="20"/>
    </row>
    <row r="424" ht="28.5">
      <c r="A424" s="21" t="str">
        <f>Source!E571</f>
        <v>1</v>
      </c>
      <c r="B424" s="22" t="str">
        <f>Source!F571</f>
        <v>2.1-3202-1-1/1</v>
      </c>
      <c r="C424" s="22" t="str">
        <f>Source!G571</f>
        <v xml:space="preserve">Замена бортового камня бетонного во дворовых территориях</v>
      </c>
      <c r="D424" s="23" t="str">
        <f>Source!H571</f>
        <v>м</v>
      </c>
      <c r="E424" s="2">
        <f>Source!I571</f>
        <v>50</v>
      </c>
      <c r="F424" s="24"/>
      <c r="G424" s="25"/>
      <c r="H424" s="2"/>
      <c r="I424" s="2"/>
      <c r="J424" s="13"/>
      <c r="K424" s="13"/>
      <c r="Q424">
        <f>ROUND((Source!BZ571/100)*ROUND((Source!AF571*Source!AV571)*Source!I571,2),2)</f>
        <v>5184.8999999999996</v>
      </c>
      <c r="R424">
        <f>Source!X571</f>
        <v>5184.8999999999996</v>
      </c>
      <c r="S424">
        <f>ROUND((Source!CA571/100)*ROUND((Source!AF571*Source!AV571)*Source!I571,2),2)</f>
        <v>740.70000000000005</v>
      </c>
      <c r="T424">
        <f>Source!Y571</f>
        <v>740.70000000000005</v>
      </c>
      <c r="U424">
        <f>ROUND((175/100)*ROUND((Source!AE571*Source!AV571)*Source!I571,2),2)</f>
        <v>9889.25</v>
      </c>
      <c r="V424">
        <f>ROUND((108/100)*ROUND(Source!CS571*Source!I571,2),2)</f>
        <v>6103.0799999999999</v>
      </c>
    </row>
    <row r="425" ht="14.25">
      <c r="A425" s="21"/>
      <c r="B425" s="22"/>
      <c r="C425" s="22" t="s">
        <v>28</v>
      </c>
      <c r="D425" s="23"/>
      <c r="E425" s="2"/>
      <c r="F425" s="24">
        <f>Source!AO571</f>
        <v>148.13999999999999</v>
      </c>
      <c r="G425" s="25">
        <f>Source!DG571</f>
        <v>0</v>
      </c>
      <c r="H425" s="2">
        <f>Source!AV571</f>
        <v>1</v>
      </c>
      <c r="I425" s="2">
        <f>IF(Source!BA571&lt;&gt;0,Source!BA571,1)</f>
        <v>1</v>
      </c>
      <c r="J425" s="13">
        <f>Source!S571</f>
        <v>7407</v>
      </c>
      <c r="K425" s="13"/>
    </row>
    <row r="426" ht="14.25">
      <c r="A426" s="21"/>
      <c r="B426" s="22"/>
      <c r="C426" s="22" t="s">
        <v>29</v>
      </c>
      <c r="D426" s="23"/>
      <c r="E426" s="2"/>
      <c r="F426" s="24">
        <f>Source!AM571</f>
        <v>199.97</v>
      </c>
      <c r="G426" s="25">
        <f>Source!DE571</f>
        <v>0</v>
      </c>
      <c r="H426" s="2">
        <f>Source!AV571</f>
        <v>1</v>
      </c>
      <c r="I426" s="2">
        <f>IF(Source!BB571&lt;&gt;0,Source!BB571,1)</f>
        <v>1</v>
      </c>
      <c r="J426" s="13">
        <f>Source!Q571</f>
        <v>9998.5</v>
      </c>
      <c r="K426" s="13"/>
    </row>
    <row r="427" ht="14.25">
      <c r="A427" s="21"/>
      <c r="B427" s="22"/>
      <c r="C427" s="22" t="s">
        <v>30</v>
      </c>
      <c r="D427" s="23"/>
      <c r="E427" s="2"/>
      <c r="F427" s="24">
        <f>Source!AN571</f>
        <v>113.02</v>
      </c>
      <c r="G427" s="25">
        <f>Source!DF571</f>
        <v>0</v>
      </c>
      <c r="H427" s="2">
        <f>Source!AV571</f>
        <v>1</v>
      </c>
      <c r="I427" s="2">
        <f>IF(Source!BS571&lt;&gt;0,Source!BS571,1)</f>
        <v>1</v>
      </c>
      <c r="J427" s="26">
        <f>Source!R571</f>
        <v>5651</v>
      </c>
      <c r="K427" s="13"/>
    </row>
    <row r="428" ht="14.25">
      <c r="A428" s="21"/>
      <c r="B428" s="22"/>
      <c r="C428" s="22" t="s">
        <v>31</v>
      </c>
      <c r="D428" s="23"/>
      <c r="E428" s="2"/>
      <c r="F428" s="24">
        <f>Source!AL571</f>
        <v>574.54999999999995</v>
      </c>
      <c r="G428" s="25">
        <f>Source!DD571</f>
        <v>0</v>
      </c>
      <c r="H428" s="2">
        <f>Source!AW571</f>
        <v>1</v>
      </c>
      <c r="I428" s="2">
        <f>IF(Source!BC571&lt;&gt;0,Source!BC571,1)</f>
        <v>1</v>
      </c>
      <c r="J428" s="13">
        <f>Source!P571</f>
        <v>28727.5</v>
      </c>
      <c r="K428" s="13"/>
    </row>
    <row r="429" ht="28.5">
      <c r="A429" s="21" t="str">
        <f>Source!E572</f>
        <v>1,1</v>
      </c>
      <c r="B429" s="22" t="str">
        <f>Source!F572</f>
        <v>9999990001</v>
      </c>
      <c r="C429" s="22" t="s">
        <v>32</v>
      </c>
      <c r="D429" s="23" t="str">
        <f>Source!H572</f>
        <v>т</v>
      </c>
      <c r="E429" s="2">
        <f>Source!I572</f>
        <v>-12.300000000000001</v>
      </c>
      <c r="F429" s="24">
        <f>Source!AK572</f>
        <v>0</v>
      </c>
      <c r="G429" s="25"/>
      <c r="H429" s="2">
        <f>Source!AW572</f>
        <v>1</v>
      </c>
      <c r="I429" s="2">
        <f>IF(Source!BC572&lt;&gt;0,Source!BC572,1)</f>
        <v>1</v>
      </c>
      <c r="J429" s="13">
        <f>Source!O572</f>
        <v>-0</v>
      </c>
      <c r="K429" s="13"/>
      <c r="Q429">
        <f>ROUND((Source!BZ572/100)*ROUND((Source!AF572*Source!AV572)*Source!I572,2),2)</f>
        <v>-0</v>
      </c>
      <c r="R429">
        <f>Source!X572</f>
        <v>-0</v>
      </c>
      <c r="S429">
        <f>ROUND((Source!CA572/100)*ROUND((Source!AF572*Source!AV572)*Source!I572,2),2)</f>
        <v>-0</v>
      </c>
      <c r="T429">
        <f>Source!Y572</f>
        <v>-0</v>
      </c>
      <c r="U429">
        <f>ROUND((175/100)*ROUND((Source!AE572*Source!AV572)*Source!I572,2),2)</f>
        <v>-0</v>
      </c>
      <c r="V429">
        <f>ROUND((108/100)*ROUND(Source!CS572*Source!I572,2),2)</f>
        <v>-0</v>
      </c>
    </row>
    <row r="430" ht="14.25">
      <c r="A430" s="21"/>
      <c r="B430" s="22"/>
      <c r="C430" s="22" t="s">
        <v>33</v>
      </c>
      <c r="D430" s="23" t="s">
        <v>34</v>
      </c>
      <c r="E430" s="2">
        <f>Source!AT571</f>
        <v>70</v>
      </c>
      <c r="F430" s="24"/>
      <c r="G430" s="25"/>
      <c r="H430" s="2"/>
      <c r="I430" s="2"/>
      <c r="J430" s="13">
        <f>SUM(R424:R429)</f>
        <v>5184.8999999999996</v>
      </c>
      <c r="K430" s="13"/>
    </row>
    <row r="431" ht="14.25">
      <c r="A431" s="21"/>
      <c r="B431" s="22"/>
      <c r="C431" s="22" t="s">
        <v>35</v>
      </c>
      <c r="D431" s="23" t="s">
        <v>34</v>
      </c>
      <c r="E431" s="2">
        <f>Source!AU571</f>
        <v>10</v>
      </c>
      <c r="F431" s="24"/>
      <c r="G431" s="25"/>
      <c r="H431" s="2"/>
      <c r="I431" s="2"/>
      <c r="J431" s="13">
        <f>SUM(T424:T430)</f>
        <v>740.70000000000005</v>
      </c>
      <c r="K431" s="13"/>
    </row>
    <row r="432" ht="14.25">
      <c r="A432" s="21"/>
      <c r="B432" s="22"/>
      <c r="C432" s="22" t="s">
        <v>36</v>
      </c>
      <c r="D432" s="23" t="s">
        <v>34</v>
      </c>
      <c r="E432" s="2">
        <f>108</f>
        <v>108</v>
      </c>
      <c r="F432" s="24"/>
      <c r="G432" s="25"/>
      <c r="H432" s="2"/>
      <c r="I432" s="2"/>
      <c r="J432" s="13">
        <f>SUM(V424:V431)</f>
        <v>6103.0799999999999</v>
      </c>
      <c r="K432" s="13"/>
    </row>
    <row r="433" ht="14.25">
      <c r="A433" s="21"/>
      <c r="B433" s="22"/>
      <c r="C433" s="22" t="s">
        <v>37</v>
      </c>
      <c r="D433" s="23" t="s">
        <v>38</v>
      </c>
      <c r="E433" s="2">
        <f>Source!AQ571</f>
        <v>0.66000000000000003</v>
      </c>
      <c r="F433" s="24"/>
      <c r="G433" s="25">
        <f>Source!DI571</f>
        <v>0</v>
      </c>
      <c r="H433" s="2">
        <f>Source!AV571</f>
        <v>1</v>
      </c>
      <c r="I433" s="2"/>
      <c r="J433" s="13"/>
      <c r="K433" s="13">
        <f>Source!U571</f>
        <v>33</v>
      </c>
    </row>
    <row r="434" ht="15">
      <c r="A434" s="27"/>
      <c r="B434" s="27"/>
      <c r="C434" s="27"/>
      <c r="D434" s="27"/>
      <c r="E434" s="27"/>
      <c r="F434" s="27"/>
      <c r="G434" s="27"/>
      <c r="H434" s="27"/>
      <c r="I434" s="28">
        <f>J425+J426+J428+J430+J431+J432+SUM(J429:J429)</f>
        <v>58161.68</v>
      </c>
      <c r="J434" s="28"/>
      <c r="K434" s="28">
        <f>IF(Source!I571&lt;&gt;0,ROUND(I434/Source!I571,2),0)</f>
        <v>1163.23</v>
      </c>
      <c r="P434" s="29">
        <f>I434</f>
        <v>58161.68</v>
      </c>
    </row>
    <row r="435" ht="57">
      <c r="A435" s="21" t="str">
        <f>Source!E573</f>
        <v>2</v>
      </c>
      <c r="B435" s="22" t="str">
        <f>Source!F573</f>
        <v>1.49-9201-1-2/1</v>
      </c>
      <c r="C435" s="22" t="str">
        <f>Source!G573</f>
        <v xml:space="preserve">Перевозка строительного мусора автосамосвалами грузоподъемностью до 10 т на расстояние 1 км - при механизированной погрузке</v>
      </c>
      <c r="D435" s="23" t="str">
        <f>Source!H573</f>
        <v>т</v>
      </c>
      <c r="E435" s="2">
        <f>Source!I573</f>
        <v>9.8399999999999999</v>
      </c>
      <c r="F435" s="24"/>
      <c r="G435" s="25"/>
      <c r="H435" s="2"/>
      <c r="I435" s="2"/>
      <c r="J435" s="13"/>
      <c r="K435" s="13"/>
      <c r="Q435">
        <f>ROUND((Source!BZ573/100)*ROUND((Source!AF573*Source!AV573)*Source!I573,2),2)</f>
        <v>0</v>
      </c>
      <c r="R435">
        <f>Source!X573</f>
        <v>0</v>
      </c>
      <c r="S435">
        <f>ROUND((Source!CA573/100)*ROUND((Source!AF573*Source!AV573)*Source!I573,2),2)</f>
        <v>0</v>
      </c>
      <c r="T435">
        <f>Source!Y573</f>
        <v>0</v>
      </c>
      <c r="U435">
        <f>ROUND((175/100)*ROUND((Source!AE573*Source!AV573)*Source!I573,2),2)</f>
        <v>568.44000000000005</v>
      </c>
      <c r="V435">
        <f>ROUND((108/100)*ROUND(Source!CS573*Source!I573,2),2)</f>
        <v>350.81</v>
      </c>
    </row>
    <row r="436" ht="12.75">
      <c r="C436" s="30" t="str">
        <f>"Объем: "&amp;Source!I573&amp;"=12,3*"&amp;"0,8"</f>
        <v xml:space="preserve">Объем: 9.84=12,3*0,8</v>
      </c>
    </row>
    <row r="437" ht="14.25">
      <c r="A437" s="21"/>
      <c r="B437" s="22"/>
      <c r="C437" s="22" t="s">
        <v>28</v>
      </c>
      <c r="D437" s="23"/>
      <c r="E437" s="2"/>
      <c r="F437" s="24">
        <f>Source!AO573</f>
        <v>0</v>
      </c>
      <c r="G437" s="25">
        <f>Source!DG573</f>
        <v>0</v>
      </c>
      <c r="H437" s="2">
        <f>Source!AV573</f>
        <v>1</v>
      </c>
      <c r="I437" s="2">
        <f>IF(Source!BA573&lt;&gt;0,Source!BA573,1)</f>
        <v>1</v>
      </c>
      <c r="J437" s="13">
        <f>Source!S573</f>
        <v>0</v>
      </c>
      <c r="K437" s="13"/>
    </row>
    <row r="438" ht="14.25">
      <c r="A438" s="21"/>
      <c r="B438" s="22"/>
      <c r="C438" s="22" t="s">
        <v>29</v>
      </c>
      <c r="D438" s="23"/>
      <c r="E438" s="2"/>
      <c r="F438" s="24">
        <f>Source!AM573</f>
        <v>61.219999999999999</v>
      </c>
      <c r="G438" s="25">
        <f>Source!DE573</f>
        <v>0</v>
      </c>
      <c r="H438" s="2">
        <f>Source!AV573</f>
        <v>1</v>
      </c>
      <c r="I438" s="2">
        <f>IF(Source!BB573&lt;&gt;0,Source!BB573,1)</f>
        <v>1</v>
      </c>
      <c r="J438" s="13">
        <f>Source!Q573</f>
        <v>602.39999999999998</v>
      </c>
      <c r="K438" s="13"/>
    </row>
    <row r="439" ht="14.25">
      <c r="A439" s="21"/>
      <c r="B439" s="22"/>
      <c r="C439" s="22" t="s">
        <v>30</v>
      </c>
      <c r="D439" s="23"/>
      <c r="E439" s="2"/>
      <c r="F439" s="24">
        <f>Source!AN573</f>
        <v>33.009999999999998</v>
      </c>
      <c r="G439" s="25">
        <f>Source!DF573</f>
        <v>0</v>
      </c>
      <c r="H439" s="2">
        <f>Source!AV573</f>
        <v>1</v>
      </c>
      <c r="I439" s="2">
        <f>IF(Source!BS573&lt;&gt;0,Source!BS573,1)</f>
        <v>1</v>
      </c>
      <c r="J439" s="26">
        <f>Source!R573</f>
        <v>324.81999999999999</v>
      </c>
      <c r="K439" s="13"/>
    </row>
    <row r="440" ht="14.25">
      <c r="A440" s="21"/>
      <c r="B440" s="22"/>
      <c r="C440" s="22" t="s">
        <v>31</v>
      </c>
      <c r="D440" s="23"/>
      <c r="E440" s="2"/>
      <c r="F440" s="24">
        <f>Source!AL573</f>
        <v>0</v>
      </c>
      <c r="G440" s="25">
        <f>Source!DD573</f>
        <v>0</v>
      </c>
      <c r="H440" s="2">
        <f>Source!AW573</f>
        <v>1</v>
      </c>
      <c r="I440" s="2">
        <f>IF(Source!BC573&lt;&gt;0,Source!BC573,1)</f>
        <v>1</v>
      </c>
      <c r="J440" s="13">
        <f>Source!P573</f>
        <v>0</v>
      </c>
      <c r="K440" s="13"/>
    </row>
    <row r="441" ht="14.25">
      <c r="A441" s="21"/>
      <c r="B441" s="22"/>
      <c r="C441" s="22" t="s">
        <v>33</v>
      </c>
      <c r="D441" s="23" t="s">
        <v>34</v>
      </c>
      <c r="E441" s="2">
        <f>Source!AT573</f>
        <v>0</v>
      </c>
      <c r="F441" s="24"/>
      <c r="G441" s="25"/>
      <c r="H441" s="2"/>
      <c r="I441" s="2"/>
      <c r="J441" s="13">
        <f>SUM(R435:R440)</f>
        <v>0</v>
      </c>
      <c r="K441" s="13"/>
    </row>
    <row r="442" ht="14.25">
      <c r="A442" s="21"/>
      <c r="B442" s="22"/>
      <c r="C442" s="22" t="s">
        <v>35</v>
      </c>
      <c r="D442" s="23" t="s">
        <v>34</v>
      </c>
      <c r="E442" s="2">
        <f>Source!AU573</f>
        <v>0</v>
      </c>
      <c r="F442" s="24"/>
      <c r="G442" s="25"/>
      <c r="H442" s="2"/>
      <c r="I442" s="2"/>
      <c r="J442" s="13">
        <f>SUM(T435:T441)</f>
        <v>0</v>
      </c>
      <c r="K442" s="13"/>
    </row>
    <row r="443" ht="14.25">
      <c r="A443" s="21"/>
      <c r="B443" s="22"/>
      <c r="C443" s="22" t="s">
        <v>37</v>
      </c>
      <c r="D443" s="23" t="s">
        <v>38</v>
      </c>
      <c r="E443" s="2">
        <f>Source!AQ573</f>
        <v>0</v>
      </c>
      <c r="F443" s="24"/>
      <c r="G443" s="25">
        <f>Source!DI573</f>
        <v>0</v>
      </c>
      <c r="H443" s="2">
        <f>Source!AV573</f>
        <v>1</v>
      </c>
      <c r="I443" s="2"/>
      <c r="J443" s="13"/>
      <c r="K443" s="13">
        <f>Source!U573</f>
        <v>0</v>
      </c>
    </row>
    <row r="444" ht="15">
      <c r="A444" s="27"/>
      <c r="B444" s="27"/>
      <c r="C444" s="27"/>
      <c r="D444" s="27"/>
      <c r="E444" s="27"/>
      <c r="F444" s="27"/>
      <c r="G444" s="27"/>
      <c r="H444" s="27"/>
      <c r="I444" s="28">
        <f>J437+J438+J440+J441+J442</f>
        <v>602.39999999999998</v>
      </c>
      <c r="J444" s="28"/>
      <c r="K444" s="28">
        <f>IF(Source!I573&lt;&gt;0,ROUND(I444/Source!I573,2),0)</f>
        <v>61.219999999999999</v>
      </c>
      <c r="P444" s="29">
        <f>I444</f>
        <v>602.39999999999998</v>
      </c>
    </row>
    <row r="445" ht="57">
      <c r="A445" s="21" t="str">
        <f>Source!E574</f>
        <v>3</v>
      </c>
      <c r="B445" s="22" t="str">
        <f>Source!F574</f>
        <v>1.49-9201-1-3/1</v>
      </c>
      <c r="C445" s="22" t="str">
        <f>Source!G574</f>
        <v xml:space="preserve">Перевозка строительного мусора автосамосвалами грузоподъемностью до 10 т - добавляется на каждый последующий 1 км до 100 км</v>
      </c>
      <c r="D445" s="23" t="str">
        <f>Source!H574</f>
        <v>т</v>
      </c>
      <c r="E445" s="2">
        <f>Source!I574</f>
        <v>9.8399999999999999</v>
      </c>
      <c r="F445" s="24"/>
      <c r="G445" s="25"/>
      <c r="H445" s="2"/>
      <c r="I445" s="2"/>
      <c r="J445" s="13"/>
      <c r="K445" s="13"/>
      <c r="Q445">
        <f>ROUND((Source!BZ574/100)*ROUND((Source!AF574*Source!AV574)*Source!I574,2),2)</f>
        <v>0</v>
      </c>
      <c r="R445">
        <f>Source!X574</f>
        <v>0</v>
      </c>
      <c r="S445">
        <f>ROUND((Source!CA574/100)*ROUND((Source!AF574*Source!AV574)*Source!I574,2),2)</f>
        <v>0</v>
      </c>
      <c r="T445">
        <f>Source!Y574</f>
        <v>0</v>
      </c>
      <c r="U445">
        <f>ROUND((175/100)*ROUND((Source!AE574*Source!AV574)*Source!I574,2),2)</f>
        <v>13735.370000000001</v>
      </c>
      <c r="V445">
        <f>ROUND((108/100)*ROUND(Source!CS574*Source!I574,2),2)</f>
        <v>8476.6800000000003</v>
      </c>
    </row>
    <row r="446" ht="14.25">
      <c r="A446" s="21"/>
      <c r="B446" s="22"/>
      <c r="C446" s="22" t="s">
        <v>28</v>
      </c>
      <c r="D446" s="23"/>
      <c r="E446" s="2"/>
      <c r="F446" s="24">
        <f>Source!AO574</f>
        <v>0</v>
      </c>
      <c r="G446" s="25" t="str">
        <f>Source!DG574</f>
        <v>*51</v>
      </c>
      <c r="H446" s="2">
        <f>Source!AV574</f>
        <v>1</v>
      </c>
      <c r="I446" s="2">
        <f>IF(Source!BA574&lt;&gt;0,Source!BA574,1)</f>
        <v>1</v>
      </c>
      <c r="J446" s="13">
        <f>Source!S574</f>
        <v>0</v>
      </c>
      <c r="K446" s="13"/>
    </row>
    <row r="447" ht="14.25">
      <c r="A447" s="21"/>
      <c r="B447" s="22"/>
      <c r="C447" s="22" t="s">
        <v>29</v>
      </c>
      <c r="D447" s="23"/>
      <c r="E447" s="2"/>
      <c r="F447" s="24">
        <f>Source!AM574</f>
        <v>28.989999999999998</v>
      </c>
      <c r="G447" s="25" t="str">
        <f>Source!DE574</f>
        <v>*51</v>
      </c>
      <c r="H447" s="2">
        <f>Source!AV574</f>
        <v>1</v>
      </c>
      <c r="I447" s="2">
        <f>IF(Source!BB574&lt;&gt;0,Source!BB574,1)</f>
        <v>1</v>
      </c>
      <c r="J447" s="13">
        <f>Source!Q574</f>
        <v>14548.34</v>
      </c>
      <c r="K447" s="13"/>
    </row>
    <row r="448" ht="14.25">
      <c r="A448" s="21"/>
      <c r="B448" s="22"/>
      <c r="C448" s="22" t="s">
        <v>30</v>
      </c>
      <c r="D448" s="23"/>
      <c r="E448" s="2"/>
      <c r="F448" s="24">
        <f>Source!AN574</f>
        <v>15.640000000000001</v>
      </c>
      <c r="G448" s="25" t="str">
        <f>Source!DF574</f>
        <v>*51</v>
      </c>
      <c r="H448" s="2">
        <f>Source!AV574</f>
        <v>1</v>
      </c>
      <c r="I448" s="2">
        <f>IF(Source!BS574&lt;&gt;0,Source!BS574,1)</f>
        <v>1</v>
      </c>
      <c r="J448" s="26">
        <f>Source!R574</f>
        <v>7848.7799999999997</v>
      </c>
      <c r="K448" s="13"/>
    </row>
    <row r="449" ht="14.25">
      <c r="A449" s="21"/>
      <c r="B449" s="22"/>
      <c r="C449" s="22" t="s">
        <v>31</v>
      </c>
      <c r="D449" s="23"/>
      <c r="E449" s="2"/>
      <c r="F449" s="24">
        <f>Source!AL574</f>
        <v>0</v>
      </c>
      <c r="G449" s="25">
        <f>Source!DD574</f>
        <v>0</v>
      </c>
      <c r="H449" s="2">
        <f>Source!AW574</f>
        <v>1</v>
      </c>
      <c r="I449" s="2">
        <f>IF(Source!BC574&lt;&gt;0,Source!BC574,1)</f>
        <v>1</v>
      </c>
      <c r="J449" s="13">
        <f>Source!P574</f>
        <v>0</v>
      </c>
      <c r="K449" s="13"/>
    </row>
    <row r="450" ht="14.25">
      <c r="A450" s="21"/>
      <c r="B450" s="22"/>
      <c r="C450" s="22" t="s">
        <v>33</v>
      </c>
      <c r="D450" s="23" t="s">
        <v>34</v>
      </c>
      <c r="E450" s="2">
        <f>Source!AT574</f>
        <v>0</v>
      </c>
      <c r="F450" s="24"/>
      <c r="G450" s="25"/>
      <c r="H450" s="2"/>
      <c r="I450" s="2"/>
      <c r="J450" s="13">
        <f>SUM(R445:R449)</f>
        <v>0</v>
      </c>
      <c r="K450" s="13"/>
    </row>
    <row r="451" ht="14.25">
      <c r="A451" s="21"/>
      <c r="B451" s="22"/>
      <c r="C451" s="22" t="s">
        <v>35</v>
      </c>
      <c r="D451" s="23" t="s">
        <v>34</v>
      </c>
      <c r="E451" s="2">
        <f>Source!AU574</f>
        <v>0</v>
      </c>
      <c r="F451" s="24"/>
      <c r="G451" s="25"/>
      <c r="H451" s="2"/>
      <c r="I451" s="2"/>
      <c r="J451" s="13">
        <f>SUM(T445:T450)</f>
        <v>0</v>
      </c>
      <c r="K451" s="13"/>
    </row>
    <row r="452" ht="14.25">
      <c r="A452" s="21"/>
      <c r="B452" s="22"/>
      <c r="C452" s="22" t="s">
        <v>37</v>
      </c>
      <c r="D452" s="23" t="s">
        <v>38</v>
      </c>
      <c r="E452" s="2">
        <f>Source!AQ574</f>
        <v>0</v>
      </c>
      <c r="F452" s="24"/>
      <c r="G452" s="25" t="str">
        <f>Source!DI574</f>
        <v>*51</v>
      </c>
      <c r="H452" s="2">
        <f>Source!AV574</f>
        <v>1</v>
      </c>
      <c r="I452" s="2"/>
      <c r="J452" s="13"/>
      <c r="K452" s="13">
        <f>Source!U574</f>
        <v>0</v>
      </c>
    </row>
    <row r="453" ht="15">
      <c r="A453" s="27"/>
      <c r="B453" s="27"/>
      <c r="C453" s="27"/>
      <c r="D453" s="27"/>
      <c r="E453" s="27"/>
      <c r="F453" s="27"/>
      <c r="G453" s="27"/>
      <c r="H453" s="27"/>
      <c r="I453" s="28">
        <f>J446+J447+J449+J450+J451</f>
        <v>14548.34</v>
      </c>
      <c r="J453" s="28"/>
      <c r="K453" s="28">
        <f>IF(Source!I574&lt;&gt;0,ROUND(I453/Source!I574,2),0)</f>
        <v>1478.49</v>
      </c>
      <c r="P453" s="29">
        <f>I453</f>
        <v>14548.34</v>
      </c>
    </row>
    <row r="455" ht="15" customHeight="1">
      <c r="A455" s="31" t="str">
        <f>CONCATENATE("Итого по подразделу: ",IF(Source!G576&lt;&gt;"Новый подраздел",Source!G576,""))</f>
        <v xml:space="preserve">Итого по подразделу: Замена бортового камня - 50,0 м.п.</v>
      </c>
      <c r="B455" s="31"/>
      <c r="C455" s="31"/>
      <c r="D455" s="31"/>
      <c r="E455" s="31"/>
      <c r="F455" s="31"/>
      <c r="G455" s="31"/>
      <c r="H455" s="31"/>
      <c r="I455" s="32">
        <f>SUM(P423:P454)</f>
        <v>73312.419999999998</v>
      </c>
      <c r="J455" s="32"/>
      <c r="K455" s="33"/>
    </row>
    <row r="457" ht="14.25" customHeight="1">
      <c r="C457" s="8" t="str">
        <f>Source!H605</f>
        <v>Итого</v>
      </c>
      <c r="D457" s="8"/>
      <c r="E457" s="8"/>
      <c r="F457" s="8"/>
      <c r="G457" s="8"/>
      <c r="H457" s="8"/>
      <c r="I457" s="13">
        <f>IF(Source!F605=0,"",Source!F605)</f>
        <v>73312.419999999998</v>
      </c>
      <c r="J457" s="13"/>
    </row>
    <row r="458" ht="14.25" customHeight="1">
      <c r="C458" s="8" t="str">
        <f>Source!H606</f>
        <v xml:space="preserve">НДС 20%</v>
      </c>
      <c r="D458" s="8"/>
      <c r="E458" s="8"/>
      <c r="F458" s="8"/>
      <c r="G458" s="8"/>
      <c r="H458" s="8"/>
      <c r="I458" s="13">
        <f>IF(Source!F606=0,"",Source!F606)</f>
        <v>14662.48</v>
      </c>
      <c r="J458" s="13"/>
    </row>
    <row r="459" ht="14.25" customHeight="1">
      <c r="C459" s="8" t="str">
        <f>Source!H607</f>
        <v>Всего</v>
      </c>
      <c r="D459" s="8"/>
      <c r="E459" s="8"/>
      <c r="F459" s="8"/>
      <c r="G459" s="8"/>
      <c r="H459" s="8"/>
      <c r="I459" s="13">
        <f>IF(Source!F607=0,"",Source!F607)</f>
        <v>87974.899999999994</v>
      </c>
      <c r="J459" s="13"/>
    </row>
    <row r="460" ht="14.25" customHeight="1">
      <c r="C460" s="8" t="str">
        <f>Source!H608</f>
        <v xml:space="preserve">С учётом выделенного финансирования к - 0,5857501461</v>
      </c>
      <c r="D460" s="8"/>
      <c r="E460" s="8"/>
      <c r="F460" s="8"/>
      <c r="G460" s="8"/>
      <c r="H460" s="8"/>
      <c r="I460" s="13">
        <f>IF(Source!F608=0,"",Source!F608)</f>
        <v>51531.309999999998</v>
      </c>
      <c r="J460" s="13"/>
    </row>
    <row r="462" ht="15" customHeight="1">
      <c r="A462" s="31" t="str">
        <f>CONCATENATE("Итого по разделу: ",IF(Source!G610&lt;&gt;"Новый раздел",Source!G610,""))</f>
        <v xml:space="preserve">Итого по разделу: Котляковское кладбище, ул.Деловая, 20-А</v>
      </c>
      <c r="B462" s="31"/>
      <c r="C462" s="31"/>
      <c r="D462" s="31"/>
      <c r="E462" s="31"/>
      <c r="F462" s="31"/>
      <c r="G462" s="31"/>
      <c r="H462" s="31"/>
      <c r="I462" s="32">
        <f>SUM(P382:P461)</f>
        <v>306412.83000000002</v>
      </c>
      <c r="J462" s="32"/>
      <c r="K462" s="33"/>
    </row>
    <row r="464" ht="14.25" customHeight="1">
      <c r="C464" s="8" t="str">
        <f>Source!H639</f>
        <v>Итого</v>
      </c>
      <c r="D464" s="8"/>
      <c r="E464" s="8"/>
      <c r="F464" s="8"/>
      <c r="G464" s="8"/>
      <c r="H464" s="8"/>
      <c r="I464" s="13">
        <f>IF(Source!F639=0,"",Source!F639)</f>
        <v>306412.83000000002</v>
      </c>
      <c r="J464" s="13"/>
    </row>
    <row r="465" ht="14.25" customHeight="1">
      <c r="C465" s="8" t="str">
        <f>Source!H640</f>
        <v xml:space="preserve">НДС 20%</v>
      </c>
      <c r="D465" s="8"/>
      <c r="E465" s="8"/>
      <c r="F465" s="8"/>
      <c r="G465" s="8"/>
      <c r="H465" s="8"/>
      <c r="I465" s="13">
        <f>IF(Source!F640=0,"",Source!F640)-0.01</f>
        <v>61282.559999999998</v>
      </c>
      <c r="J465" s="13"/>
      <c r="L465" s="35">
        <f>I419+I458</f>
        <v>61282.559999999998</v>
      </c>
    </row>
    <row r="466" ht="14.25" customHeight="1">
      <c r="C466" s="8" t="str">
        <f>Source!H641</f>
        <v>Всего</v>
      </c>
      <c r="D466" s="8"/>
      <c r="E466" s="8"/>
      <c r="F466" s="8"/>
      <c r="G466" s="8"/>
      <c r="H466" s="8"/>
      <c r="I466" s="13">
        <f>IF(Source!F641=0,"",Source!F641)-0.01</f>
        <v>367695.39000000001</v>
      </c>
      <c r="J466" s="13"/>
    </row>
    <row r="467" ht="14.25" customHeight="1">
      <c r="C467" s="8" t="str">
        <f>Source!H642</f>
        <v xml:space="preserve">С учётом выделенного финансирования к - 0,5857501461</v>
      </c>
      <c r="D467" s="8"/>
      <c r="E467" s="8"/>
      <c r="F467" s="8"/>
      <c r="G467" s="8"/>
      <c r="H467" s="8"/>
      <c r="I467" s="13">
        <f>IF(Source!F642=0,"",Source!F642)</f>
        <v>215377.63</v>
      </c>
      <c r="J467" s="13"/>
    </row>
    <row r="469" ht="16.5" customHeight="1">
      <c r="A469" s="20" t="str">
        <f>CONCATENATE("Раздел: ",IF(Source!G644&lt;&gt;"Новый раздел",Source!G644,""))</f>
        <v xml:space="preserve">Раздел: Мусульманское кладбище, 2-ой Рощинский проезд</v>
      </c>
      <c r="B469" s="20"/>
      <c r="C469" s="20"/>
      <c r="D469" s="20"/>
      <c r="E469" s="20"/>
      <c r="F469" s="20"/>
      <c r="G469" s="20"/>
      <c r="H469" s="20"/>
      <c r="I469" s="20"/>
      <c r="J469" s="20"/>
      <c r="K469" s="20"/>
    </row>
    <row r="471" ht="16.5" customHeight="1">
      <c r="A471" s="20" t="str">
        <f>CONCATENATE("Подраздел: ",IF(Source!G648&lt;&gt;"Новый подраздел",Source!G648,""))</f>
        <v xml:space="preserve">Подраздел: Ремонт асфальтобетонного покрытия - 200,0 м2</v>
      </c>
      <c r="B471" s="20"/>
      <c r="C471" s="20"/>
      <c r="D471" s="20"/>
      <c r="E471" s="20"/>
      <c r="F471" s="20"/>
      <c r="G471" s="20"/>
      <c r="H471" s="20"/>
      <c r="I471" s="20"/>
      <c r="J471" s="20"/>
      <c r="K471" s="20"/>
    </row>
    <row r="472" ht="71.25">
      <c r="A472" s="21" t="str">
        <f>Source!E652</f>
        <v>1</v>
      </c>
      <c r="B472" s="22" t="str">
        <f>Source!F652</f>
        <v>2.1-3101-12-3/1</v>
      </c>
      <c r="C472" s="22" t="str">
        <f>Source!G652</f>
        <v xml:space="preserve">Ремонт асфальтобетонных покрытий дворовых территорий с укладкой горячей смеси толщиной 5 см вручную, срезка покрытия фрезой, размер карты от 25 до 200 м2</v>
      </c>
      <c r="D472" s="23" t="str">
        <f>Source!H652</f>
        <v>м2</v>
      </c>
      <c r="E472" s="2">
        <f>Source!I652</f>
        <v>200</v>
      </c>
      <c r="F472" s="24"/>
      <c r="G472" s="25"/>
      <c r="H472" s="2"/>
      <c r="I472" s="2"/>
      <c r="J472" s="13"/>
      <c r="K472" s="13"/>
      <c r="Q472">
        <f>ROUND((Source!BZ652/100)*ROUND((Source!AF652*Source!AV652)*Source!I652,2),2)</f>
        <v>8825.6000000000004</v>
      </c>
      <c r="R472">
        <f>Source!X652</f>
        <v>8825.6000000000004</v>
      </c>
      <c r="S472">
        <f>ROUND((Source!CA652/100)*ROUND((Source!AF652*Source!AV652)*Source!I652,2),2)</f>
        <v>1260.8</v>
      </c>
      <c r="T472">
        <f>Source!Y652</f>
        <v>1260.8</v>
      </c>
      <c r="U472">
        <f>ROUND((175/100)*ROUND((Source!AE652*Source!AV652)*Source!I652,2),2)</f>
        <v>14731.5</v>
      </c>
      <c r="V472">
        <f>ROUND((108/100)*ROUND(Source!CS652*Source!I652,2),2)</f>
        <v>9091.4400000000005</v>
      </c>
    </row>
    <row r="473" ht="14.25">
      <c r="A473" s="21"/>
      <c r="B473" s="22"/>
      <c r="C473" s="22" t="s">
        <v>28</v>
      </c>
      <c r="D473" s="23"/>
      <c r="E473" s="2"/>
      <c r="F473" s="24">
        <f>Source!AO652</f>
        <v>63.039999999999999</v>
      </c>
      <c r="G473" s="25">
        <f>Source!DG652</f>
        <v>0</v>
      </c>
      <c r="H473" s="2">
        <f>Source!AV652</f>
        <v>1</v>
      </c>
      <c r="I473" s="2">
        <f>IF(Source!BA652&lt;&gt;0,Source!BA652,1)</f>
        <v>1</v>
      </c>
      <c r="J473" s="13">
        <f>Source!S652</f>
        <v>12608</v>
      </c>
      <c r="K473" s="13"/>
    </row>
    <row r="474" ht="14.25">
      <c r="A474" s="21"/>
      <c r="B474" s="22"/>
      <c r="C474" s="22" t="s">
        <v>29</v>
      </c>
      <c r="D474" s="23"/>
      <c r="E474" s="2"/>
      <c r="F474" s="24">
        <f>Source!AM652</f>
        <v>91.519999999999996</v>
      </c>
      <c r="G474" s="25">
        <f>Source!DE652</f>
        <v>0</v>
      </c>
      <c r="H474" s="2">
        <f>Source!AV652</f>
        <v>1</v>
      </c>
      <c r="I474" s="2">
        <f>IF(Source!BB652&lt;&gt;0,Source!BB652,1)</f>
        <v>1</v>
      </c>
      <c r="J474" s="13">
        <f>Source!Q652</f>
        <v>18304</v>
      </c>
      <c r="K474" s="13"/>
    </row>
    <row r="475" ht="14.25">
      <c r="A475" s="21"/>
      <c r="B475" s="22"/>
      <c r="C475" s="22" t="s">
        <v>30</v>
      </c>
      <c r="D475" s="23"/>
      <c r="E475" s="2"/>
      <c r="F475" s="24">
        <f>Source!AN652</f>
        <v>42.090000000000003</v>
      </c>
      <c r="G475" s="25">
        <f>Source!DF652</f>
        <v>0</v>
      </c>
      <c r="H475" s="2">
        <f>Source!AV652</f>
        <v>1</v>
      </c>
      <c r="I475" s="2">
        <f>IF(Source!BS652&lt;&gt;0,Source!BS652,1)</f>
        <v>1</v>
      </c>
      <c r="J475" s="26">
        <f>Source!R652</f>
        <v>8418</v>
      </c>
      <c r="K475" s="13"/>
    </row>
    <row r="476" ht="14.25">
      <c r="A476" s="21"/>
      <c r="B476" s="22"/>
      <c r="C476" s="22" t="s">
        <v>31</v>
      </c>
      <c r="D476" s="23"/>
      <c r="E476" s="2"/>
      <c r="F476" s="24">
        <f>Source!AL652</f>
        <v>378.74000000000001</v>
      </c>
      <c r="G476" s="25">
        <f>Source!DD652</f>
        <v>0</v>
      </c>
      <c r="H476" s="2">
        <f>Source!AW652</f>
        <v>1</v>
      </c>
      <c r="I476" s="2">
        <f>IF(Source!BC652&lt;&gt;0,Source!BC652,1)</f>
        <v>1</v>
      </c>
      <c r="J476" s="13">
        <f>Source!P652</f>
        <v>75748</v>
      </c>
      <c r="K476" s="13"/>
    </row>
    <row r="477" ht="28.5">
      <c r="A477" s="21" t="str">
        <f>Source!E653</f>
        <v>1,1</v>
      </c>
      <c r="B477" s="22" t="str">
        <f>Source!F653</f>
        <v>9999990001</v>
      </c>
      <c r="C477" s="22" t="s">
        <v>32</v>
      </c>
      <c r="D477" s="23" t="str">
        <f>Source!H653</f>
        <v>т</v>
      </c>
      <c r="E477" s="2">
        <f>Source!I653</f>
        <v>-24</v>
      </c>
      <c r="F477" s="24">
        <f>Source!AK653</f>
        <v>0</v>
      </c>
      <c r="G477" s="25"/>
      <c r="H477" s="2">
        <f>Source!AW653</f>
        <v>1</v>
      </c>
      <c r="I477" s="2">
        <f>IF(Source!BC653&lt;&gt;0,Source!BC653,1)</f>
        <v>1</v>
      </c>
      <c r="J477" s="13">
        <f>Source!O653</f>
        <v>-0</v>
      </c>
      <c r="K477" s="13"/>
      <c r="Q477">
        <f>ROUND((Source!BZ653/100)*ROUND((Source!AF653*Source!AV653)*Source!I653,2),2)</f>
        <v>-0</v>
      </c>
      <c r="R477">
        <f>Source!X653</f>
        <v>-0</v>
      </c>
      <c r="S477">
        <f>ROUND((Source!CA653/100)*ROUND((Source!AF653*Source!AV653)*Source!I653,2),2)</f>
        <v>-0</v>
      </c>
      <c r="T477">
        <f>Source!Y653</f>
        <v>-0</v>
      </c>
      <c r="U477">
        <f>ROUND((175/100)*ROUND((Source!AE653*Source!AV653)*Source!I653,2),2)</f>
        <v>-0</v>
      </c>
      <c r="V477">
        <f>ROUND((108/100)*ROUND(Source!CS653*Source!I653,2),2)</f>
        <v>-0</v>
      </c>
    </row>
    <row r="478" ht="14.25">
      <c r="A478" s="21"/>
      <c r="B478" s="22"/>
      <c r="C478" s="22" t="s">
        <v>33</v>
      </c>
      <c r="D478" s="23" t="s">
        <v>34</v>
      </c>
      <c r="E478" s="2">
        <f>Source!AT652</f>
        <v>70</v>
      </c>
      <c r="F478" s="24"/>
      <c r="G478" s="25"/>
      <c r="H478" s="2"/>
      <c r="I478" s="2"/>
      <c r="J478" s="13">
        <f>SUM(R472:R477)</f>
        <v>8825.6000000000004</v>
      </c>
      <c r="K478" s="13"/>
    </row>
    <row r="479" ht="14.25">
      <c r="A479" s="21"/>
      <c r="B479" s="22"/>
      <c r="C479" s="22" t="s">
        <v>35</v>
      </c>
      <c r="D479" s="23" t="s">
        <v>34</v>
      </c>
      <c r="E479" s="2">
        <f>Source!AU652</f>
        <v>10</v>
      </c>
      <c r="F479" s="24"/>
      <c r="G479" s="25"/>
      <c r="H479" s="2"/>
      <c r="I479" s="2"/>
      <c r="J479" s="13">
        <f>SUM(T472:T478)</f>
        <v>1260.8</v>
      </c>
      <c r="K479" s="13"/>
    </row>
    <row r="480" ht="14.25">
      <c r="A480" s="21"/>
      <c r="B480" s="22"/>
      <c r="C480" s="22" t="s">
        <v>36</v>
      </c>
      <c r="D480" s="23" t="s">
        <v>34</v>
      </c>
      <c r="E480" s="2">
        <f>108</f>
        <v>108</v>
      </c>
      <c r="F480" s="24"/>
      <c r="G480" s="25"/>
      <c r="H480" s="2"/>
      <c r="I480" s="2"/>
      <c r="J480" s="13">
        <f>SUM(V472:V479)</f>
        <v>9091.4400000000005</v>
      </c>
      <c r="K480" s="13"/>
    </row>
    <row r="481" ht="14.25">
      <c r="A481" s="21"/>
      <c r="B481" s="22"/>
      <c r="C481" s="22" t="s">
        <v>37</v>
      </c>
      <c r="D481" s="23" t="s">
        <v>38</v>
      </c>
      <c r="E481" s="2">
        <f>Source!AQ652</f>
        <v>0.23000000000000001</v>
      </c>
      <c r="F481" s="24"/>
      <c r="G481" s="25">
        <f>Source!DI652</f>
        <v>0</v>
      </c>
      <c r="H481" s="2">
        <f>Source!AV652</f>
        <v>1</v>
      </c>
      <c r="I481" s="2"/>
      <c r="J481" s="13"/>
      <c r="K481" s="13">
        <f>Source!U652</f>
        <v>46</v>
      </c>
    </row>
    <row r="482" ht="15">
      <c r="A482" s="27"/>
      <c r="B482" s="27"/>
      <c r="C482" s="27"/>
      <c r="D482" s="27"/>
      <c r="E482" s="27"/>
      <c r="F482" s="27"/>
      <c r="G482" s="27"/>
      <c r="H482" s="27"/>
      <c r="I482" s="28">
        <f>J473+J474+J476+J478+J479+J480+SUM(J477:J477)</f>
        <v>125837.84</v>
      </c>
      <c r="J482" s="28"/>
      <c r="K482" s="28">
        <f>IF(Source!I652&lt;&gt;0,ROUND(I482/Source!I652,2),0)</f>
        <v>629.19000000000005</v>
      </c>
      <c r="P482" s="29">
        <f>I482</f>
        <v>125837.84</v>
      </c>
    </row>
    <row r="483" ht="57">
      <c r="A483" s="21" t="str">
        <f>Source!E654</f>
        <v>2</v>
      </c>
      <c r="B483" s="22" t="str">
        <f>Source!F654</f>
        <v>1.49-9201-1-2/1</v>
      </c>
      <c r="C483" s="22" t="str">
        <f>Source!G654</f>
        <v xml:space="preserve">Перевозка строительного мусора автосамосвалами грузоподъемностью до 10 т на расстояние 1 км - при механизированной погрузке</v>
      </c>
      <c r="D483" s="23" t="str">
        <f>Source!H654</f>
        <v>т</v>
      </c>
      <c r="E483" s="2">
        <f>Source!I654</f>
        <v>19.199999999999999</v>
      </c>
      <c r="F483" s="24"/>
      <c r="G483" s="25"/>
      <c r="H483" s="2"/>
      <c r="I483" s="2"/>
      <c r="J483" s="13"/>
      <c r="K483" s="13"/>
      <c r="Q483">
        <f>ROUND((Source!BZ654/100)*ROUND((Source!AF654*Source!AV654)*Source!I654,2),2)</f>
        <v>0</v>
      </c>
      <c r="R483">
        <f>Source!X654</f>
        <v>0</v>
      </c>
      <c r="S483">
        <f>ROUND((Source!CA654/100)*ROUND((Source!AF654*Source!AV654)*Source!I654,2),2)</f>
        <v>0</v>
      </c>
      <c r="T483">
        <f>Source!Y654</f>
        <v>0</v>
      </c>
      <c r="U483">
        <f>ROUND((175/100)*ROUND((Source!AE654*Source!AV654)*Source!I654,2),2)</f>
        <v>1109.1300000000001</v>
      </c>
      <c r="V483">
        <f>ROUND((108/100)*ROUND(Source!CS654*Source!I654,2),2)</f>
        <v>684.49000000000001</v>
      </c>
    </row>
    <row r="484" ht="12.75">
      <c r="C484" s="30" t="str">
        <f>"Объем: "&amp;Source!I654&amp;"=24*"&amp;"0,8"</f>
        <v xml:space="preserve">Объем: 19.2=24*0,8</v>
      </c>
    </row>
    <row r="485" ht="14.25">
      <c r="A485" s="21"/>
      <c r="B485" s="22"/>
      <c r="C485" s="22" t="s">
        <v>28</v>
      </c>
      <c r="D485" s="23"/>
      <c r="E485" s="2"/>
      <c r="F485" s="24">
        <f>Source!AO654</f>
        <v>0</v>
      </c>
      <c r="G485" s="25">
        <f>Source!DG654</f>
        <v>0</v>
      </c>
      <c r="H485" s="2">
        <f>Source!AV654</f>
        <v>1</v>
      </c>
      <c r="I485" s="2">
        <f>IF(Source!BA654&lt;&gt;0,Source!BA654,1)</f>
        <v>1</v>
      </c>
      <c r="J485" s="13">
        <f>Source!S654</f>
        <v>0</v>
      </c>
      <c r="K485" s="13"/>
    </row>
    <row r="486" ht="14.25">
      <c r="A486" s="21"/>
      <c r="B486" s="22"/>
      <c r="C486" s="22" t="s">
        <v>29</v>
      </c>
      <c r="D486" s="23"/>
      <c r="E486" s="2"/>
      <c r="F486" s="24">
        <f>Source!AM654</f>
        <v>61.219999999999999</v>
      </c>
      <c r="G486" s="25">
        <f>Source!DE654</f>
        <v>0</v>
      </c>
      <c r="H486" s="2">
        <f>Source!AV654</f>
        <v>1</v>
      </c>
      <c r="I486" s="2">
        <f>IF(Source!BB654&lt;&gt;0,Source!BB654,1)</f>
        <v>1</v>
      </c>
      <c r="J486" s="13">
        <f>Source!Q654</f>
        <v>1175.4200000000001</v>
      </c>
      <c r="K486" s="13"/>
    </row>
    <row r="487" ht="14.25">
      <c r="A487" s="21"/>
      <c r="B487" s="22"/>
      <c r="C487" s="22" t="s">
        <v>30</v>
      </c>
      <c r="D487" s="23"/>
      <c r="E487" s="2"/>
      <c r="F487" s="24">
        <f>Source!AN654</f>
        <v>33.009999999999998</v>
      </c>
      <c r="G487" s="25">
        <f>Source!DF654</f>
        <v>0</v>
      </c>
      <c r="H487" s="2">
        <f>Source!AV654</f>
        <v>1</v>
      </c>
      <c r="I487" s="2">
        <f>IF(Source!BS654&lt;&gt;0,Source!BS654,1)</f>
        <v>1</v>
      </c>
      <c r="J487" s="26">
        <f>Source!R654</f>
        <v>633.78999999999996</v>
      </c>
      <c r="K487" s="13"/>
    </row>
    <row r="488" ht="14.25">
      <c r="A488" s="21"/>
      <c r="B488" s="22"/>
      <c r="C488" s="22" t="s">
        <v>31</v>
      </c>
      <c r="D488" s="23"/>
      <c r="E488" s="2"/>
      <c r="F488" s="24">
        <f>Source!AL654</f>
        <v>0</v>
      </c>
      <c r="G488" s="25">
        <f>Source!DD654</f>
        <v>0</v>
      </c>
      <c r="H488" s="2">
        <f>Source!AW654</f>
        <v>1</v>
      </c>
      <c r="I488" s="2">
        <f>IF(Source!BC654&lt;&gt;0,Source!BC654,1)</f>
        <v>1</v>
      </c>
      <c r="J488" s="13">
        <f>Source!P654</f>
        <v>0</v>
      </c>
      <c r="K488" s="13"/>
    </row>
    <row r="489" ht="14.25">
      <c r="A489" s="21"/>
      <c r="B489" s="22"/>
      <c r="C489" s="22" t="s">
        <v>33</v>
      </c>
      <c r="D489" s="23" t="s">
        <v>34</v>
      </c>
      <c r="E489" s="2">
        <f>Source!AT654</f>
        <v>0</v>
      </c>
      <c r="F489" s="24"/>
      <c r="G489" s="25"/>
      <c r="H489" s="2"/>
      <c r="I489" s="2"/>
      <c r="J489" s="13">
        <f>SUM(R483:R488)</f>
        <v>0</v>
      </c>
      <c r="K489" s="13"/>
    </row>
    <row r="490" ht="14.25">
      <c r="A490" s="21"/>
      <c r="B490" s="22"/>
      <c r="C490" s="22" t="s">
        <v>35</v>
      </c>
      <c r="D490" s="23" t="s">
        <v>34</v>
      </c>
      <c r="E490" s="2">
        <f>Source!AU654</f>
        <v>0</v>
      </c>
      <c r="F490" s="24"/>
      <c r="G490" s="25"/>
      <c r="H490" s="2"/>
      <c r="I490" s="2"/>
      <c r="J490" s="13">
        <f>SUM(T483:T489)</f>
        <v>0</v>
      </c>
      <c r="K490" s="13"/>
    </row>
    <row r="491" ht="14.25">
      <c r="A491" s="21"/>
      <c r="B491" s="22"/>
      <c r="C491" s="22" t="s">
        <v>37</v>
      </c>
      <c r="D491" s="23" t="s">
        <v>38</v>
      </c>
      <c r="E491" s="2">
        <f>Source!AQ654</f>
        <v>0</v>
      </c>
      <c r="F491" s="24"/>
      <c r="G491" s="25">
        <f>Source!DI654</f>
        <v>0</v>
      </c>
      <c r="H491" s="2">
        <f>Source!AV654</f>
        <v>1</v>
      </c>
      <c r="I491" s="2"/>
      <c r="J491" s="13"/>
      <c r="K491" s="13">
        <f>Source!U654</f>
        <v>0</v>
      </c>
    </row>
    <row r="492" ht="15">
      <c r="A492" s="27"/>
      <c r="B492" s="27"/>
      <c r="C492" s="27"/>
      <c r="D492" s="27"/>
      <c r="E492" s="27"/>
      <c r="F492" s="27"/>
      <c r="G492" s="27"/>
      <c r="H492" s="27"/>
      <c r="I492" s="28">
        <f>J485+J486+J488+J489+J490</f>
        <v>1175.4200000000001</v>
      </c>
      <c r="J492" s="28"/>
      <c r="K492" s="28">
        <f>IF(Source!I654&lt;&gt;0,ROUND(I492/Source!I654,2),0)</f>
        <v>61.219999999999999</v>
      </c>
      <c r="P492" s="29">
        <f>I492</f>
        <v>1175.4200000000001</v>
      </c>
    </row>
    <row r="493" ht="57">
      <c r="A493" s="21" t="str">
        <f>Source!E655</f>
        <v>3</v>
      </c>
      <c r="B493" s="22" t="str">
        <f>Source!F655</f>
        <v>1.49-9201-1-3/1</v>
      </c>
      <c r="C493" s="22" t="str">
        <f>Source!G655</f>
        <v xml:space="preserve">Перевозка строительного мусора автосамосвалами грузоподъемностью до 10 т - добавляется на каждый последующий 1 км до 100 км</v>
      </c>
      <c r="D493" s="23" t="str">
        <f>Source!H655</f>
        <v>т</v>
      </c>
      <c r="E493" s="2">
        <f>Source!I655</f>
        <v>19.199999999999999</v>
      </c>
      <c r="F493" s="24"/>
      <c r="G493" s="25"/>
      <c r="H493" s="2"/>
      <c r="I493" s="2"/>
      <c r="J493" s="13"/>
      <c r="K493" s="13"/>
      <c r="Q493">
        <f>ROUND((Source!BZ655/100)*ROUND((Source!AF655*Source!AV655)*Source!I655,2),2)</f>
        <v>0</v>
      </c>
      <c r="R493">
        <f>Source!X655</f>
        <v>0</v>
      </c>
      <c r="S493">
        <f>ROUND((Source!CA655/100)*ROUND((Source!AF655*Source!AV655)*Source!I655,2),2)</f>
        <v>0</v>
      </c>
      <c r="T493">
        <f>Source!Y655</f>
        <v>0</v>
      </c>
      <c r="U493">
        <f>ROUND((175/100)*ROUND((Source!AE655*Source!AV655)*Source!I655,2),2)</f>
        <v>26800.709999999999</v>
      </c>
      <c r="V493">
        <f>ROUND((108/100)*ROUND(Source!CS655*Source!I655,2),2)</f>
        <v>16539.869999999999</v>
      </c>
    </row>
    <row r="494" ht="14.25">
      <c r="A494" s="21"/>
      <c r="B494" s="22"/>
      <c r="C494" s="22" t="s">
        <v>28</v>
      </c>
      <c r="D494" s="23"/>
      <c r="E494" s="2"/>
      <c r="F494" s="24">
        <f>Source!AO655</f>
        <v>0</v>
      </c>
      <c r="G494" s="25" t="str">
        <f>Source!DG655</f>
        <v>*51</v>
      </c>
      <c r="H494" s="2">
        <f>Source!AV655</f>
        <v>1</v>
      </c>
      <c r="I494" s="2">
        <f>IF(Source!BA655&lt;&gt;0,Source!BA655,1)</f>
        <v>1</v>
      </c>
      <c r="J494" s="13">
        <f>Source!S655</f>
        <v>0</v>
      </c>
      <c r="K494" s="13"/>
    </row>
    <row r="495" ht="14.25">
      <c r="A495" s="21"/>
      <c r="B495" s="22"/>
      <c r="C495" s="22" t="s">
        <v>29</v>
      </c>
      <c r="D495" s="23"/>
      <c r="E495" s="2"/>
      <c r="F495" s="24">
        <f>Source!AM655</f>
        <v>28.989999999999998</v>
      </c>
      <c r="G495" s="25" t="str">
        <f>Source!DE655</f>
        <v>*51</v>
      </c>
      <c r="H495" s="2">
        <f>Source!AV655</f>
        <v>1</v>
      </c>
      <c r="I495" s="2">
        <f>IF(Source!BB655&lt;&gt;0,Source!BB655,1)</f>
        <v>1</v>
      </c>
      <c r="J495" s="13">
        <f>Source!Q655</f>
        <v>28387.009999999998</v>
      </c>
      <c r="K495" s="13"/>
    </row>
    <row r="496" ht="14.25">
      <c r="A496" s="21"/>
      <c r="B496" s="22"/>
      <c r="C496" s="22" t="s">
        <v>30</v>
      </c>
      <c r="D496" s="23"/>
      <c r="E496" s="2"/>
      <c r="F496" s="24">
        <f>Source!AN655</f>
        <v>15.640000000000001</v>
      </c>
      <c r="G496" s="25" t="str">
        <f>Source!DF655</f>
        <v>*51</v>
      </c>
      <c r="H496" s="2">
        <f>Source!AV655</f>
        <v>1</v>
      </c>
      <c r="I496" s="2">
        <f>IF(Source!BS655&lt;&gt;0,Source!BS655,1)</f>
        <v>1</v>
      </c>
      <c r="J496" s="26">
        <f>Source!R655</f>
        <v>15314.690000000001</v>
      </c>
      <c r="K496" s="13"/>
    </row>
    <row r="497" ht="14.25">
      <c r="A497" s="21"/>
      <c r="B497" s="22"/>
      <c r="C497" s="22" t="s">
        <v>31</v>
      </c>
      <c r="D497" s="23"/>
      <c r="E497" s="2"/>
      <c r="F497" s="24">
        <f>Source!AL655</f>
        <v>0</v>
      </c>
      <c r="G497" s="25">
        <f>Source!DD655</f>
        <v>0</v>
      </c>
      <c r="H497" s="2">
        <f>Source!AW655</f>
        <v>1</v>
      </c>
      <c r="I497" s="2">
        <f>IF(Source!BC655&lt;&gt;0,Source!BC655,1)</f>
        <v>1</v>
      </c>
      <c r="J497" s="13">
        <f>Source!P655</f>
        <v>0</v>
      </c>
      <c r="K497" s="13"/>
    </row>
    <row r="498" ht="14.25">
      <c r="A498" s="21"/>
      <c r="B498" s="22"/>
      <c r="C498" s="22" t="s">
        <v>33</v>
      </c>
      <c r="D498" s="23" t="s">
        <v>34</v>
      </c>
      <c r="E498" s="2">
        <f>Source!AT655</f>
        <v>0</v>
      </c>
      <c r="F498" s="24"/>
      <c r="G498" s="25"/>
      <c r="H498" s="2"/>
      <c r="I498" s="2"/>
      <c r="J498" s="13">
        <f>SUM(R493:R497)</f>
        <v>0</v>
      </c>
      <c r="K498" s="13"/>
    </row>
    <row r="499" ht="14.25">
      <c r="A499" s="21"/>
      <c r="B499" s="22"/>
      <c r="C499" s="22" t="s">
        <v>35</v>
      </c>
      <c r="D499" s="23" t="s">
        <v>34</v>
      </c>
      <c r="E499" s="2">
        <f>Source!AU655</f>
        <v>0</v>
      </c>
      <c r="F499" s="24"/>
      <c r="G499" s="25"/>
      <c r="H499" s="2"/>
      <c r="I499" s="2"/>
      <c r="J499" s="13">
        <f>SUM(T493:T498)</f>
        <v>0</v>
      </c>
      <c r="K499" s="13"/>
    </row>
    <row r="500" ht="14.25">
      <c r="A500" s="21"/>
      <c r="B500" s="22"/>
      <c r="C500" s="22" t="s">
        <v>37</v>
      </c>
      <c r="D500" s="23" t="s">
        <v>38</v>
      </c>
      <c r="E500" s="2">
        <f>Source!AQ655</f>
        <v>0</v>
      </c>
      <c r="F500" s="24"/>
      <c r="G500" s="25" t="str">
        <f>Source!DI655</f>
        <v>*51</v>
      </c>
      <c r="H500" s="2">
        <f>Source!AV655</f>
        <v>1</v>
      </c>
      <c r="I500" s="2"/>
      <c r="J500" s="13"/>
      <c r="K500" s="13">
        <f>Source!U655</f>
        <v>0</v>
      </c>
    </row>
    <row r="501" ht="15">
      <c r="A501" s="27"/>
      <c r="B501" s="27"/>
      <c r="C501" s="27"/>
      <c r="D501" s="27"/>
      <c r="E501" s="27"/>
      <c r="F501" s="27"/>
      <c r="G501" s="27"/>
      <c r="H501" s="27"/>
      <c r="I501" s="28">
        <f>J494+J495+J497+J498+J499</f>
        <v>28387.009999999998</v>
      </c>
      <c r="J501" s="28"/>
      <c r="K501" s="28">
        <f>IF(Source!I655&lt;&gt;0,ROUND(I501/Source!I655,2),0)</f>
        <v>1478.49</v>
      </c>
      <c r="P501" s="29">
        <f>I501</f>
        <v>28387.009999999998</v>
      </c>
    </row>
    <row r="503" ht="15" customHeight="1">
      <c r="A503" s="31" t="str">
        <f>CONCATENATE("Итого по подразделу: ",IF(Source!G657&lt;&gt;"Новый подраздел",Source!G657,""))</f>
        <v xml:space="preserve">Итого по подразделу: Ремонт асфальтобетонного покрытия - 200,0 м2</v>
      </c>
      <c r="B503" s="31"/>
      <c r="C503" s="31"/>
      <c r="D503" s="31"/>
      <c r="E503" s="31"/>
      <c r="F503" s="31"/>
      <c r="G503" s="31"/>
      <c r="H503" s="31"/>
      <c r="I503" s="32">
        <f>SUM(P471:P502)</f>
        <v>155400.26999999999</v>
      </c>
      <c r="J503" s="32"/>
      <c r="K503" s="33"/>
    </row>
    <row r="505" ht="14.25" customHeight="1">
      <c r="C505" s="8" t="str">
        <f>Source!H686</f>
        <v>Итого</v>
      </c>
      <c r="D505" s="8"/>
      <c r="E505" s="8"/>
      <c r="F505" s="8"/>
      <c r="G505" s="8"/>
      <c r="H505" s="8"/>
      <c r="I505" s="13">
        <f>IF(Source!F686=0,"",Source!F686)</f>
        <v>155400.26999999999</v>
      </c>
      <c r="J505" s="13"/>
    </row>
    <row r="506" ht="14.25" customHeight="1">
      <c r="C506" s="8" t="str">
        <f>Source!H687</f>
        <v xml:space="preserve">НДС 20%</v>
      </c>
      <c r="D506" s="8"/>
      <c r="E506" s="8"/>
      <c r="F506" s="8"/>
      <c r="G506" s="8"/>
      <c r="H506" s="8"/>
      <c r="I506" s="13">
        <f>IF(Source!F687=0,"",Source!F687)</f>
        <v>31080.049999999999</v>
      </c>
      <c r="J506" s="13"/>
    </row>
    <row r="507" ht="14.25" customHeight="1">
      <c r="C507" s="8" t="str">
        <f>Source!H688</f>
        <v>Всего</v>
      </c>
      <c r="D507" s="8"/>
      <c r="E507" s="8"/>
      <c r="F507" s="8"/>
      <c r="G507" s="8"/>
      <c r="H507" s="8"/>
      <c r="I507" s="13">
        <f>IF(Source!F688=0,"",Source!F688)</f>
        <v>186480.32000000001</v>
      </c>
      <c r="J507" s="13"/>
    </row>
    <row r="508" ht="14.25" customHeight="1">
      <c r="C508" s="8" t="str">
        <f>Source!H689</f>
        <v xml:space="preserve">С учётом выделенного финансирования к - 0,5857501461</v>
      </c>
      <c r="D508" s="8"/>
      <c r="E508" s="8"/>
      <c r="F508" s="8"/>
      <c r="G508" s="8"/>
      <c r="H508" s="8"/>
      <c r="I508" s="13">
        <f>IF(Source!F689=0,"",Source!F689)</f>
        <v>109230.87</v>
      </c>
      <c r="J508" s="13"/>
    </row>
    <row r="510" ht="16.5" customHeight="1">
      <c r="A510" s="20" t="str">
        <f>CONCATENATE("Подраздел: ",IF(Source!G691&lt;&gt;"Новый подраздел",Source!G691,""))</f>
        <v xml:space="preserve">Подраздел: Замена бортового камня - 40,0 м.п.</v>
      </c>
      <c r="B510" s="20"/>
      <c r="C510" s="20"/>
      <c r="D510" s="20"/>
      <c r="E510" s="20"/>
      <c r="F510" s="20"/>
      <c r="G510" s="20"/>
      <c r="H510" s="20"/>
      <c r="I510" s="20"/>
      <c r="J510" s="20"/>
      <c r="K510" s="20"/>
    </row>
    <row r="511" ht="28.5">
      <c r="A511" s="21" t="str">
        <f>Source!E695</f>
        <v>1</v>
      </c>
      <c r="B511" s="22" t="str">
        <f>Source!F695</f>
        <v>2.1-3202-1-1/1</v>
      </c>
      <c r="C511" s="22" t="str">
        <f>Source!G695</f>
        <v xml:space="preserve">Замена бортового камня бетонного во дворовых территориях</v>
      </c>
      <c r="D511" s="23" t="str">
        <f>Source!H695</f>
        <v>м</v>
      </c>
      <c r="E511" s="2">
        <f>Source!I695</f>
        <v>40</v>
      </c>
      <c r="F511" s="24"/>
      <c r="G511" s="25"/>
      <c r="H511" s="2"/>
      <c r="I511" s="2"/>
      <c r="J511" s="13"/>
      <c r="K511" s="13"/>
      <c r="Q511">
        <f>ROUND((Source!BZ695/100)*ROUND((Source!AF695*Source!AV695)*Source!I695,2),2)</f>
        <v>4147.9200000000001</v>
      </c>
      <c r="R511">
        <f>Source!X695</f>
        <v>4147.9200000000001</v>
      </c>
      <c r="S511">
        <f>ROUND((Source!CA695/100)*ROUND((Source!AF695*Source!AV695)*Source!I695,2),2)</f>
        <v>592.55999999999995</v>
      </c>
      <c r="T511">
        <f>Source!Y695</f>
        <v>592.55999999999995</v>
      </c>
      <c r="U511">
        <f>ROUND((175/100)*ROUND((Source!AE695*Source!AV695)*Source!I695,2),2)</f>
        <v>7911.3999999999996</v>
      </c>
      <c r="V511">
        <f>ROUND((108/100)*ROUND(Source!CS695*Source!I695,2),2)</f>
        <v>4882.46</v>
      </c>
    </row>
    <row r="512" ht="14.25">
      <c r="A512" s="21"/>
      <c r="B512" s="22"/>
      <c r="C512" s="22" t="s">
        <v>28</v>
      </c>
      <c r="D512" s="23"/>
      <c r="E512" s="2"/>
      <c r="F512" s="24">
        <f>Source!AO695</f>
        <v>148.13999999999999</v>
      </c>
      <c r="G512" s="25">
        <f>Source!DG695</f>
        <v>0</v>
      </c>
      <c r="H512" s="2">
        <f>Source!AV695</f>
        <v>1</v>
      </c>
      <c r="I512" s="2">
        <f>IF(Source!BA695&lt;&gt;0,Source!BA695,1)</f>
        <v>1</v>
      </c>
      <c r="J512" s="13">
        <f>Source!S695</f>
        <v>5925.6000000000004</v>
      </c>
      <c r="K512" s="13"/>
    </row>
    <row r="513" ht="14.25">
      <c r="A513" s="21"/>
      <c r="B513" s="22"/>
      <c r="C513" s="22" t="s">
        <v>29</v>
      </c>
      <c r="D513" s="23"/>
      <c r="E513" s="2"/>
      <c r="F513" s="24">
        <f>Source!AM695</f>
        <v>199.97</v>
      </c>
      <c r="G513" s="25">
        <f>Source!DE695</f>
        <v>0</v>
      </c>
      <c r="H513" s="2">
        <f>Source!AV695</f>
        <v>1</v>
      </c>
      <c r="I513" s="2">
        <f>IF(Source!BB695&lt;&gt;0,Source!BB695,1)</f>
        <v>1</v>
      </c>
      <c r="J513" s="13">
        <f>Source!Q695</f>
        <v>7998.8000000000002</v>
      </c>
      <c r="K513" s="13"/>
    </row>
    <row r="514" ht="14.25">
      <c r="A514" s="21"/>
      <c r="B514" s="22"/>
      <c r="C514" s="22" t="s">
        <v>30</v>
      </c>
      <c r="D514" s="23"/>
      <c r="E514" s="2"/>
      <c r="F514" s="24">
        <f>Source!AN695</f>
        <v>113.02</v>
      </c>
      <c r="G514" s="25">
        <f>Source!DF695</f>
        <v>0</v>
      </c>
      <c r="H514" s="2">
        <f>Source!AV695</f>
        <v>1</v>
      </c>
      <c r="I514" s="2">
        <f>IF(Source!BS695&lt;&gt;0,Source!BS695,1)</f>
        <v>1</v>
      </c>
      <c r="J514" s="26">
        <f>Source!R695</f>
        <v>4520.8000000000002</v>
      </c>
      <c r="K514" s="13"/>
    </row>
    <row r="515" ht="14.25">
      <c r="A515" s="21"/>
      <c r="B515" s="22"/>
      <c r="C515" s="22" t="s">
        <v>31</v>
      </c>
      <c r="D515" s="23"/>
      <c r="E515" s="2"/>
      <c r="F515" s="24">
        <f>Source!AL695</f>
        <v>574.54999999999995</v>
      </c>
      <c r="G515" s="25">
        <f>Source!DD695</f>
        <v>0</v>
      </c>
      <c r="H515" s="2">
        <f>Source!AW695</f>
        <v>1</v>
      </c>
      <c r="I515" s="2">
        <f>IF(Source!BC695&lt;&gt;0,Source!BC695,1)</f>
        <v>1</v>
      </c>
      <c r="J515" s="13">
        <f>Source!P695</f>
        <v>22982</v>
      </c>
      <c r="K515" s="13"/>
    </row>
    <row r="516" ht="28.5">
      <c r="A516" s="21" t="str">
        <f>Source!E696</f>
        <v>1,1</v>
      </c>
      <c r="B516" s="22" t="str">
        <f>Source!F696</f>
        <v>9999990001</v>
      </c>
      <c r="C516" s="22" t="s">
        <v>32</v>
      </c>
      <c r="D516" s="23" t="str">
        <f>Source!H696</f>
        <v>т</v>
      </c>
      <c r="E516" s="2">
        <f>Source!I696</f>
        <v>-9.8399999999999999</v>
      </c>
      <c r="F516" s="24">
        <f>Source!AK696</f>
        <v>0</v>
      </c>
      <c r="G516" s="25"/>
      <c r="H516" s="2">
        <f>Source!AW696</f>
        <v>1</v>
      </c>
      <c r="I516" s="2">
        <f>IF(Source!BC696&lt;&gt;0,Source!BC696,1)</f>
        <v>1</v>
      </c>
      <c r="J516" s="13">
        <f>Source!O696</f>
        <v>-0</v>
      </c>
      <c r="K516" s="13"/>
      <c r="Q516">
        <f>ROUND((Source!BZ696/100)*ROUND((Source!AF696*Source!AV696)*Source!I696,2),2)</f>
        <v>-0</v>
      </c>
      <c r="R516">
        <f>Source!X696</f>
        <v>-0</v>
      </c>
      <c r="S516">
        <f>ROUND((Source!CA696/100)*ROUND((Source!AF696*Source!AV696)*Source!I696,2),2)</f>
        <v>-0</v>
      </c>
      <c r="T516">
        <f>Source!Y696</f>
        <v>-0</v>
      </c>
      <c r="U516">
        <f>ROUND((175/100)*ROUND((Source!AE696*Source!AV696)*Source!I696,2),2)</f>
        <v>-0</v>
      </c>
      <c r="V516">
        <f>ROUND((108/100)*ROUND(Source!CS696*Source!I696,2),2)</f>
        <v>-0</v>
      </c>
    </row>
    <row r="517" ht="14.25">
      <c r="A517" s="21"/>
      <c r="B517" s="22"/>
      <c r="C517" s="22" t="s">
        <v>33</v>
      </c>
      <c r="D517" s="23" t="s">
        <v>34</v>
      </c>
      <c r="E517" s="2">
        <f>Source!AT695</f>
        <v>70</v>
      </c>
      <c r="F517" s="24"/>
      <c r="G517" s="25"/>
      <c r="H517" s="2"/>
      <c r="I517" s="2"/>
      <c r="J517" s="13">
        <f>SUM(R511:R516)</f>
        <v>4147.9200000000001</v>
      </c>
      <c r="K517" s="13"/>
    </row>
    <row r="518" ht="14.25">
      <c r="A518" s="21"/>
      <c r="B518" s="22"/>
      <c r="C518" s="22" t="s">
        <v>35</v>
      </c>
      <c r="D518" s="23" t="s">
        <v>34</v>
      </c>
      <c r="E518" s="2">
        <f>Source!AU695</f>
        <v>10</v>
      </c>
      <c r="F518" s="24"/>
      <c r="G518" s="25"/>
      <c r="H518" s="2"/>
      <c r="I518" s="2"/>
      <c r="J518" s="13">
        <f>SUM(T511:T517)</f>
        <v>592.55999999999995</v>
      </c>
      <c r="K518" s="13"/>
    </row>
    <row r="519" ht="14.25">
      <c r="A519" s="21"/>
      <c r="B519" s="22"/>
      <c r="C519" s="22" t="s">
        <v>36</v>
      </c>
      <c r="D519" s="23" t="s">
        <v>34</v>
      </c>
      <c r="E519" s="2">
        <f>108</f>
        <v>108</v>
      </c>
      <c r="F519" s="24"/>
      <c r="G519" s="25"/>
      <c r="H519" s="2"/>
      <c r="I519" s="2"/>
      <c r="J519" s="13">
        <f>SUM(V511:V518)</f>
        <v>4882.46</v>
      </c>
      <c r="K519" s="13"/>
    </row>
    <row r="520" ht="14.25">
      <c r="A520" s="21"/>
      <c r="B520" s="22"/>
      <c r="C520" s="22" t="s">
        <v>37</v>
      </c>
      <c r="D520" s="23" t="s">
        <v>38</v>
      </c>
      <c r="E520" s="2">
        <f>Source!AQ695</f>
        <v>0.66000000000000003</v>
      </c>
      <c r="F520" s="24"/>
      <c r="G520" s="25">
        <f>Source!DI695</f>
        <v>0</v>
      </c>
      <c r="H520" s="2">
        <f>Source!AV695</f>
        <v>1</v>
      </c>
      <c r="I520" s="2"/>
      <c r="J520" s="13"/>
      <c r="K520" s="13">
        <f>Source!U695</f>
        <v>26.399999999999999</v>
      </c>
    </row>
    <row r="521" ht="15">
      <c r="A521" s="27"/>
      <c r="B521" s="27"/>
      <c r="C521" s="27"/>
      <c r="D521" s="27"/>
      <c r="E521" s="27"/>
      <c r="F521" s="27"/>
      <c r="G521" s="27"/>
      <c r="H521" s="27"/>
      <c r="I521" s="28">
        <f>J512+J513+J515+J517+J518+J519+SUM(J516:J516)</f>
        <v>46529.339999999997</v>
      </c>
      <c r="J521" s="28"/>
      <c r="K521" s="28">
        <f>IF(Source!I695&lt;&gt;0,ROUND(I521/Source!I695,2),0)</f>
        <v>1163.23</v>
      </c>
      <c r="P521" s="29">
        <f>I521</f>
        <v>46529.339999999997</v>
      </c>
    </row>
    <row r="522" ht="57">
      <c r="A522" s="21" t="str">
        <f>Source!E697</f>
        <v>2</v>
      </c>
      <c r="B522" s="22" t="str">
        <f>Source!F697</f>
        <v>1.49-9201-1-2/1</v>
      </c>
      <c r="C522" s="22" t="str">
        <f>Source!G697</f>
        <v xml:space="preserve">Перевозка строительного мусора автосамосвалами грузоподъемностью до 10 т на расстояние 1 км - при механизированной погрузке</v>
      </c>
      <c r="D522" s="23" t="str">
        <f>Source!H697</f>
        <v>т</v>
      </c>
      <c r="E522" s="2">
        <f>Source!I697</f>
        <v>7.8719999999999999</v>
      </c>
      <c r="F522" s="24"/>
      <c r="G522" s="25"/>
      <c r="H522" s="2"/>
      <c r="I522" s="2"/>
      <c r="J522" s="13"/>
      <c r="K522" s="13"/>
      <c r="Q522">
        <f>ROUND((Source!BZ697/100)*ROUND((Source!AF697*Source!AV697)*Source!I697,2),2)</f>
        <v>0</v>
      </c>
      <c r="R522">
        <f>Source!X697</f>
        <v>0</v>
      </c>
      <c r="S522">
        <f>ROUND((Source!CA697/100)*ROUND((Source!AF697*Source!AV697)*Source!I697,2),2)</f>
        <v>0</v>
      </c>
      <c r="T522">
        <f>Source!Y697</f>
        <v>0</v>
      </c>
      <c r="U522">
        <f>ROUND((175/100)*ROUND((Source!AE697*Source!AV697)*Source!I697,2),2)</f>
        <v>454.74000000000001</v>
      </c>
      <c r="V522">
        <f>ROUND((108/100)*ROUND(Source!CS697*Source!I697,2),2)</f>
        <v>280.63999999999999</v>
      </c>
    </row>
    <row r="523" ht="12.75">
      <c r="C523" s="30" t="str">
        <f>"Объем: "&amp;Source!I697&amp;"=9,84*"&amp;"0,8"</f>
        <v xml:space="preserve">Объем: 7.872=9,84*0,8</v>
      </c>
    </row>
    <row r="524" ht="14.25">
      <c r="A524" s="21"/>
      <c r="B524" s="22"/>
      <c r="C524" s="22" t="s">
        <v>28</v>
      </c>
      <c r="D524" s="23"/>
      <c r="E524" s="2"/>
      <c r="F524" s="24">
        <f>Source!AO697</f>
        <v>0</v>
      </c>
      <c r="G524" s="25">
        <f>Source!DG697</f>
        <v>0</v>
      </c>
      <c r="H524" s="2">
        <f>Source!AV697</f>
        <v>1</v>
      </c>
      <c r="I524" s="2">
        <f>IF(Source!BA697&lt;&gt;0,Source!BA697,1)</f>
        <v>1</v>
      </c>
      <c r="J524" s="13">
        <f>Source!S697</f>
        <v>0</v>
      </c>
      <c r="K524" s="13"/>
    </row>
    <row r="525" ht="14.25">
      <c r="A525" s="21"/>
      <c r="B525" s="22"/>
      <c r="C525" s="22" t="s">
        <v>29</v>
      </c>
      <c r="D525" s="23"/>
      <c r="E525" s="2"/>
      <c r="F525" s="24">
        <f>Source!AM697</f>
        <v>61.219999999999999</v>
      </c>
      <c r="G525" s="25">
        <f>Source!DE697</f>
        <v>0</v>
      </c>
      <c r="H525" s="2">
        <f>Source!AV697</f>
        <v>1</v>
      </c>
      <c r="I525" s="2">
        <f>IF(Source!BB697&lt;&gt;0,Source!BB697,1)</f>
        <v>1</v>
      </c>
      <c r="J525" s="13">
        <f>Source!Q697</f>
        <v>481.92000000000002</v>
      </c>
      <c r="K525" s="13"/>
    </row>
    <row r="526" ht="14.25">
      <c r="A526" s="21"/>
      <c r="B526" s="22"/>
      <c r="C526" s="22" t="s">
        <v>30</v>
      </c>
      <c r="D526" s="23"/>
      <c r="E526" s="2"/>
      <c r="F526" s="24">
        <f>Source!AN697</f>
        <v>33.009999999999998</v>
      </c>
      <c r="G526" s="25">
        <f>Source!DF697</f>
        <v>0</v>
      </c>
      <c r="H526" s="2">
        <f>Source!AV697</f>
        <v>1</v>
      </c>
      <c r="I526" s="2">
        <f>IF(Source!BS697&lt;&gt;0,Source!BS697,1)</f>
        <v>1</v>
      </c>
      <c r="J526" s="26">
        <f>Source!R697</f>
        <v>259.85000000000002</v>
      </c>
      <c r="K526" s="13"/>
    </row>
    <row r="527" ht="14.25">
      <c r="A527" s="21"/>
      <c r="B527" s="22"/>
      <c r="C527" s="22" t="s">
        <v>31</v>
      </c>
      <c r="D527" s="23"/>
      <c r="E527" s="2"/>
      <c r="F527" s="24">
        <f>Source!AL697</f>
        <v>0</v>
      </c>
      <c r="G527" s="25">
        <f>Source!DD697</f>
        <v>0</v>
      </c>
      <c r="H527" s="2">
        <f>Source!AW697</f>
        <v>1</v>
      </c>
      <c r="I527" s="2">
        <f>IF(Source!BC697&lt;&gt;0,Source!BC697,1)</f>
        <v>1</v>
      </c>
      <c r="J527" s="13">
        <f>Source!P697</f>
        <v>0</v>
      </c>
      <c r="K527" s="13"/>
    </row>
    <row r="528" ht="14.25">
      <c r="A528" s="21"/>
      <c r="B528" s="22"/>
      <c r="C528" s="22" t="s">
        <v>33</v>
      </c>
      <c r="D528" s="23" t="s">
        <v>34</v>
      </c>
      <c r="E528" s="2">
        <f>Source!AT697</f>
        <v>0</v>
      </c>
      <c r="F528" s="24"/>
      <c r="G528" s="25"/>
      <c r="H528" s="2"/>
      <c r="I528" s="2"/>
      <c r="J528" s="13">
        <f>SUM(R522:R527)</f>
        <v>0</v>
      </c>
      <c r="K528" s="13"/>
    </row>
    <row r="529" ht="14.25">
      <c r="A529" s="21"/>
      <c r="B529" s="22"/>
      <c r="C529" s="22" t="s">
        <v>35</v>
      </c>
      <c r="D529" s="23" t="s">
        <v>34</v>
      </c>
      <c r="E529" s="2">
        <f>Source!AU697</f>
        <v>0</v>
      </c>
      <c r="F529" s="24"/>
      <c r="G529" s="25"/>
      <c r="H529" s="2"/>
      <c r="I529" s="2"/>
      <c r="J529" s="13">
        <f>SUM(T522:T528)</f>
        <v>0</v>
      </c>
      <c r="K529" s="13"/>
    </row>
    <row r="530" ht="14.25">
      <c r="A530" s="21"/>
      <c r="B530" s="22"/>
      <c r="C530" s="22" t="s">
        <v>37</v>
      </c>
      <c r="D530" s="23" t="s">
        <v>38</v>
      </c>
      <c r="E530" s="2">
        <f>Source!AQ697</f>
        <v>0</v>
      </c>
      <c r="F530" s="24"/>
      <c r="G530" s="25">
        <f>Source!DI697</f>
        <v>0</v>
      </c>
      <c r="H530" s="2">
        <f>Source!AV697</f>
        <v>1</v>
      </c>
      <c r="I530" s="2"/>
      <c r="J530" s="13"/>
      <c r="K530" s="13">
        <f>Source!U697</f>
        <v>0</v>
      </c>
    </row>
    <row r="531" ht="15">
      <c r="A531" s="27"/>
      <c r="B531" s="27"/>
      <c r="C531" s="27"/>
      <c r="D531" s="27"/>
      <c r="E531" s="27"/>
      <c r="F531" s="27"/>
      <c r="G531" s="27"/>
      <c r="H531" s="27"/>
      <c r="I531" s="28">
        <f>J524+J525+J527+J528+J529</f>
        <v>481.92000000000002</v>
      </c>
      <c r="J531" s="28"/>
      <c r="K531" s="28">
        <f>IF(Source!I697&lt;&gt;0,ROUND(I531/Source!I697,2),0)</f>
        <v>61.219999999999999</v>
      </c>
      <c r="P531" s="29">
        <f>I531</f>
        <v>481.92000000000002</v>
      </c>
    </row>
    <row r="532" ht="57">
      <c r="A532" s="21" t="str">
        <f>Source!E698</f>
        <v>3</v>
      </c>
      <c r="B532" s="22" t="str">
        <f>Source!F698</f>
        <v>1.49-9201-1-3/1</v>
      </c>
      <c r="C532" s="22" t="str">
        <f>Source!G698</f>
        <v xml:space="preserve">Перевозка строительного мусора автосамосвалами грузоподъемностью до 10 т - добавляется на каждый последующий 1 км до 100 км</v>
      </c>
      <c r="D532" s="23" t="str">
        <f>Source!H698</f>
        <v>т</v>
      </c>
      <c r="E532" s="2">
        <f>Source!I698</f>
        <v>7.8719999999999999</v>
      </c>
      <c r="F532" s="24"/>
      <c r="G532" s="25"/>
      <c r="H532" s="2"/>
      <c r="I532" s="2"/>
      <c r="J532" s="13"/>
      <c r="K532" s="13"/>
      <c r="Q532">
        <f>ROUND((Source!BZ698/100)*ROUND((Source!AF698*Source!AV698)*Source!I698,2),2)</f>
        <v>0</v>
      </c>
      <c r="R532">
        <f>Source!X698</f>
        <v>0</v>
      </c>
      <c r="S532">
        <f>ROUND((Source!CA698/100)*ROUND((Source!AF698*Source!AV698)*Source!I698,2),2)</f>
        <v>0</v>
      </c>
      <c r="T532">
        <f>Source!Y698</f>
        <v>0</v>
      </c>
      <c r="U532">
        <f>ROUND((175/100)*ROUND((Source!AE698*Source!AV698)*Source!I698,2),2)</f>
        <v>10988.290000000001</v>
      </c>
      <c r="V532">
        <f>ROUND((108/100)*ROUND(Source!CS698*Source!I698,2),2)</f>
        <v>6781.3400000000001</v>
      </c>
    </row>
    <row r="533" ht="14.25">
      <c r="A533" s="21"/>
      <c r="B533" s="22"/>
      <c r="C533" s="22" t="s">
        <v>28</v>
      </c>
      <c r="D533" s="23"/>
      <c r="E533" s="2"/>
      <c r="F533" s="24">
        <f>Source!AO698</f>
        <v>0</v>
      </c>
      <c r="G533" s="25" t="str">
        <f>Source!DG698</f>
        <v>*51</v>
      </c>
      <c r="H533" s="2">
        <f>Source!AV698</f>
        <v>1</v>
      </c>
      <c r="I533" s="2">
        <f>IF(Source!BA698&lt;&gt;0,Source!BA698,1)</f>
        <v>1</v>
      </c>
      <c r="J533" s="13">
        <f>Source!S698</f>
        <v>0</v>
      </c>
      <c r="K533" s="13"/>
    </row>
    <row r="534" ht="14.25">
      <c r="A534" s="21"/>
      <c r="B534" s="22"/>
      <c r="C534" s="22" t="s">
        <v>29</v>
      </c>
      <c r="D534" s="23"/>
      <c r="E534" s="2"/>
      <c r="F534" s="24">
        <f>Source!AM698</f>
        <v>28.989999999999998</v>
      </c>
      <c r="G534" s="25" t="str">
        <f>Source!DE698</f>
        <v>*51</v>
      </c>
      <c r="H534" s="2">
        <f>Source!AV698</f>
        <v>1</v>
      </c>
      <c r="I534" s="2">
        <f>IF(Source!BB698&lt;&gt;0,Source!BB698,1)</f>
        <v>1</v>
      </c>
      <c r="J534" s="13">
        <f>Source!Q698</f>
        <v>11638.67</v>
      </c>
      <c r="K534" s="13"/>
    </row>
    <row r="535" ht="14.25">
      <c r="A535" s="21"/>
      <c r="B535" s="22"/>
      <c r="C535" s="22" t="s">
        <v>30</v>
      </c>
      <c r="D535" s="23"/>
      <c r="E535" s="2"/>
      <c r="F535" s="24">
        <f>Source!AN698</f>
        <v>15.640000000000001</v>
      </c>
      <c r="G535" s="25" t="str">
        <f>Source!DF698</f>
        <v>*51</v>
      </c>
      <c r="H535" s="2">
        <f>Source!AV698</f>
        <v>1</v>
      </c>
      <c r="I535" s="2">
        <f>IF(Source!BS698&lt;&gt;0,Source!BS698,1)</f>
        <v>1</v>
      </c>
      <c r="J535" s="26">
        <f>Source!R698</f>
        <v>6279.0200000000004</v>
      </c>
      <c r="K535" s="13"/>
    </row>
    <row r="536" ht="14.25">
      <c r="A536" s="21"/>
      <c r="B536" s="22"/>
      <c r="C536" s="22" t="s">
        <v>31</v>
      </c>
      <c r="D536" s="23"/>
      <c r="E536" s="2"/>
      <c r="F536" s="24">
        <f>Source!AL698</f>
        <v>0</v>
      </c>
      <c r="G536" s="25">
        <f>Source!DD698</f>
        <v>0</v>
      </c>
      <c r="H536" s="2">
        <f>Source!AW698</f>
        <v>1</v>
      </c>
      <c r="I536" s="2">
        <f>IF(Source!BC698&lt;&gt;0,Source!BC698,1)</f>
        <v>1</v>
      </c>
      <c r="J536" s="13">
        <f>Source!P698</f>
        <v>0</v>
      </c>
      <c r="K536" s="13"/>
    </row>
    <row r="537" ht="14.25">
      <c r="A537" s="21"/>
      <c r="B537" s="22"/>
      <c r="C537" s="22" t="s">
        <v>33</v>
      </c>
      <c r="D537" s="23" t="s">
        <v>34</v>
      </c>
      <c r="E537" s="2">
        <f>Source!AT698</f>
        <v>0</v>
      </c>
      <c r="F537" s="24"/>
      <c r="G537" s="25"/>
      <c r="H537" s="2"/>
      <c r="I537" s="2"/>
      <c r="J537" s="13">
        <f>SUM(R532:R536)</f>
        <v>0</v>
      </c>
      <c r="K537" s="13"/>
    </row>
    <row r="538" ht="14.25">
      <c r="A538" s="21"/>
      <c r="B538" s="22"/>
      <c r="C538" s="22" t="s">
        <v>35</v>
      </c>
      <c r="D538" s="23" t="s">
        <v>34</v>
      </c>
      <c r="E538" s="2">
        <f>Source!AU698</f>
        <v>0</v>
      </c>
      <c r="F538" s="24"/>
      <c r="G538" s="25"/>
      <c r="H538" s="2"/>
      <c r="I538" s="2"/>
      <c r="J538" s="13">
        <f>SUM(T532:T537)</f>
        <v>0</v>
      </c>
      <c r="K538" s="13"/>
    </row>
    <row r="539" ht="14.25">
      <c r="A539" s="21"/>
      <c r="B539" s="22"/>
      <c r="C539" s="22" t="s">
        <v>37</v>
      </c>
      <c r="D539" s="23" t="s">
        <v>38</v>
      </c>
      <c r="E539" s="2">
        <f>Source!AQ698</f>
        <v>0</v>
      </c>
      <c r="F539" s="24"/>
      <c r="G539" s="25" t="str">
        <f>Source!DI698</f>
        <v>*51</v>
      </c>
      <c r="H539" s="2">
        <f>Source!AV698</f>
        <v>1</v>
      </c>
      <c r="I539" s="2"/>
      <c r="J539" s="13"/>
      <c r="K539" s="13">
        <f>Source!U698</f>
        <v>0</v>
      </c>
    </row>
    <row r="540" ht="15">
      <c r="A540" s="27"/>
      <c r="B540" s="27"/>
      <c r="C540" s="27"/>
      <c r="D540" s="27"/>
      <c r="E540" s="27"/>
      <c r="F540" s="27"/>
      <c r="G540" s="27"/>
      <c r="H540" s="27"/>
      <c r="I540" s="28">
        <f>J533+J534+J536+J537+J538</f>
        <v>11638.67</v>
      </c>
      <c r="J540" s="28"/>
      <c r="K540" s="28">
        <f>IF(Source!I698&lt;&gt;0,ROUND(I540/Source!I698,2),0)</f>
        <v>1478.49</v>
      </c>
      <c r="P540" s="29">
        <f>I540</f>
        <v>11638.67</v>
      </c>
    </row>
    <row r="542" ht="15" customHeight="1">
      <c r="A542" s="31" t="str">
        <f>CONCATENATE("Итого по подразделу: ",IF(Source!G700&lt;&gt;"Новый подраздел",Source!G700,""))</f>
        <v xml:space="preserve">Итого по подразделу: Замена бортового камня - 40,0 м.п.</v>
      </c>
      <c r="B542" s="31"/>
      <c r="C542" s="31"/>
      <c r="D542" s="31"/>
      <c r="E542" s="31"/>
      <c r="F542" s="31"/>
      <c r="G542" s="31"/>
      <c r="H542" s="31"/>
      <c r="I542" s="32">
        <f>SUM(P510:P541)</f>
        <v>58649.93</v>
      </c>
      <c r="J542" s="32"/>
      <c r="K542" s="33"/>
    </row>
    <row r="544" ht="14.25" customHeight="1">
      <c r="C544" s="8" t="str">
        <f>Source!H729</f>
        <v>Итого</v>
      </c>
      <c r="D544" s="8"/>
      <c r="E544" s="8"/>
      <c r="F544" s="8"/>
      <c r="G544" s="8"/>
      <c r="H544" s="8"/>
      <c r="I544" s="13">
        <f>IF(Source!F729=0,"",Source!F729)</f>
        <v>58649.93</v>
      </c>
      <c r="J544" s="13"/>
    </row>
    <row r="545" ht="14.25" customHeight="1">
      <c r="C545" s="8" t="str">
        <f>Source!H730</f>
        <v xml:space="preserve">НДС 20%</v>
      </c>
      <c r="D545" s="8"/>
      <c r="E545" s="8"/>
      <c r="F545" s="8"/>
      <c r="G545" s="8"/>
      <c r="H545" s="8"/>
      <c r="I545" s="13">
        <f>IF(Source!F730=0,"",Source!F730)</f>
        <v>11729.99</v>
      </c>
      <c r="J545" s="13"/>
    </row>
    <row r="546" ht="14.25" customHeight="1">
      <c r="C546" s="8" t="str">
        <f>Source!H731</f>
        <v>Всего</v>
      </c>
      <c r="D546" s="8"/>
      <c r="E546" s="8"/>
      <c r="F546" s="8"/>
      <c r="G546" s="8"/>
      <c r="H546" s="8"/>
      <c r="I546" s="13">
        <f>IF(Source!F731=0,"",Source!F731)</f>
        <v>70379.919999999998</v>
      </c>
      <c r="J546" s="13"/>
    </row>
    <row r="547" ht="14.25" customHeight="1">
      <c r="C547" s="8" t="str">
        <f>Source!H732</f>
        <v xml:space="preserve">С учётом выделенного финансирования к - 0,5857501461</v>
      </c>
      <c r="D547" s="8"/>
      <c r="E547" s="8"/>
      <c r="F547" s="8"/>
      <c r="G547" s="8"/>
      <c r="H547" s="8"/>
      <c r="I547" s="13">
        <f>IF(Source!F732=0,"",Source!F732)</f>
        <v>41225.050000000003</v>
      </c>
      <c r="J547" s="13"/>
    </row>
    <row r="549" ht="15" customHeight="1">
      <c r="A549" s="31" t="str">
        <f>CONCATENATE("Итого по разделу: ",IF(Source!G734&lt;&gt;"Новый раздел",Source!G734,""))</f>
        <v xml:space="preserve">Итого по разделу: Мусульманское кладбище, 2-ой Рощинский проезд</v>
      </c>
      <c r="B549" s="31"/>
      <c r="C549" s="31"/>
      <c r="D549" s="31"/>
      <c r="E549" s="31"/>
      <c r="F549" s="31"/>
      <c r="G549" s="31"/>
      <c r="H549" s="31"/>
      <c r="I549" s="32">
        <f>SUM(P469:P548)</f>
        <v>214050.20000000001</v>
      </c>
      <c r="J549" s="32"/>
      <c r="K549" s="33"/>
    </row>
    <row r="551" ht="14.25" customHeight="1">
      <c r="C551" s="8" t="str">
        <f>Source!H763</f>
        <v>Итого</v>
      </c>
      <c r="D551" s="8"/>
      <c r="E551" s="8"/>
      <c r="F551" s="8"/>
      <c r="G551" s="8"/>
      <c r="H551" s="8"/>
      <c r="I551" s="13">
        <f>IF(Source!F763=0,"",Source!F763)</f>
        <v>214050.20000000001</v>
      </c>
      <c r="J551" s="13"/>
    </row>
    <row r="552" ht="14.25" customHeight="1">
      <c r="C552" s="8" t="str">
        <f>Source!H764</f>
        <v xml:space="preserve">НДС 20%</v>
      </c>
      <c r="D552" s="8"/>
      <c r="E552" s="8"/>
      <c r="F552" s="8"/>
      <c r="G552" s="8"/>
      <c r="H552" s="8"/>
      <c r="I552" s="13">
        <f>IF(Source!F764=0,"",Source!F764)</f>
        <v>42810.040000000001</v>
      </c>
      <c r="J552" s="13"/>
      <c r="L552" s="36">
        <f>I506+I545</f>
        <v>42810.040000000001</v>
      </c>
    </row>
    <row r="553" ht="14.25" customHeight="1">
      <c r="C553" s="8" t="str">
        <f>Source!H765</f>
        <v>Всего</v>
      </c>
      <c r="D553" s="8"/>
      <c r="E553" s="8"/>
      <c r="F553" s="8"/>
      <c r="G553" s="8"/>
      <c r="H553" s="8"/>
      <c r="I553" s="13">
        <f>IF(Source!F765=0,"",Source!F765)</f>
        <v>256860.23999999999</v>
      </c>
      <c r="J553" s="13"/>
    </row>
    <row r="554" ht="14.25" customHeight="1">
      <c r="C554" s="8" t="str">
        <f>Source!H766</f>
        <v xml:space="preserve">С учётом выделенного финансирования к - 0,5857501461</v>
      </c>
      <c r="D554" s="8"/>
      <c r="E554" s="8"/>
      <c r="F554" s="8"/>
      <c r="G554" s="8"/>
      <c r="H554" s="8"/>
      <c r="I554" s="13">
        <f>IF(Source!F766=0,"",Source!F766)</f>
        <v>150455.92000000001</v>
      </c>
      <c r="J554" s="13"/>
    </row>
    <row r="556" ht="16.5" customHeight="1">
      <c r="A556" s="20" t="str">
        <f>CONCATENATE("Раздел: ",IF(Source!G768&lt;&gt;"Новый раздел",Source!G768,""))</f>
        <v xml:space="preserve">Раздел: Ореховское кладбище, Шипиловский проезд</v>
      </c>
      <c r="B556" s="20"/>
      <c r="C556" s="20"/>
      <c r="D556" s="20"/>
      <c r="E556" s="20"/>
      <c r="F556" s="20"/>
      <c r="G556" s="20"/>
      <c r="H556" s="20"/>
      <c r="I556" s="20"/>
      <c r="J556" s="20"/>
      <c r="K556" s="20"/>
    </row>
    <row r="558" ht="16.5" customHeight="1">
      <c r="A558" s="20" t="str">
        <f>CONCATENATE("Подраздел: ",IF(Source!G772&lt;&gt;"Новый подраздел",Source!G772,""))</f>
        <v xml:space="preserve">Подраздел: Ремонт асфальтобетонного покрытия - 100,0 м2</v>
      </c>
      <c r="B558" s="20"/>
      <c r="C558" s="20"/>
      <c r="D558" s="20"/>
      <c r="E558" s="20"/>
      <c r="F558" s="20"/>
      <c r="G558" s="20"/>
      <c r="H558" s="20"/>
      <c r="I558" s="20"/>
      <c r="J558" s="20"/>
      <c r="K558" s="20"/>
    </row>
    <row r="559" ht="71.25">
      <c r="A559" s="21" t="str">
        <f>Source!E776</f>
        <v>1</v>
      </c>
      <c r="B559" s="22" t="str">
        <f>Source!F776</f>
        <v>2.1-3101-12-3/1</v>
      </c>
      <c r="C559" s="22" t="str">
        <f>Source!G776</f>
        <v xml:space="preserve">Ремонт асфальтобетонных покрытий дворовых территорий с укладкой горячей смеси толщиной 5 см вручную, срезка покрытия фрезой, размер карты от 25 до 200 м2</v>
      </c>
      <c r="D559" s="23" t="str">
        <f>Source!H776</f>
        <v>м2</v>
      </c>
      <c r="E559" s="2">
        <f>Source!I776</f>
        <v>100</v>
      </c>
      <c r="F559" s="24"/>
      <c r="G559" s="25"/>
      <c r="H559" s="2"/>
      <c r="I559" s="2"/>
      <c r="J559" s="13"/>
      <c r="K559" s="13"/>
      <c r="Q559">
        <f>ROUND((Source!BZ776/100)*ROUND((Source!AF776*Source!AV776)*Source!I776,2),2)</f>
        <v>4412.8000000000002</v>
      </c>
      <c r="R559">
        <f>Source!X776</f>
        <v>4412.8000000000002</v>
      </c>
      <c r="S559">
        <f>ROUND((Source!CA776/100)*ROUND((Source!AF776*Source!AV776)*Source!I776,2),2)</f>
        <v>630.39999999999998</v>
      </c>
      <c r="T559">
        <f>Source!Y776</f>
        <v>630.39999999999998</v>
      </c>
      <c r="U559">
        <f>ROUND((175/100)*ROUND((Source!AE776*Source!AV776)*Source!I776,2),2)</f>
        <v>7365.75</v>
      </c>
      <c r="V559">
        <f>ROUND((108/100)*ROUND(Source!CS776*Source!I776,2),2)</f>
        <v>4545.7200000000003</v>
      </c>
    </row>
    <row r="560" ht="14.25">
      <c r="A560" s="21"/>
      <c r="B560" s="22"/>
      <c r="C560" s="22" t="s">
        <v>28</v>
      </c>
      <c r="D560" s="23"/>
      <c r="E560" s="2"/>
      <c r="F560" s="24">
        <f>Source!AO776</f>
        <v>63.039999999999999</v>
      </c>
      <c r="G560" s="25">
        <f>Source!DG776</f>
        <v>0</v>
      </c>
      <c r="H560" s="2">
        <f>Source!AV776</f>
        <v>1</v>
      </c>
      <c r="I560" s="2">
        <f>IF(Source!BA776&lt;&gt;0,Source!BA776,1)</f>
        <v>1</v>
      </c>
      <c r="J560" s="13">
        <f>Source!S776</f>
        <v>6304</v>
      </c>
      <c r="K560" s="13"/>
    </row>
    <row r="561" ht="14.25">
      <c r="A561" s="21"/>
      <c r="B561" s="22"/>
      <c r="C561" s="22" t="s">
        <v>29</v>
      </c>
      <c r="D561" s="23"/>
      <c r="E561" s="2"/>
      <c r="F561" s="24">
        <f>Source!AM776</f>
        <v>91.519999999999996</v>
      </c>
      <c r="G561" s="25">
        <f>Source!DE776</f>
        <v>0</v>
      </c>
      <c r="H561" s="2">
        <f>Source!AV776</f>
        <v>1</v>
      </c>
      <c r="I561" s="2">
        <f>IF(Source!BB776&lt;&gt;0,Source!BB776,1)</f>
        <v>1</v>
      </c>
      <c r="J561" s="13">
        <f>Source!Q776</f>
        <v>9152</v>
      </c>
      <c r="K561" s="13"/>
    </row>
    <row r="562" ht="14.25">
      <c r="A562" s="21"/>
      <c r="B562" s="22"/>
      <c r="C562" s="22" t="s">
        <v>30</v>
      </c>
      <c r="D562" s="23"/>
      <c r="E562" s="2"/>
      <c r="F562" s="24">
        <f>Source!AN776</f>
        <v>42.090000000000003</v>
      </c>
      <c r="G562" s="25">
        <f>Source!DF776</f>
        <v>0</v>
      </c>
      <c r="H562" s="2">
        <f>Source!AV776</f>
        <v>1</v>
      </c>
      <c r="I562" s="2">
        <f>IF(Source!BS776&lt;&gt;0,Source!BS776,1)</f>
        <v>1</v>
      </c>
      <c r="J562" s="26">
        <f>Source!R776</f>
        <v>4209</v>
      </c>
      <c r="K562" s="13"/>
    </row>
    <row r="563" ht="14.25">
      <c r="A563" s="21"/>
      <c r="B563" s="22"/>
      <c r="C563" s="22" t="s">
        <v>31</v>
      </c>
      <c r="D563" s="23"/>
      <c r="E563" s="2"/>
      <c r="F563" s="24">
        <f>Source!AL776</f>
        <v>378.74000000000001</v>
      </c>
      <c r="G563" s="25">
        <f>Source!DD776</f>
        <v>0</v>
      </c>
      <c r="H563" s="2">
        <f>Source!AW776</f>
        <v>1</v>
      </c>
      <c r="I563" s="2">
        <f>IF(Source!BC776&lt;&gt;0,Source!BC776,1)</f>
        <v>1</v>
      </c>
      <c r="J563" s="13">
        <f>Source!P776+0.02</f>
        <v>37874.019999999997</v>
      </c>
      <c r="K563" s="13"/>
    </row>
    <row r="564" ht="28.5">
      <c r="A564" s="21" t="str">
        <f>Source!E777</f>
        <v>1,1</v>
      </c>
      <c r="B564" s="22" t="str">
        <f>Source!F777</f>
        <v>9999990001</v>
      </c>
      <c r="C564" s="22" t="s">
        <v>32</v>
      </c>
      <c r="D564" s="23" t="str">
        <f>Source!H777</f>
        <v>т</v>
      </c>
      <c r="E564" s="2">
        <f>Source!I777</f>
        <v>-12</v>
      </c>
      <c r="F564" s="24">
        <f>Source!AK777</f>
        <v>0</v>
      </c>
      <c r="G564" s="25"/>
      <c r="H564" s="2">
        <f>Source!AW777</f>
        <v>1</v>
      </c>
      <c r="I564" s="2">
        <f>IF(Source!BC777&lt;&gt;0,Source!BC777,1)</f>
        <v>1</v>
      </c>
      <c r="J564" s="13">
        <f>Source!O777</f>
        <v>-0</v>
      </c>
      <c r="K564" s="13"/>
      <c r="Q564">
        <f>ROUND((Source!BZ777/100)*ROUND((Source!AF777*Source!AV777)*Source!I777,2),2)</f>
        <v>-0</v>
      </c>
      <c r="R564">
        <f>Source!X777</f>
        <v>-0</v>
      </c>
      <c r="S564">
        <f>ROUND((Source!CA777/100)*ROUND((Source!AF777*Source!AV777)*Source!I777,2),2)</f>
        <v>-0</v>
      </c>
      <c r="T564">
        <f>Source!Y777</f>
        <v>-0</v>
      </c>
      <c r="U564">
        <f>ROUND((175/100)*ROUND((Source!AE777*Source!AV777)*Source!I777,2),2)</f>
        <v>-0</v>
      </c>
      <c r="V564">
        <f>ROUND((108/100)*ROUND(Source!CS777*Source!I777,2),2)</f>
        <v>-0</v>
      </c>
    </row>
    <row r="565" ht="14.25">
      <c r="A565" s="21"/>
      <c r="B565" s="22"/>
      <c r="C565" s="22" t="s">
        <v>33</v>
      </c>
      <c r="D565" s="23" t="s">
        <v>34</v>
      </c>
      <c r="E565" s="2">
        <f>Source!AT776</f>
        <v>70</v>
      </c>
      <c r="F565" s="24"/>
      <c r="G565" s="25"/>
      <c r="H565" s="2"/>
      <c r="I565" s="2"/>
      <c r="J565" s="13">
        <f>SUM(R559:R564)</f>
        <v>4412.8000000000002</v>
      </c>
      <c r="K565" s="13"/>
    </row>
    <row r="566" ht="14.25">
      <c r="A566" s="21"/>
      <c r="B566" s="22"/>
      <c r="C566" s="22" t="s">
        <v>35</v>
      </c>
      <c r="D566" s="23" t="s">
        <v>34</v>
      </c>
      <c r="E566" s="2">
        <f>Source!AU776</f>
        <v>10</v>
      </c>
      <c r="F566" s="24"/>
      <c r="G566" s="25"/>
      <c r="H566" s="2"/>
      <c r="I566" s="2"/>
      <c r="J566" s="13">
        <f>SUM(T559:T565)</f>
        <v>630.39999999999998</v>
      </c>
      <c r="K566" s="13"/>
    </row>
    <row r="567" ht="14.25">
      <c r="A567" s="21"/>
      <c r="B567" s="22"/>
      <c r="C567" s="22" t="s">
        <v>36</v>
      </c>
      <c r="D567" s="23" t="s">
        <v>34</v>
      </c>
      <c r="E567" s="2">
        <f>108</f>
        <v>108</v>
      </c>
      <c r="F567" s="24"/>
      <c r="G567" s="25"/>
      <c r="H567" s="2"/>
      <c r="I567" s="2"/>
      <c r="J567" s="13">
        <f>SUM(V559:V566)</f>
        <v>4545.7200000000003</v>
      </c>
      <c r="K567" s="13"/>
    </row>
    <row r="568" ht="14.25">
      <c r="A568" s="21"/>
      <c r="B568" s="22"/>
      <c r="C568" s="22" t="s">
        <v>37</v>
      </c>
      <c r="D568" s="23" t="s">
        <v>38</v>
      </c>
      <c r="E568" s="2">
        <f>Source!AQ776</f>
        <v>0.23000000000000001</v>
      </c>
      <c r="F568" s="24"/>
      <c r="G568" s="25">
        <f>Source!DI776</f>
        <v>0</v>
      </c>
      <c r="H568" s="2">
        <f>Source!AV776</f>
        <v>1</v>
      </c>
      <c r="I568" s="2"/>
      <c r="J568" s="13"/>
      <c r="K568" s="13">
        <f>Source!U776</f>
        <v>23</v>
      </c>
    </row>
    <row r="569" ht="15">
      <c r="A569" s="27"/>
      <c r="B569" s="27"/>
      <c r="C569" s="27"/>
      <c r="D569" s="27"/>
      <c r="E569" s="27"/>
      <c r="F569" s="27"/>
      <c r="G569" s="27"/>
      <c r="H569" s="27"/>
      <c r="I569" s="28">
        <f>J560+J561+J563+J565+J566+J567+SUM(J564:J564)</f>
        <v>62918.940000000002</v>
      </c>
      <c r="J569" s="28"/>
      <c r="K569" s="28">
        <f>IF(Source!I776&lt;&gt;0,ROUND(I569/Source!I776,2),0)</f>
        <v>629.19000000000005</v>
      </c>
      <c r="P569" s="29">
        <f>I569</f>
        <v>62918.940000000002</v>
      </c>
    </row>
    <row r="570" ht="57">
      <c r="A570" s="21" t="str">
        <f>Source!E778</f>
        <v>2</v>
      </c>
      <c r="B570" s="22" t="str">
        <f>Source!F778</f>
        <v>1.49-9201-1-2/1</v>
      </c>
      <c r="C570" s="22" t="str">
        <f>Source!G778</f>
        <v xml:space="preserve">Перевозка строительного мусора автосамосвалами грузоподъемностью до 10 т на расстояние 1 км - при механизированной погрузке</v>
      </c>
      <c r="D570" s="23" t="str">
        <f>Source!H778</f>
        <v>т</v>
      </c>
      <c r="E570" s="2">
        <f>Source!I778</f>
        <v>9.5999999999999996</v>
      </c>
      <c r="F570" s="24"/>
      <c r="G570" s="25"/>
      <c r="H570" s="2"/>
      <c r="I570" s="2"/>
      <c r="J570" s="13"/>
      <c r="K570" s="13"/>
      <c r="Q570">
        <f>ROUND((Source!BZ778/100)*ROUND((Source!AF778*Source!AV778)*Source!I778,2),2)</f>
        <v>0</v>
      </c>
      <c r="R570">
        <f>Source!X778</f>
        <v>0</v>
      </c>
      <c r="S570">
        <f>ROUND((Source!CA778/100)*ROUND((Source!AF778*Source!AV778)*Source!I778,2),2)</f>
        <v>0</v>
      </c>
      <c r="T570">
        <f>Source!Y778</f>
        <v>0</v>
      </c>
      <c r="U570">
        <f>ROUND((175/100)*ROUND((Source!AE778*Source!AV778)*Source!I778,2),2)</f>
        <v>554.58000000000004</v>
      </c>
      <c r="V570">
        <f>ROUND((108/100)*ROUND(Source!CS778*Source!I778,2),2)</f>
        <v>342.25</v>
      </c>
    </row>
    <row r="571" ht="12.75">
      <c r="C571" s="30" t="str">
        <f>"Объем: "&amp;Source!I778&amp;"=12*"&amp;"0,8"</f>
        <v xml:space="preserve">Объем: 9.6=12*0,8</v>
      </c>
    </row>
    <row r="572" ht="14.25">
      <c r="A572" s="21"/>
      <c r="B572" s="22"/>
      <c r="C572" s="22" t="s">
        <v>28</v>
      </c>
      <c r="D572" s="23"/>
      <c r="E572" s="2"/>
      <c r="F572" s="24">
        <f>Source!AO778</f>
        <v>0</v>
      </c>
      <c r="G572" s="25">
        <f>Source!DG778</f>
        <v>0</v>
      </c>
      <c r="H572" s="2">
        <f>Source!AV778</f>
        <v>1</v>
      </c>
      <c r="I572" s="2">
        <f>IF(Source!BA778&lt;&gt;0,Source!BA778,1)</f>
        <v>1</v>
      </c>
      <c r="J572" s="13">
        <f>Source!S778</f>
        <v>0</v>
      </c>
      <c r="K572" s="13"/>
    </row>
    <row r="573" ht="14.25">
      <c r="A573" s="21"/>
      <c r="B573" s="22"/>
      <c r="C573" s="22" t="s">
        <v>29</v>
      </c>
      <c r="D573" s="23"/>
      <c r="E573" s="2"/>
      <c r="F573" s="24">
        <f>Source!AM778</f>
        <v>61.219999999999999</v>
      </c>
      <c r="G573" s="25">
        <f>Source!DE778</f>
        <v>0</v>
      </c>
      <c r="H573" s="2">
        <f>Source!AV778</f>
        <v>1</v>
      </c>
      <c r="I573" s="2">
        <f>IF(Source!BB778&lt;&gt;0,Source!BB778,1)</f>
        <v>1</v>
      </c>
      <c r="J573" s="13">
        <f>Source!Q778</f>
        <v>587.71000000000004</v>
      </c>
      <c r="K573" s="13"/>
    </row>
    <row r="574" ht="14.25">
      <c r="A574" s="21"/>
      <c r="B574" s="22"/>
      <c r="C574" s="22" t="s">
        <v>30</v>
      </c>
      <c r="D574" s="23"/>
      <c r="E574" s="2"/>
      <c r="F574" s="24">
        <f>Source!AN778</f>
        <v>33.009999999999998</v>
      </c>
      <c r="G574" s="25">
        <f>Source!DF778</f>
        <v>0</v>
      </c>
      <c r="H574" s="2">
        <f>Source!AV778</f>
        <v>1</v>
      </c>
      <c r="I574" s="2">
        <f>IF(Source!BS778&lt;&gt;0,Source!BS778,1)</f>
        <v>1</v>
      </c>
      <c r="J574" s="26">
        <f>Source!R778</f>
        <v>316.89999999999998</v>
      </c>
      <c r="K574" s="13"/>
    </row>
    <row r="575" ht="14.25">
      <c r="A575" s="21"/>
      <c r="B575" s="22"/>
      <c r="C575" s="22" t="s">
        <v>31</v>
      </c>
      <c r="D575" s="23"/>
      <c r="E575" s="2"/>
      <c r="F575" s="24">
        <f>Source!AL778</f>
        <v>0</v>
      </c>
      <c r="G575" s="25">
        <f>Source!DD778</f>
        <v>0</v>
      </c>
      <c r="H575" s="2">
        <f>Source!AW778</f>
        <v>1</v>
      </c>
      <c r="I575" s="2">
        <f>IF(Source!BC778&lt;&gt;0,Source!BC778,1)</f>
        <v>1</v>
      </c>
      <c r="J575" s="13">
        <f>Source!P778</f>
        <v>0</v>
      </c>
      <c r="K575" s="13"/>
    </row>
    <row r="576" ht="14.25">
      <c r="A576" s="21"/>
      <c r="B576" s="22"/>
      <c r="C576" s="22" t="s">
        <v>33</v>
      </c>
      <c r="D576" s="23" t="s">
        <v>34</v>
      </c>
      <c r="E576" s="2">
        <f>Source!AT778</f>
        <v>0</v>
      </c>
      <c r="F576" s="24"/>
      <c r="G576" s="25"/>
      <c r="H576" s="2"/>
      <c r="I576" s="2"/>
      <c r="J576" s="13">
        <f>SUM(R570:R575)</f>
        <v>0</v>
      </c>
      <c r="K576" s="13"/>
    </row>
    <row r="577" ht="14.25">
      <c r="A577" s="21"/>
      <c r="B577" s="22"/>
      <c r="C577" s="22" t="s">
        <v>35</v>
      </c>
      <c r="D577" s="23" t="s">
        <v>34</v>
      </c>
      <c r="E577" s="2">
        <f>Source!AU778</f>
        <v>0</v>
      </c>
      <c r="F577" s="24"/>
      <c r="G577" s="25"/>
      <c r="H577" s="2"/>
      <c r="I577" s="2"/>
      <c r="J577" s="13">
        <f>SUM(T570:T576)</f>
        <v>0</v>
      </c>
      <c r="K577" s="13"/>
    </row>
    <row r="578" ht="14.25">
      <c r="A578" s="21"/>
      <c r="B578" s="22"/>
      <c r="C578" s="22" t="s">
        <v>37</v>
      </c>
      <c r="D578" s="23" t="s">
        <v>38</v>
      </c>
      <c r="E578" s="2">
        <f>Source!AQ778</f>
        <v>0</v>
      </c>
      <c r="F578" s="24"/>
      <c r="G578" s="25">
        <f>Source!DI778</f>
        <v>0</v>
      </c>
      <c r="H578" s="2">
        <f>Source!AV778</f>
        <v>1</v>
      </c>
      <c r="I578" s="2"/>
      <c r="J578" s="13"/>
      <c r="K578" s="13">
        <f>Source!U778</f>
        <v>0</v>
      </c>
    </row>
    <row r="579" ht="15">
      <c r="A579" s="27"/>
      <c r="B579" s="27"/>
      <c r="C579" s="27"/>
      <c r="D579" s="27"/>
      <c r="E579" s="27"/>
      <c r="F579" s="27"/>
      <c r="G579" s="27"/>
      <c r="H579" s="27"/>
      <c r="I579" s="28">
        <f>J572+J573+J575+J576+J577</f>
        <v>587.71000000000004</v>
      </c>
      <c r="J579" s="28"/>
      <c r="K579" s="28">
        <f>IF(Source!I778&lt;&gt;0,ROUND(I579/Source!I778,2),0)</f>
        <v>61.219999999999999</v>
      </c>
      <c r="P579" s="29">
        <f>I579</f>
        <v>587.71000000000004</v>
      </c>
    </row>
    <row r="580" ht="57">
      <c r="A580" s="21" t="str">
        <f>Source!E779</f>
        <v>3</v>
      </c>
      <c r="B580" s="22" t="str">
        <f>Source!F779</f>
        <v>1.49-9201-1-3/1</v>
      </c>
      <c r="C580" s="22" t="str">
        <f>Source!G779</f>
        <v xml:space="preserve">Перевозка строительного мусора автосамосвалами грузоподъемностью до 10 т - добавляется на каждый последующий 1 км до 100 км</v>
      </c>
      <c r="D580" s="23" t="str">
        <f>Source!H779</f>
        <v>т</v>
      </c>
      <c r="E580" s="2">
        <f>Source!I779</f>
        <v>9.5999999999999996</v>
      </c>
      <c r="F580" s="24"/>
      <c r="G580" s="25"/>
      <c r="H580" s="2"/>
      <c r="I580" s="2"/>
      <c r="J580" s="13"/>
      <c r="K580" s="13"/>
      <c r="Q580">
        <f>ROUND((Source!BZ779/100)*ROUND((Source!AF779*Source!AV779)*Source!I779,2),2)</f>
        <v>0</v>
      </c>
      <c r="R580">
        <f>Source!X779</f>
        <v>0</v>
      </c>
      <c r="S580">
        <f>ROUND((Source!CA779/100)*ROUND((Source!AF779*Source!AV779)*Source!I779,2),2)</f>
        <v>0</v>
      </c>
      <c r="T580">
        <f>Source!Y779</f>
        <v>0</v>
      </c>
      <c r="U580">
        <f>ROUND((175/100)*ROUND((Source!AE779*Source!AV779)*Source!I779,2),2)</f>
        <v>13400.35</v>
      </c>
      <c r="V580">
        <f>ROUND((108/100)*ROUND(Source!CS779*Source!I779,2),2)</f>
        <v>8269.9300000000003</v>
      </c>
    </row>
    <row r="581" ht="14.25">
      <c r="A581" s="21"/>
      <c r="B581" s="22"/>
      <c r="C581" s="22" t="s">
        <v>28</v>
      </c>
      <c r="D581" s="23"/>
      <c r="E581" s="2"/>
      <c r="F581" s="24">
        <f>Source!AO779</f>
        <v>0</v>
      </c>
      <c r="G581" s="25" t="str">
        <f>Source!DG779</f>
        <v>*51</v>
      </c>
      <c r="H581" s="2">
        <f>Source!AV779</f>
        <v>1</v>
      </c>
      <c r="I581" s="2">
        <f>IF(Source!BA779&lt;&gt;0,Source!BA779,1)</f>
        <v>1</v>
      </c>
      <c r="J581" s="13">
        <f>Source!S779</f>
        <v>0</v>
      </c>
      <c r="K581" s="13"/>
    </row>
    <row r="582" ht="14.25">
      <c r="A582" s="21"/>
      <c r="B582" s="22"/>
      <c r="C582" s="22" t="s">
        <v>29</v>
      </c>
      <c r="D582" s="23"/>
      <c r="E582" s="2"/>
      <c r="F582" s="24">
        <f>Source!AM779</f>
        <v>28.989999999999998</v>
      </c>
      <c r="G582" s="25" t="str">
        <f>Source!DE779</f>
        <v>*51</v>
      </c>
      <c r="H582" s="2">
        <f>Source!AV779</f>
        <v>1</v>
      </c>
      <c r="I582" s="2">
        <f>IF(Source!BB779&lt;&gt;0,Source!BB779,1)</f>
        <v>1</v>
      </c>
      <c r="J582" s="13">
        <f>Source!Q779</f>
        <v>14193.5</v>
      </c>
      <c r="K582" s="13"/>
    </row>
    <row r="583" ht="14.25">
      <c r="A583" s="21"/>
      <c r="B583" s="22"/>
      <c r="C583" s="22" t="s">
        <v>30</v>
      </c>
      <c r="D583" s="23"/>
      <c r="E583" s="2"/>
      <c r="F583" s="24">
        <f>Source!AN779</f>
        <v>15.640000000000001</v>
      </c>
      <c r="G583" s="25" t="str">
        <f>Source!DF779</f>
        <v>*51</v>
      </c>
      <c r="H583" s="2">
        <f>Source!AV779</f>
        <v>1</v>
      </c>
      <c r="I583" s="2">
        <f>IF(Source!BS779&lt;&gt;0,Source!BS779,1)</f>
        <v>1</v>
      </c>
      <c r="J583" s="26">
        <f>Source!R779</f>
        <v>7657.3400000000001</v>
      </c>
      <c r="K583" s="13"/>
    </row>
    <row r="584" ht="14.25">
      <c r="A584" s="21"/>
      <c r="B584" s="22"/>
      <c r="C584" s="22" t="s">
        <v>31</v>
      </c>
      <c r="D584" s="23"/>
      <c r="E584" s="2"/>
      <c r="F584" s="24">
        <f>Source!AL779</f>
        <v>0</v>
      </c>
      <c r="G584" s="25">
        <f>Source!DD779</f>
        <v>0</v>
      </c>
      <c r="H584" s="2">
        <f>Source!AW779</f>
        <v>1</v>
      </c>
      <c r="I584" s="2">
        <f>IF(Source!BC779&lt;&gt;0,Source!BC779,1)</f>
        <v>1</v>
      </c>
      <c r="J584" s="13">
        <f>Source!P779</f>
        <v>0</v>
      </c>
      <c r="K584" s="13"/>
    </row>
    <row r="585" ht="14.25">
      <c r="A585" s="21"/>
      <c r="B585" s="22"/>
      <c r="C585" s="22" t="s">
        <v>33</v>
      </c>
      <c r="D585" s="23" t="s">
        <v>34</v>
      </c>
      <c r="E585" s="2">
        <f>Source!AT779</f>
        <v>0</v>
      </c>
      <c r="F585" s="24"/>
      <c r="G585" s="25"/>
      <c r="H585" s="2"/>
      <c r="I585" s="2"/>
      <c r="J585" s="13">
        <f>SUM(R580:R584)</f>
        <v>0</v>
      </c>
      <c r="K585" s="13"/>
    </row>
    <row r="586" ht="14.25">
      <c r="A586" s="21"/>
      <c r="B586" s="22"/>
      <c r="C586" s="22" t="s">
        <v>35</v>
      </c>
      <c r="D586" s="23" t="s">
        <v>34</v>
      </c>
      <c r="E586" s="2">
        <f>Source!AU779</f>
        <v>0</v>
      </c>
      <c r="F586" s="24"/>
      <c r="G586" s="25"/>
      <c r="H586" s="2"/>
      <c r="I586" s="2"/>
      <c r="J586" s="13">
        <f>SUM(T580:T585)</f>
        <v>0</v>
      </c>
      <c r="K586" s="13"/>
    </row>
    <row r="587" ht="14.25">
      <c r="A587" s="21"/>
      <c r="B587" s="22"/>
      <c r="C587" s="22" t="s">
        <v>37</v>
      </c>
      <c r="D587" s="23" t="s">
        <v>38</v>
      </c>
      <c r="E587" s="2">
        <f>Source!AQ779</f>
        <v>0</v>
      </c>
      <c r="F587" s="24"/>
      <c r="G587" s="25" t="str">
        <f>Source!DI779</f>
        <v>*51</v>
      </c>
      <c r="H587" s="2">
        <f>Source!AV779</f>
        <v>1</v>
      </c>
      <c r="I587" s="2"/>
      <c r="J587" s="13"/>
      <c r="K587" s="13">
        <f>Source!U779</f>
        <v>0</v>
      </c>
    </row>
    <row r="588" ht="15">
      <c r="A588" s="27"/>
      <c r="B588" s="27"/>
      <c r="C588" s="27"/>
      <c r="D588" s="27"/>
      <c r="E588" s="27"/>
      <c r="F588" s="27"/>
      <c r="G588" s="27"/>
      <c r="H588" s="27"/>
      <c r="I588" s="28">
        <f>J581+J582+J584+J585+J586</f>
        <v>14193.5</v>
      </c>
      <c r="J588" s="28"/>
      <c r="K588" s="28">
        <f>IF(Source!I779&lt;&gt;0,ROUND(I588/Source!I779,2),0)</f>
        <v>1478.49</v>
      </c>
      <c r="P588" s="29">
        <f>I588</f>
        <v>14193.5</v>
      </c>
    </row>
    <row r="590" ht="15" customHeight="1">
      <c r="A590" s="31" t="str">
        <f>CONCATENATE("Итого по подразделу: ",IF(Source!G781&lt;&gt;"Новый подраздел",Source!G781,""))</f>
        <v xml:space="preserve">Итого по подразделу: Ремонт асфальтобетонного покрытия - 100,0 м2</v>
      </c>
      <c r="B590" s="31"/>
      <c r="C590" s="31"/>
      <c r="D590" s="31"/>
      <c r="E590" s="31"/>
      <c r="F590" s="31"/>
      <c r="G590" s="31"/>
      <c r="H590" s="31"/>
      <c r="I590" s="32">
        <f>SUM(P558:P589)</f>
        <v>77700.149999999994</v>
      </c>
      <c r="J590" s="32"/>
      <c r="K590" s="33"/>
    </row>
    <row r="592" ht="14.25" customHeight="1">
      <c r="C592" s="8" t="str">
        <f>Source!H810</f>
        <v>Итого</v>
      </c>
      <c r="D592" s="8"/>
      <c r="E592" s="8"/>
      <c r="F592" s="8"/>
      <c r="G592" s="8"/>
      <c r="H592" s="8"/>
      <c r="I592" s="13">
        <f>IF(Source!F810=0,"",Source!F810)+0.02</f>
        <v>77700.149999999994</v>
      </c>
      <c r="J592" s="13"/>
    </row>
    <row r="593" ht="14.25" customHeight="1">
      <c r="C593" s="8" t="str">
        <f>Source!H811</f>
        <v xml:space="preserve">НДС 20%</v>
      </c>
      <c r="D593" s="8"/>
      <c r="E593" s="8"/>
      <c r="F593" s="8"/>
      <c r="G593" s="8"/>
      <c r="H593" s="8"/>
      <c r="I593" s="13">
        <f>IF(Source!F811=0,"",Source!F811)</f>
        <v>15540.030000000001</v>
      </c>
      <c r="J593" s="13"/>
    </row>
    <row r="594" ht="14.25" customHeight="1">
      <c r="C594" s="8" t="str">
        <f>Source!H812</f>
        <v>Всего</v>
      </c>
      <c r="D594" s="8"/>
      <c r="E594" s="8"/>
      <c r="F594" s="8"/>
      <c r="G594" s="8"/>
      <c r="H594" s="8"/>
      <c r="I594" s="13">
        <f>I592+I593</f>
        <v>93240.179999999993</v>
      </c>
      <c r="J594" s="13"/>
    </row>
    <row r="595" ht="14.25" customHeight="1">
      <c r="C595" s="8" t="str">
        <f>Source!H813</f>
        <v xml:space="preserve">С учётом выделенного финансирования к - 0,5857501461</v>
      </c>
      <c r="D595" s="8"/>
      <c r="E595" s="8"/>
      <c r="F595" s="8"/>
      <c r="G595" s="8"/>
      <c r="H595" s="8"/>
      <c r="I595" s="13">
        <f>I594*0.5857501461</f>
        <v>54615.449057390302</v>
      </c>
      <c r="J595" s="13"/>
    </row>
    <row r="597" ht="16.5" customHeight="1">
      <c r="A597" s="20" t="str">
        <f>CONCATENATE("Подраздел: ",IF(Source!G815&lt;&gt;"Новый подраздел",Source!G815,""))</f>
        <v xml:space="preserve">Подраздел: Замена бортового камня - 20,0м.п.</v>
      </c>
      <c r="B597" s="20"/>
      <c r="C597" s="20"/>
      <c r="D597" s="20"/>
      <c r="E597" s="20"/>
      <c r="F597" s="20"/>
      <c r="G597" s="20"/>
      <c r="H597" s="20"/>
      <c r="I597" s="20"/>
      <c r="J597" s="20"/>
      <c r="K597" s="20"/>
    </row>
    <row r="598" ht="28.5">
      <c r="A598" s="21" t="str">
        <f>Source!E819</f>
        <v>1</v>
      </c>
      <c r="B598" s="22" t="str">
        <f>Source!F819</f>
        <v>2.1-3202-1-1/1</v>
      </c>
      <c r="C598" s="22" t="str">
        <f>Source!G819</f>
        <v xml:space="preserve">Замена бортового камня бетонного во дворовых территориях</v>
      </c>
      <c r="D598" s="23" t="str">
        <f>Source!H819</f>
        <v>м</v>
      </c>
      <c r="E598" s="2">
        <f>Source!I819</f>
        <v>20</v>
      </c>
      <c r="F598" s="24"/>
      <c r="G598" s="25"/>
      <c r="H598" s="2"/>
      <c r="I598" s="2"/>
      <c r="J598" s="13"/>
      <c r="K598" s="13"/>
      <c r="Q598">
        <f>ROUND((Source!BZ819/100)*ROUND((Source!AF819*Source!AV819)*Source!I819,2),2)</f>
        <v>2073.96</v>
      </c>
      <c r="R598">
        <f>Source!X819</f>
        <v>2073.96</v>
      </c>
      <c r="S598">
        <f>ROUND((Source!CA819/100)*ROUND((Source!AF819*Source!AV819)*Source!I819,2),2)</f>
        <v>296.27999999999997</v>
      </c>
      <c r="T598">
        <f>Source!Y819</f>
        <v>296.27999999999997</v>
      </c>
      <c r="U598">
        <f>ROUND((175/100)*ROUND((Source!AE819*Source!AV819)*Source!I819,2),2)</f>
        <v>3955.6999999999998</v>
      </c>
      <c r="V598">
        <f>ROUND((108/100)*ROUND(Source!CS819*Source!I819,2),2)</f>
        <v>2441.23</v>
      </c>
    </row>
    <row r="599" ht="14.25">
      <c r="A599" s="21"/>
      <c r="B599" s="22"/>
      <c r="C599" s="22" t="s">
        <v>28</v>
      </c>
      <c r="D599" s="23"/>
      <c r="E599" s="2"/>
      <c r="F599" s="24">
        <f>Source!AO819</f>
        <v>148.13999999999999</v>
      </c>
      <c r="G599" s="25">
        <f>Source!DG819</f>
        <v>0</v>
      </c>
      <c r="H599" s="2">
        <f>Source!AV819</f>
        <v>1</v>
      </c>
      <c r="I599" s="2">
        <f>IF(Source!BA819&lt;&gt;0,Source!BA819,1)</f>
        <v>1</v>
      </c>
      <c r="J599" s="13">
        <f>Source!S819</f>
        <v>2962.8000000000002</v>
      </c>
      <c r="K599" s="13"/>
    </row>
    <row r="600" ht="14.25">
      <c r="A600" s="21"/>
      <c r="B600" s="22"/>
      <c r="C600" s="22" t="s">
        <v>29</v>
      </c>
      <c r="D600" s="23"/>
      <c r="E600" s="2"/>
      <c r="F600" s="24">
        <f>Source!AM819</f>
        <v>199.97</v>
      </c>
      <c r="G600" s="25">
        <f>Source!DE819</f>
        <v>0</v>
      </c>
      <c r="H600" s="2">
        <f>Source!AV819</f>
        <v>1</v>
      </c>
      <c r="I600" s="2">
        <f>IF(Source!BB819&lt;&gt;0,Source!BB819,1)</f>
        <v>1</v>
      </c>
      <c r="J600" s="13">
        <f>Source!Q819</f>
        <v>3999.4000000000001</v>
      </c>
      <c r="K600" s="13"/>
    </row>
    <row r="601" ht="14.25">
      <c r="A601" s="21"/>
      <c r="B601" s="22"/>
      <c r="C601" s="22" t="s">
        <v>30</v>
      </c>
      <c r="D601" s="23"/>
      <c r="E601" s="2"/>
      <c r="F601" s="24">
        <f>Source!AN819</f>
        <v>113.02</v>
      </c>
      <c r="G601" s="25">
        <f>Source!DF819</f>
        <v>0</v>
      </c>
      <c r="H601" s="2">
        <f>Source!AV819</f>
        <v>1</v>
      </c>
      <c r="I601" s="2">
        <f>IF(Source!BS819&lt;&gt;0,Source!BS819,1)</f>
        <v>1</v>
      </c>
      <c r="J601" s="26">
        <f>Source!R819</f>
        <v>2260.4000000000001</v>
      </c>
      <c r="K601" s="13"/>
    </row>
    <row r="602" ht="14.25">
      <c r="A602" s="21"/>
      <c r="B602" s="22"/>
      <c r="C602" s="22" t="s">
        <v>31</v>
      </c>
      <c r="D602" s="23"/>
      <c r="E602" s="2"/>
      <c r="F602" s="24">
        <f>Source!AL819</f>
        <v>574.54999999999995</v>
      </c>
      <c r="G602" s="25">
        <f>Source!DD819</f>
        <v>0</v>
      </c>
      <c r="H602" s="2">
        <f>Source!AW819</f>
        <v>1</v>
      </c>
      <c r="I602" s="2">
        <f>IF(Source!BC819&lt;&gt;0,Source!BC819,1)</f>
        <v>1</v>
      </c>
      <c r="J602" s="13">
        <f>Source!P819</f>
        <v>11491</v>
      </c>
      <c r="K602" s="13"/>
    </row>
    <row r="603" ht="28.5">
      <c r="A603" s="21" t="str">
        <f>Source!E820</f>
        <v>1,1</v>
      </c>
      <c r="B603" s="22" t="str">
        <f>Source!F820</f>
        <v>9999990001</v>
      </c>
      <c r="C603" s="22" t="s">
        <v>32</v>
      </c>
      <c r="D603" s="23" t="str">
        <f>Source!H820</f>
        <v>т</v>
      </c>
      <c r="E603" s="2">
        <f>Source!I820</f>
        <v>-4.9199999999999999</v>
      </c>
      <c r="F603" s="24">
        <f>Source!AK820</f>
        <v>0</v>
      </c>
      <c r="G603" s="25"/>
      <c r="H603" s="2">
        <f>Source!AW820</f>
        <v>1</v>
      </c>
      <c r="I603" s="2">
        <f>IF(Source!BC820&lt;&gt;0,Source!BC820,1)</f>
        <v>1</v>
      </c>
      <c r="J603" s="13">
        <f>Source!O820</f>
        <v>-0</v>
      </c>
      <c r="K603" s="13"/>
      <c r="Q603">
        <f>ROUND((Source!BZ820/100)*ROUND((Source!AF820*Source!AV820)*Source!I820,2),2)</f>
        <v>-0</v>
      </c>
      <c r="R603">
        <f>Source!X820</f>
        <v>-0</v>
      </c>
      <c r="S603">
        <f>ROUND((Source!CA820/100)*ROUND((Source!AF820*Source!AV820)*Source!I820,2),2)</f>
        <v>-0</v>
      </c>
      <c r="T603">
        <f>Source!Y820</f>
        <v>-0</v>
      </c>
      <c r="U603">
        <f>ROUND((175/100)*ROUND((Source!AE820*Source!AV820)*Source!I820,2),2)</f>
        <v>-0</v>
      </c>
      <c r="V603">
        <f>ROUND((108/100)*ROUND(Source!CS820*Source!I820,2),2)</f>
        <v>-0</v>
      </c>
    </row>
    <row r="604" ht="14.25">
      <c r="A604" s="21"/>
      <c r="B604" s="22"/>
      <c r="C604" s="22" t="s">
        <v>33</v>
      </c>
      <c r="D604" s="23" t="s">
        <v>34</v>
      </c>
      <c r="E604" s="2">
        <f>Source!AT819</f>
        <v>70</v>
      </c>
      <c r="F604" s="24"/>
      <c r="G604" s="25"/>
      <c r="H604" s="2"/>
      <c r="I604" s="2"/>
      <c r="J604" s="13">
        <f>SUM(R598:R603)</f>
        <v>2073.96</v>
      </c>
      <c r="K604" s="13"/>
    </row>
    <row r="605" ht="14.25">
      <c r="A605" s="21"/>
      <c r="B605" s="22"/>
      <c r="C605" s="22" t="s">
        <v>35</v>
      </c>
      <c r="D605" s="23" t="s">
        <v>34</v>
      </c>
      <c r="E605" s="2">
        <f>Source!AU819</f>
        <v>10</v>
      </c>
      <c r="F605" s="24"/>
      <c r="G605" s="25"/>
      <c r="H605" s="2"/>
      <c r="I605" s="2"/>
      <c r="J605" s="13">
        <f>SUM(T598:T604)</f>
        <v>296.27999999999997</v>
      </c>
      <c r="K605" s="13"/>
    </row>
    <row r="606" ht="14.25">
      <c r="A606" s="21"/>
      <c r="B606" s="22"/>
      <c r="C606" s="22" t="s">
        <v>36</v>
      </c>
      <c r="D606" s="23" t="s">
        <v>34</v>
      </c>
      <c r="E606" s="2">
        <f>108</f>
        <v>108</v>
      </c>
      <c r="F606" s="24"/>
      <c r="G606" s="25"/>
      <c r="H606" s="2"/>
      <c r="I606" s="2"/>
      <c r="J606" s="13">
        <f>SUM(V598:V605)</f>
        <v>2441.23</v>
      </c>
      <c r="K606" s="13"/>
    </row>
    <row r="607" ht="14.25">
      <c r="A607" s="21"/>
      <c r="B607" s="22"/>
      <c r="C607" s="22" t="s">
        <v>37</v>
      </c>
      <c r="D607" s="23" t="s">
        <v>38</v>
      </c>
      <c r="E607" s="2">
        <f>Source!AQ819</f>
        <v>0.66000000000000003</v>
      </c>
      <c r="F607" s="24"/>
      <c r="G607" s="25">
        <f>Source!DI819</f>
        <v>0</v>
      </c>
      <c r="H607" s="2">
        <f>Source!AV819</f>
        <v>1</v>
      </c>
      <c r="I607" s="2"/>
      <c r="J607" s="13"/>
      <c r="K607" s="13">
        <f>Source!U819</f>
        <v>13.199999999999999</v>
      </c>
    </row>
    <row r="608" ht="15">
      <c r="A608" s="27"/>
      <c r="B608" s="27"/>
      <c r="C608" s="27"/>
      <c r="D608" s="27"/>
      <c r="E608" s="27"/>
      <c r="F608" s="27"/>
      <c r="G608" s="27"/>
      <c r="H608" s="27"/>
      <c r="I608" s="28">
        <f>J599+J600+J602+J604+J605+J606+SUM(J603:J603)</f>
        <v>23264.669999999998</v>
      </c>
      <c r="J608" s="28"/>
      <c r="K608" s="28">
        <f>IF(Source!I819&lt;&gt;0,ROUND(I608/Source!I819,2),0)</f>
        <v>1163.23</v>
      </c>
      <c r="P608" s="29">
        <f>I608</f>
        <v>23264.669999999998</v>
      </c>
    </row>
    <row r="609" ht="57">
      <c r="A609" s="21" t="str">
        <f>Source!E821</f>
        <v>2</v>
      </c>
      <c r="B609" s="22" t="str">
        <f>Source!F821</f>
        <v>1.49-9201-1-2/1</v>
      </c>
      <c r="C609" s="22" t="str">
        <f>Source!G821</f>
        <v xml:space="preserve">Перевозка строительного мусора автосамосвалами грузоподъемностью до 10 т на расстояние 1 км - при механизированной погрузке</v>
      </c>
      <c r="D609" s="23" t="str">
        <f>Source!H821</f>
        <v>т</v>
      </c>
      <c r="E609" s="2">
        <f>Source!I821</f>
        <v>3.9359999999999999</v>
      </c>
      <c r="F609" s="24"/>
      <c r="G609" s="25"/>
      <c r="H609" s="2"/>
      <c r="I609" s="2"/>
      <c r="J609" s="13"/>
      <c r="K609" s="13"/>
      <c r="Q609">
        <f>ROUND((Source!BZ821/100)*ROUND((Source!AF821*Source!AV821)*Source!I821,2),2)</f>
        <v>0</v>
      </c>
      <c r="R609">
        <f>Source!X821</f>
        <v>0</v>
      </c>
      <c r="S609">
        <f>ROUND((Source!CA821/100)*ROUND((Source!AF821*Source!AV821)*Source!I821,2),2)</f>
        <v>0</v>
      </c>
      <c r="T609">
        <f>Source!Y821</f>
        <v>0</v>
      </c>
      <c r="U609">
        <f>ROUND((175/100)*ROUND((Source!AE821*Source!AV821)*Source!I821,2),2)</f>
        <v>227.38</v>
      </c>
      <c r="V609">
        <f>ROUND((108/100)*ROUND(Source!CS821*Source!I821,2),2)</f>
        <v>140.31999999999999</v>
      </c>
    </row>
    <row r="610" ht="12.75">
      <c r="C610" s="30" t="str">
        <f>"Объем: "&amp;Source!I821&amp;"=4,92*"&amp;"0,8"</f>
        <v xml:space="preserve">Объем: 3.936=4,92*0,8</v>
      </c>
    </row>
    <row r="611" ht="14.25">
      <c r="A611" s="21"/>
      <c r="B611" s="22"/>
      <c r="C611" s="22" t="s">
        <v>28</v>
      </c>
      <c r="D611" s="23"/>
      <c r="E611" s="2"/>
      <c r="F611" s="24">
        <f>Source!AO821</f>
        <v>0</v>
      </c>
      <c r="G611" s="25">
        <f>Source!DG821</f>
        <v>0</v>
      </c>
      <c r="H611" s="2">
        <f>Source!AV821</f>
        <v>1</v>
      </c>
      <c r="I611" s="2">
        <f>IF(Source!BA821&lt;&gt;0,Source!BA821,1)</f>
        <v>1</v>
      </c>
      <c r="J611" s="13">
        <f>Source!S821</f>
        <v>0</v>
      </c>
      <c r="K611" s="13"/>
    </row>
    <row r="612" ht="14.25">
      <c r="A612" s="21"/>
      <c r="B612" s="22"/>
      <c r="C612" s="22" t="s">
        <v>29</v>
      </c>
      <c r="D612" s="23"/>
      <c r="E612" s="2"/>
      <c r="F612" s="24">
        <f>Source!AM821</f>
        <v>61.219999999999999</v>
      </c>
      <c r="G612" s="25">
        <f>Source!DE821</f>
        <v>0</v>
      </c>
      <c r="H612" s="2">
        <f>Source!AV821</f>
        <v>1</v>
      </c>
      <c r="I612" s="2">
        <f>IF(Source!BB821&lt;&gt;0,Source!BB821,1)</f>
        <v>1</v>
      </c>
      <c r="J612" s="13">
        <f>Source!Q821</f>
        <v>240.96000000000001</v>
      </c>
      <c r="K612" s="13"/>
    </row>
    <row r="613" ht="14.25">
      <c r="A613" s="21"/>
      <c r="B613" s="22"/>
      <c r="C613" s="22" t="s">
        <v>30</v>
      </c>
      <c r="D613" s="23"/>
      <c r="E613" s="2"/>
      <c r="F613" s="24">
        <f>Source!AN821</f>
        <v>33.009999999999998</v>
      </c>
      <c r="G613" s="25">
        <f>Source!DF821</f>
        <v>0</v>
      </c>
      <c r="H613" s="2">
        <f>Source!AV821</f>
        <v>1</v>
      </c>
      <c r="I613" s="2">
        <f>IF(Source!BS821&lt;&gt;0,Source!BS821,1)</f>
        <v>1</v>
      </c>
      <c r="J613" s="26">
        <f>Source!R821</f>
        <v>129.93000000000001</v>
      </c>
      <c r="K613" s="13"/>
    </row>
    <row r="614" ht="14.25">
      <c r="A614" s="21"/>
      <c r="B614" s="22"/>
      <c r="C614" s="22" t="s">
        <v>31</v>
      </c>
      <c r="D614" s="23"/>
      <c r="E614" s="2"/>
      <c r="F614" s="24">
        <f>Source!AL821</f>
        <v>0</v>
      </c>
      <c r="G614" s="25">
        <f>Source!DD821</f>
        <v>0</v>
      </c>
      <c r="H614" s="2">
        <f>Source!AW821</f>
        <v>1</v>
      </c>
      <c r="I614" s="2">
        <f>IF(Source!BC821&lt;&gt;0,Source!BC821,1)</f>
        <v>1</v>
      </c>
      <c r="J614" s="13">
        <f>Source!P821</f>
        <v>0</v>
      </c>
      <c r="K614" s="13"/>
    </row>
    <row r="615" ht="14.25">
      <c r="A615" s="21"/>
      <c r="B615" s="22"/>
      <c r="C615" s="22" t="s">
        <v>33</v>
      </c>
      <c r="D615" s="23" t="s">
        <v>34</v>
      </c>
      <c r="E615" s="2">
        <f>Source!AT821</f>
        <v>0</v>
      </c>
      <c r="F615" s="24"/>
      <c r="G615" s="25"/>
      <c r="H615" s="2"/>
      <c r="I615" s="2"/>
      <c r="J615" s="13">
        <f>SUM(R609:R614)</f>
        <v>0</v>
      </c>
      <c r="K615" s="13"/>
    </row>
    <row r="616" ht="14.25">
      <c r="A616" s="21"/>
      <c r="B616" s="22"/>
      <c r="C616" s="22" t="s">
        <v>35</v>
      </c>
      <c r="D616" s="23" t="s">
        <v>34</v>
      </c>
      <c r="E616" s="2">
        <f>Source!AU821</f>
        <v>0</v>
      </c>
      <c r="F616" s="24"/>
      <c r="G616" s="25"/>
      <c r="H616" s="2"/>
      <c r="I616" s="2"/>
      <c r="J616" s="13">
        <f>SUM(T609:T615)</f>
        <v>0</v>
      </c>
      <c r="K616" s="13"/>
    </row>
    <row r="617" ht="14.25">
      <c r="A617" s="21"/>
      <c r="B617" s="22"/>
      <c r="C617" s="22" t="s">
        <v>37</v>
      </c>
      <c r="D617" s="23" t="s">
        <v>38</v>
      </c>
      <c r="E617" s="2">
        <f>Source!AQ821</f>
        <v>0</v>
      </c>
      <c r="F617" s="24"/>
      <c r="G617" s="25">
        <f>Source!DI821</f>
        <v>0</v>
      </c>
      <c r="H617" s="2">
        <f>Source!AV821</f>
        <v>1</v>
      </c>
      <c r="I617" s="2"/>
      <c r="J617" s="13"/>
      <c r="K617" s="13">
        <f>Source!U821</f>
        <v>0</v>
      </c>
    </row>
    <row r="618" ht="15">
      <c r="A618" s="27"/>
      <c r="B618" s="27"/>
      <c r="C618" s="27"/>
      <c r="D618" s="27"/>
      <c r="E618" s="27"/>
      <c r="F618" s="27"/>
      <c r="G618" s="27"/>
      <c r="H618" s="27"/>
      <c r="I618" s="28">
        <f>J611+J612+J614+J615+J616</f>
        <v>240.96000000000001</v>
      </c>
      <c r="J618" s="28"/>
      <c r="K618" s="28">
        <f>IF(Source!I821&lt;&gt;0,ROUND(I618/Source!I821,2),0)</f>
        <v>61.219999999999999</v>
      </c>
      <c r="P618" s="29">
        <f>I618</f>
        <v>240.96000000000001</v>
      </c>
    </row>
    <row r="619" ht="57">
      <c r="A619" s="21" t="str">
        <f>Source!E822</f>
        <v>3</v>
      </c>
      <c r="B619" s="22" t="str">
        <f>Source!F822</f>
        <v>1.49-9201-1-3/1</v>
      </c>
      <c r="C619" s="22" t="str">
        <f>Source!G822</f>
        <v xml:space="preserve">Перевозка строительного мусора автосамосвалами грузоподъемностью до 10 т - добавляется на каждый последующий 1 км до 100 км</v>
      </c>
      <c r="D619" s="23" t="str">
        <f>Source!H822</f>
        <v>т</v>
      </c>
      <c r="E619" s="2">
        <f>Source!I822</f>
        <v>3.9359999999999999</v>
      </c>
      <c r="F619" s="24"/>
      <c r="G619" s="25"/>
      <c r="H619" s="2"/>
      <c r="I619" s="2"/>
      <c r="J619" s="13"/>
      <c r="K619" s="13"/>
      <c r="Q619">
        <f>ROUND((Source!BZ822/100)*ROUND((Source!AF822*Source!AV822)*Source!I822,2),2)</f>
        <v>0</v>
      </c>
      <c r="R619">
        <f>Source!X822</f>
        <v>0</v>
      </c>
      <c r="S619">
        <f>ROUND((Source!CA822/100)*ROUND((Source!AF822*Source!AV822)*Source!I822,2),2)</f>
        <v>0</v>
      </c>
      <c r="T619">
        <f>Source!Y822</f>
        <v>0</v>
      </c>
      <c r="U619">
        <f>ROUND((175/100)*ROUND((Source!AE822*Source!AV822)*Source!I822,2),2)</f>
        <v>5494.1400000000003</v>
      </c>
      <c r="V619">
        <f>ROUND((108/100)*ROUND(Source!CS822*Source!I822,2),2)</f>
        <v>3390.6700000000001</v>
      </c>
    </row>
    <row r="620" ht="14.25">
      <c r="A620" s="21"/>
      <c r="B620" s="22"/>
      <c r="C620" s="22" t="s">
        <v>28</v>
      </c>
      <c r="D620" s="23"/>
      <c r="E620" s="2"/>
      <c r="F620" s="24">
        <f>Source!AO822</f>
        <v>0</v>
      </c>
      <c r="G620" s="25" t="str">
        <f>Source!DG822</f>
        <v>*51</v>
      </c>
      <c r="H620" s="2">
        <f>Source!AV822</f>
        <v>1</v>
      </c>
      <c r="I620" s="2">
        <f>IF(Source!BA822&lt;&gt;0,Source!BA822,1)</f>
        <v>1</v>
      </c>
      <c r="J620" s="13">
        <f>Source!S822</f>
        <v>0</v>
      </c>
      <c r="K620" s="13"/>
    </row>
    <row r="621" ht="14.25">
      <c r="A621" s="21"/>
      <c r="B621" s="22"/>
      <c r="C621" s="22" t="s">
        <v>29</v>
      </c>
      <c r="D621" s="23"/>
      <c r="E621" s="2"/>
      <c r="F621" s="24">
        <f>Source!AM822</f>
        <v>28.989999999999998</v>
      </c>
      <c r="G621" s="25" t="str">
        <f>Source!DE822</f>
        <v>*51</v>
      </c>
      <c r="H621" s="2">
        <f>Source!AV822</f>
        <v>1</v>
      </c>
      <c r="I621" s="2">
        <f>IF(Source!BB822&lt;&gt;0,Source!BB822,1)</f>
        <v>1</v>
      </c>
      <c r="J621" s="13">
        <f>Source!Q822</f>
        <v>5819.3400000000001</v>
      </c>
      <c r="K621" s="13"/>
    </row>
    <row r="622" ht="14.25">
      <c r="A622" s="21"/>
      <c r="B622" s="22"/>
      <c r="C622" s="22" t="s">
        <v>30</v>
      </c>
      <c r="D622" s="23"/>
      <c r="E622" s="2"/>
      <c r="F622" s="24">
        <f>Source!AN822</f>
        <v>15.640000000000001</v>
      </c>
      <c r="G622" s="25" t="str">
        <f>Source!DF822</f>
        <v>*51</v>
      </c>
      <c r="H622" s="2">
        <f>Source!AV822</f>
        <v>1</v>
      </c>
      <c r="I622" s="2">
        <f>IF(Source!BS822&lt;&gt;0,Source!BS822,1)</f>
        <v>1</v>
      </c>
      <c r="J622" s="26">
        <f>Source!R822</f>
        <v>3139.5100000000002</v>
      </c>
      <c r="K622" s="13"/>
    </row>
    <row r="623" ht="14.25">
      <c r="A623" s="21"/>
      <c r="B623" s="22"/>
      <c r="C623" s="22" t="s">
        <v>31</v>
      </c>
      <c r="D623" s="23"/>
      <c r="E623" s="2"/>
      <c r="F623" s="24">
        <f>Source!AL822</f>
        <v>0</v>
      </c>
      <c r="G623" s="25">
        <f>Source!DD822</f>
        <v>0</v>
      </c>
      <c r="H623" s="2">
        <f>Source!AW822</f>
        <v>1</v>
      </c>
      <c r="I623" s="2">
        <f>IF(Source!BC822&lt;&gt;0,Source!BC822,1)</f>
        <v>1</v>
      </c>
      <c r="J623" s="13">
        <f>Source!P822</f>
        <v>0</v>
      </c>
      <c r="K623" s="13"/>
    </row>
    <row r="624" ht="14.25">
      <c r="A624" s="21"/>
      <c r="B624" s="22"/>
      <c r="C624" s="22" t="s">
        <v>33</v>
      </c>
      <c r="D624" s="23" t="s">
        <v>34</v>
      </c>
      <c r="E624" s="2">
        <f>Source!AT822</f>
        <v>0</v>
      </c>
      <c r="F624" s="24"/>
      <c r="G624" s="25"/>
      <c r="H624" s="2"/>
      <c r="I624" s="2"/>
      <c r="J624" s="13">
        <f>SUM(R619:R623)</f>
        <v>0</v>
      </c>
      <c r="K624" s="13"/>
    </row>
    <row r="625" ht="14.25">
      <c r="A625" s="21"/>
      <c r="B625" s="22"/>
      <c r="C625" s="22" t="s">
        <v>35</v>
      </c>
      <c r="D625" s="23" t="s">
        <v>34</v>
      </c>
      <c r="E625" s="2">
        <f>Source!AU822</f>
        <v>0</v>
      </c>
      <c r="F625" s="24"/>
      <c r="G625" s="25"/>
      <c r="H625" s="2"/>
      <c r="I625" s="2"/>
      <c r="J625" s="13">
        <f>SUM(T619:T624)</f>
        <v>0</v>
      </c>
      <c r="K625" s="13"/>
    </row>
    <row r="626" ht="14.25">
      <c r="A626" s="21"/>
      <c r="B626" s="22"/>
      <c r="C626" s="22" t="s">
        <v>37</v>
      </c>
      <c r="D626" s="23" t="s">
        <v>38</v>
      </c>
      <c r="E626" s="2">
        <f>Source!AQ822</f>
        <v>0</v>
      </c>
      <c r="F626" s="24"/>
      <c r="G626" s="25" t="str">
        <f>Source!DI822</f>
        <v>*51</v>
      </c>
      <c r="H626" s="2">
        <f>Source!AV822</f>
        <v>1</v>
      </c>
      <c r="I626" s="2"/>
      <c r="J626" s="13"/>
      <c r="K626" s="13">
        <f>Source!U822</f>
        <v>0</v>
      </c>
    </row>
    <row r="627" ht="15">
      <c r="A627" s="27"/>
      <c r="B627" s="27"/>
      <c r="C627" s="27"/>
      <c r="D627" s="27"/>
      <c r="E627" s="27"/>
      <c r="F627" s="27"/>
      <c r="G627" s="27"/>
      <c r="H627" s="27"/>
      <c r="I627" s="28">
        <f>J620+J621+J623+J624+J625</f>
        <v>5819.3400000000001</v>
      </c>
      <c r="J627" s="28"/>
      <c r="K627" s="28">
        <f>IF(Source!I822&lt;&gt;0,ROUND(I627/Source!I822,2),0)</f>
        <v>1478.49</v>
      </c>
      <c r="P627" s="29">
        <f>I627</f>
        <v>5819.3400000000001</v>
      </c>
    </row>
    <row r="629" ht="15" customHeight="1">
      <c r="A629" s="31" t="str">
        <f>CONCATENATE("Итого по подразделу: ",IF(Source!G824&lt;&gt;"Новый подраздел",Source!G824,""))</f>
        <v xml:space="preserve">Итого по подразделу: Замена бортового камня - 20,0м.п.</v>
      </c>
      <c r="B629" s="31"/>
      <c r="C629" s="31"/>
      <c r="D629" s="31"/>
      <c r="E629" s="31"/>
      <c r="F629" s="31"/>
      <c r="G629" s="31"/>
      <c r="H629" s="31"/>
      <c r="I629" s="32">
        <f>SUM(P597:P628)</f>
        <v>29324.970000000001</v>
      </c>
      <c r="J629" s="32"/>
      <c r="K629" s="33"/>
    </row>
    <row r="631" ht="14.25" customHeight="1">
      <c r="C631" s="8" t="str">
        <f>Source!H853</f>
        <v>Итого</v>
      </c>
      <c r="D631" s="8"/>
      <c r="E631" s="8"/>
      <c r="F631" s="8"/>
      <c r="G631" s="8"/>
      <c r="H631" s="8"/>
      <c r="I631" s="13">
        <f>IF(Source!F853=0,"",Source!F853)</f>
        <v>29324.970000000001</v>
      </c>
      <c r="J631" s="13"/>
    </row>
    <row r="632" ht="14.25" customHeight="1">
      <c r="C632" s="8" t="str">
        <f>Source!H854</f>
        <v xml:space="preserve">НДС 20%</v>
      </c>
      <c r="D632" s="8"/>
      <c r="E632" s="8"/>
      <c r="F632" s="8"/>
      <c r="G632" s="8"/>
      <c r="H632" s="8"/>
      <c r="I632" s="13">
        <f>IF(Source!F854=0,"",Source!F854)</f>
        <v>5864.9899999999998</v>
      </c>
      <c r="J632" s="13"/>
    </row>
    <row r="633" ht="14.25" customHeight="1">
      <c r="C633" s="8" t="str">
        <f>Source!H855</f>
        <v>Всего</v>
      </c>
      <c r="D633" s="8"/>
      <c r="E633" s="8"/>
      <c r="F633" s="8"/>
      <c r="G633" s="8"/>
      <c r="H633" s="8"/>
      <c r="I633" s="13">
        <f>IF(Source!F855=0,"",Source!F855)</f>
        <v>35189.959999999999</v>
      </c>
      <c r="J633" s="13"/>
    </row>
    <row r="634" ht="14.25" customHeight="1">
      <c r="C634" s="8" t="str">
        <f>Source!H856</f>
        <v xml:space="preserve">С учётом выделенного финансирования к - 0,5857501461</v>
      </c>
      <c r="D634" s="8"/>
      <c r="E634" s="8"/>
      <c r="F634" s="8"/>
      <c r="G634" s="8"/>
      <c r="H634" s="8"/>
      <c r="I634" s="13">
        <f>IF(Source!F856=0,"",Source!F856)</f>
        <v>20612.52</v>
      </c>
      <c r="J634" s="13"/>
    </row>
    <row r="636" ht="15" customHeight="1">
      <c r="A636" s="31" t="str">
        <f>CONCATENATE("Итого по разделу: ",IF(Source!G858&lt;&gt;"Новый раздел",Source!G858,""))</f>
        <v xml:space="preserve">Итого по разделу: Ореховское кладбище, Шипиловский проезд</v>
      </c>
      <c r="B636" s="31"/>
      <c r="C636" s="31"/>
      <c r="D636" s="31"/>
      <c r="E636" s="31"/>
      <c r="F636" s="31"/>
      <c r="G636" s="31"/>
      <c r="H636" s="31"/>
      <c r="I636" s="32">
        <f>SUM(P556:P635)</f>
        <v>107025.12</v>
      </c>
      <c r="J636" s="32"/>
      <c r="K636" s="33"/>
    </row>
    <row r="638" ht="14.25" customHeight="1">
      <c r="C638" s="8" t="str">
        <f>Source!H887</f>
        <v>Итого</v>
      </c>
      <c r="D638" s="8"/>
      <c r="E638" s="8"/>
      <c r="F638" s="8"/>
      <c r="G638" s="8"/>
      <c r="H638" s="8"/>
      <c r="I638" s="13">
        <f>I592+I631</f>
        <v>107025.12</v>
      </c>
      <c r="J638" s="13"/>
    </row>
    <row r="639" ht="14.25" customHeight="1">
      <c r="C639" s="8" t="str">
        <f>Source!H888</f>
        <v xml:space="preserve">НДС 20%</v>
      </c>
      <c r="D639" s="8"/>
      <c r="E639" s="8"/>
      <c r="F639" s="8"/>
      <c r="G639" s="8"/>
      <c r="H639" s="8"/>
      <c r="I639" s="13">
        <f>I638*0.2</f>
        <v>21405.024000000001</v>
      </c>
      <c r="J639" s="13"/>
      <c r="L639" s="36">
        <f>I593+I632</f>
        <v>21405.02</v>
      </c>
    </row>
    <row r="640" ht="14.25" customHeight="1">
      <c r="C640" s="8" t="str">
        <f>Source!H889</f>
        <v>Всего</v>
      </c>
      <c r="D640" s="8"/>
      <c r="E640" s="8"/>
      <c r="F640" s="8"/>
      <c r="G640" s="8"/>
      <c r="H640" s="8"/>
      <c r="I640" s="13">
        <f>I638+I639</f>
        <v>128430.144</v>
      </c>
      <c r="J640" s="13"/>
    </row>
    <row r="641" ht="14.25" customHeight="1">
      <c r="C641" s="8" t="str">
        <f>Source!H890</f>
        <v xml:space="preserve">С учётом выделенного финансирования к - 0,5857501461</v>
      </c>
      <c r="D641" s="8"/>
      <c r="E641" s="8"/>
      <c r="F641" s="8"/>
      <c r="G641" s="8"/>
      <c r="H641" s="8"/>
      <c r="I641" s="13">
        <f>I640*0.5857501461</f>
        <v>75227.975611643997</v>
      </c>
      <c r="J641" s="13"/>
    </row>
    <row r="643" ht="16.5" customHeight="1">
      <c r="A643" s="20" t="str">
        <f>CONCATENATE("Раздел: ",IF(Source!G892&lt;&gt;"Новый раздел",Source!G892,""))</f>
        <v xml:space="preserve">Раздел: Покровское кладбище, ул.Подольских Курсантов</v>
      </c>
      <c r="B643" s="20"/>
      <c r="C643" s="20"/>
      <c r="D643" s="20"/>
      <c r="E643" s="20"/>
      <c r="F643" s="20"/>
      <c r="G643" s="20"/>
      <c r="H643" s="20"/>
      <c r="I643" s="20"/>
      <c r="J643" s="20"/>
      <c r="K643" s="20"/>
    </row>
    <row r="645" ht="16.5" customHeight="1">
      <c r="A645" s="20" t="str">
        <f>CONCATENATE("Подраздел: ",IF(Source!G896&lt;&gt;"Новый подраздел",Source!G896,""))</f>
        <v xml:space="preserve">Подраздел: Ремонт асфальтобетонного покрытия - 200,0 м2</v>
      </c>
      <c r="B645" s="20"/>
      <c r="C645" s="20"/>
      <c r="D645" s="20"/>
      <c r="E645" s="20"/>
      <c r="F645" s="20"/>
      <c r="G645" s="20"/>
      <c r="H645" s="20"/>
      <c r="I645" s="20"/>
      <c r="J645" s="20"/>
      <c r="K645" s="20"/>
    </row>
    <row r="646" ht="71.25">
      <c r="A646" s="21" t="str">
        <f>Source!E900</f>
        <v>1</v>
      </c>
      <c r="B646" s="22" t="str">
        <f>Source!F900</f>
        <v>2.1-3101-12-3/1</v>
      </c>
      <c r="C646" s="22" t="str">
        <f>Source!G900</f>
        <v xml:space="preserve">Ремонт асфальтобетонных покрытий дворовых территорий с укладкой горячей смеси толщиной 5 см вручную, срезка покрытия фрезой, размер карты от 25 до 200 м2</v>
      </c>
      <c r="D646" s="23" t="str">
        <f>Source!H900</f>
        <v>м2</v>
      </c>
      <c r="E646" s="2">
        <f>Source!I900</f>
        <v>200</v>
      </c>
      <c r="F646" s="24"/>
      <c r="G646" s="25"/>
      <c r="H646" s="2"/>
      <c r="I646" s="2"/>
      <c r="J646" s="13"/>
      <c r="K646" s="13"/>
      <c r="Q646">
        <f>ROUND((Source!BZ900/100)*ROUND((Source!AF900*Source!AV900)*Source!I900,2),2)</f>
        <v>8825.6000000000004</v>
      </c>
      <c r="R646">
        <f>Source!X900</f>
        <v>8825.6000000000004</v>
      </c>
      <c r="S646">
        <f>ROUND((Source!CA900/100)*ROUND((Source!AF900*Source!AV900)*Source!I900,2),2)</f>
        <v>1260.8</v>
      </c>
      <c r="T646">
        <f>Source!Y900</f>
        <v>1260.8</v>
      </c>
      <c r="U646">
        <f>ROUND((175/100)*ROUND((Source!AE900*Source!AV900)*Source!I900,2),2)</f>
        <v>14731.5</v>
      </c>
      <c r="V646">
        <f>ROUND((108/100)*ROUND(Source!CS900*Source!I900,2),2)</f>
        <v>9091.4400000000005</v>
      </c>
    </row>
    <row r="647" ht="14.25">
      <c r="A647" s="21"/>
      <c r="B647" s="22"/>
      <c r="C647" s="22" t="s">
        <v>28</v>
      </c>
      <c r="D647" s="23"/>
      <c r="E647" s="2"/>
      <c r="F647" s="24">
        <f>Source!AO900</f>
        <v>63.039999999999999</v>
      </c>
      <c r="G647" s="25">
        <f>Source!DG900</f>
        <v>0</v>
      </c>
      <c r="H647" s="2">
        <f>Source!AV900</f>
        <v>1</v>
      </c>
      <c r="I647" s="2">
        <f>IF(Source!BA900&lt;&gt;0,Source!BA900,1)</f>
        <v>1</v>
      </c>
      <c r="J647" s="13">
        <f>Source!S900</f>
        <v>12608</v>
      </c>
      <c r="K647" s="13"/>
    </row>
    <row r="648" ht="14.25">
      <c r="A648" s="21"/>
      <c r="B648" s="22"/>
      <c r="C648" s="22" t="s">
        <v>29</v>
      </c>
      <c r="D648" s="23"/>
      <c r="E648" s="2"/>
      <c r="F648" s="24">
        <f>Source!AM900</f>
        <v>91.519999999999996</v>
      </c>
      <c r="G648" s="25">
        <f>Source!DE900</f>
        <v>0</v>
      </c>
      <c r="H648" s="2">
        <f>Source!AV900</f>
        <v>1</v>
      </c>
      <c r="I648" s="2">
        <f>IF(Source!BB900&lt;&gt;0,Source!BB900,1)</f>
        <v>1</v>
      </c>
      <c r="J648" s="13">
        <f>Source!Q900</f>
        <v>18304</v>
      </c>
      <c r="K648" s="13"/>
    </row>
    <row r="649" ht="14.25">
      <c r="A649" s="21"/>
      <c r="B649" s="22"/>
      <c r="C649" s="22" t="s">
        <v>30</v>
      </c>
      <c r="D649" s="23"/>
      <c r="E649" s="2"/>
      <c r="F649" s="24">
        <f>Source!AN900</f>
        <v>42.090000000000003</v>
      </c>
      <c r="G649" s="25">
        <f>Source!DF900</f>
        <v>0</v>
      </c>
      <c r="H649" s="2">
        <f>Source!AV900</f>
        <v>1</v>
      </c>
      <c r="I649" s="2">
        <f>IF(Source!BS900&lt;&gt;0,Source!BS900,1)</f>
        <v>1</v>
      </c>
      <c r="J649" s="26">
        <f>Source!R900</f>
        <v>8418</v>
      </c>
      <c r="K649" s="13"/>
    </row>
    <row r="650" ht="14.25">
      <c r="A650" s="21"/>
      <c r="B650" s="22"/>
      <c r="C650" s="22" t="s">
        <v>31</v>
      </c>
      <c r="D650" s="23"/>
      <c r="E650" s="2"/>
      <c r="F650" s="24">
        <f>Source!AL900</f>
        <v>378.74000000000001</v>
      </c>
      <c r="G650" s="25">
        <f>Source!DD900</f>
        <v>0</v>
      </c>
      <c r="H650" s="2">
        <f>Source!AW900</f>
        <v>1</v>
      </c>
      <c r="I650" s="2">
        <f>IF(Source!BC900&lt;&gt;0,Source!BC900,1)</f>
        <v>1</v>
      </c>
      <c r="J650" s="13">
        <f>Source!P900</f>
        <v>75748</v>
      </c>
      <c r="K650" s="13"/>
    </row>
    <row r="651" ht="28.5">
      <c r="A651" s="21" t="str">
        <f>Source!E901</f>
        <v>1,1</v>
      </c>
      <c r="B651" s="22" t="str">
        <f>Source!F901</f>
        <v>9999990001</v>
      </c>
      <c r="C651" s="22" t="s">
        <v>32</v>
      </c>
      <c r="D651" s="23" t="str">
        <f>Source!H901</f>
        <v>т</v>
      </c>
      <c r="E651" s="2">
        <f>Source!I901</f>
        <v>-24</v>
      </c>
      <c r="F651" s="24">
        <f>Source!AK901</f>
        <v>0</v>
      </c>
      <c r="G651" s="25"/>
      <c r="H651" s="2">
        <f>Source!AW901</f>
        <v>1</v>
      </c>
      <c r="I651" s="2">
        <f>IF(Source!BC901&lt;&gt;0,Source!BC901,1)</f>
        <v>1</v>
      </c>
      <c r="J651" s="13">
        <f>Source!O901</f>
        <v>-0</v>
      </c>
      <c r="K651" s="13"/>
      <c r="Q651">
        <f>ROUND((Source!BZ901/100)*ROUND((Source!AF901*Source!AV901)*Source!I901,2),2)</f>
        <v>-0</v>
      </c>
      <c r="R651">
        <f>Source!X901</f>
        <v>-0</v>
      </c>
      <c r="S651">
        <f>ROUND((Source!CA901/100)*ROUND((Source!AF901*Source!AV901)*Source!I901,2),2)</f>
        <v>-0</v>
      </c>
      <c r="T651">
        <f>Source!Y901</f>
        <v>-0</v>
      </c>
      <c r="U651">
        <f>ROUND((175/100)*ROUND((Source!AE901*Source!AV901)*Source!I901,2),2)</f>
        <v>-0</v>
      </c>
      <c r="V651">
        <f>ROUND((108/100)*ROUND(Source!CS901*Source!I901,2),2)</f>
        <v>-0</v>
      </c>
    </row>
    <row r="652" ht="14.25">
      <c r="A652" s="21"/>
      <c r="B652" s="22"/>
      <c r="C652" s="22" t="s">
        <v>33</v>
      </c>
      <c r="D652" s="23" t="s">
        <v>34</v>
      </c>
      <c r="E652" s="2">
        <f>Source!AT900</f>
        <v>70</v>
      </c>
      <c r="F652" s="24"/>
      <c r="G652" s="25"/>
      <c r="H652" s="2"/>
      <c r="I652" s="2"/>
      <c r="J652" s="13">
        <f>SUM(R646:R651)</f>
        <v>8825.6000000000004</v>
      </c>
      <c r="K652" s="13"/>
    </row>
    <row r="653" ht="14.25">
      <c r="A653" s="21"/>
      <c r="B653" s="22"/>
      <c r="C653" s="22" t="s">
        <v>35</v>
      </c>
      <c r="D653" s="23" t="s">
        <v>34</v>
      </c>
      <c r="E653" s="2">
        <f>Source!AU900</f>
        <v>10</v>
      </c>
      <c r="F653" s="24"/>
      <c r="G653" s="25"/>
      <c r="H653" s="2"/>
      <c r="I653" s="2"/>
      <c r="J653" s="13">
        <f>SUM(T646:T652)</f>
        <v>1260.8</v>
      </c>
      <c r="K653" s="13"/>
    </row>
    <row r="654" ht="14.25">
      <c r="A654" s="21"/>
      <c r="B654" s="22"/>
      <c r="C654" s="22" t="s">
        <v>36</v>
      </c>
      <c r="D654" s="23" t="s">
        <v>34</v>
      </c>
      <c r="E654" s="2">
        <f>108</f>
        <v>108</v>
      </c>
      <c r="F654" s="24"/>
      <c r="G654" s="25"/>
      <c r="H654" s="2"/>
      <c r="I654" s="2"/>
      <c r="J654" s="13">
        <f>SUM(V646:V653)</f>
        <v>9091.4400000000005</v>
      </c>
      <c r="K654" s="13"/>
    </row>
    <row r="655" ht="14.25">
      <c r="A655" s="21"/>
      <c r="B655" s="22"/>
      <c r="C655" s="22" t="s">
        <v>37</v>
      </c>
      <c r="D655" s="23" t="s">
        <v>38</v>
      </c>
      <c r="E655" s="2">
        <f>Source!AQ900</f>
        <v>0.23000000000000001</v>
      </c>
      <c r="F655" s="24"/>
      <c r="G655" s="25">
        <f>Source!DI900</f>
        <v>0</v>
      </c>
      <c r="H655" s="2">
        <f>Source!AV900</f>
        <v>1</v>
      </c>
      <c r="I655" s="2"/>
      <c r="J655" s="13"/>
      <c r="K655" s="13">
        <f>Source!U900</f>
        <v>46</v>
      </c>
    </row>
    <row r="656" ht="15">
      <c r="A656" s="27"/>
      <c r="B656" s="27"/>
      <c r="C656" s="27"/>
      <c r="D656" s="27"/>
      <c r="E656" s="27"/>
      <c r="F656" s="27"/>
      <c r="G656" s="27"/>
      <c r="H656" s="27"/>
      <c r="I656" s="28">
        <f>J647+J648+J650+J652+J653+J654+SUM(J651:J651)</f>
        <v>125837.84</v>
      </c>
      <c r="J656" s="28"/>
      <c r="K656" s="28">
        <f>IF(Source!I900&lt;&gt;0,ROUND(I656/Source!I900,2),0)</f>
        <v>629.19000000000005</v>
      </c>
      <c r="P656" s="29">
        <f>I656</f>
        <v>125837.84</v>
      </c>
    </row>
    <row r="657" ht="57">
      <c r="A657" s="21" t="str">
        <f>Source!E902</f>
        <v>2</v>
      </c>
      <c r="B657" s="22" t="str">
        <f>Source!F902</f>
        <v>1.49-9201-1-2/1</v>
      </c>
      <c r="C657" s="22" t="str">
        <f>Source!G902</f>
        <v xml:space="preserve">Перевозка строительного мусора автосамосвалами грузоподъемностью до 10 т на расстояние 1 км - при механизированной погрузке</v>
      </c>
      <c r="D657" s="23" t="str">
        <f>Source!H902</f>
        <v>т</v>
      </c>
      <c r="E657" s="2">
        <f>Source!I902</f>
        <v>19.199999999999999</v>
      </c>
      <c r="F657" s="24"/>
      <c r="G657" s="25"/>
      <c r="H657" s="2"/>
      <c r="I657" s="2"/>
      <c r="J657" s="13"/>
      <c r="K657" s="13"/>
      <c r="Q657">
        <f>ROUND((Source!BZ902/100)*ROUND((Source!AF902*Source!AV902)*Source!I902,2),2)</f>
        <v>0</v>
      </c>
      <c r="R657">
        <f>Source!X902</f>
        <v>0</v>
      </c>
      <c r="S657">
        <f>ROUND((Source!CA902/100)*ROUND((Source!AF902*Source!AV902)*Source!I902,2),2)</f>
        <v>0</v>
      </c>
      <c r="T657">
        <f>Source!Y902</f>
        <v>0</v>
      </c>
      <c r="U657">
        <f>ROUND((175/100)*ROUND((Source!AE902*Source!AV902)*Source!I902,2),2)</f>
        <v>1109.1300000000001</v>
      </c>
      <c r="V657">
        <f>ROUND((108/100)*ROUND(Source!CS902*Source!I902,2),2)</f>
        <v>684.49000000000001</v>
      </c>
    </row>
    <row r="658" ht="12.75">
      <c r="C658" s="30" t="str">
        <f>"Объем: "&amp;Source!I902&amp;"=24*"&amp;"0,8"</f>
        <v xml:space="preserve">Объем: 19.2=24*0,8</v>
      </c>
    </row>
    <row r="659" ht="14.25">
      <c r="A659" s="21"/>
      <c r="B659" s="22"/>
      <c r="C659" s="22" t="s">
        <v>28</v>
      </c>
      <c r="D659" s="23"/>
      <c r="E659" s="2"/>
      <c r="F659" s="24">
        <f>Source!AO902</f>
        <v>0</v>
      </c>
      <c r="G659" s="25">
        <f>Source!DG902</f>
        <v>0</v>
      </c>
      <c r="H659" s="2">
        <f>Source!AV902</f>
        <v>1</v>
      </c>
      <c r="I659" s="2">
        <f>IF(Source!BA902&lt;&gt;0,Source!BA902,1)</f>
        <v>1</v>
      </c>
      <c r="J659" s="13">
        <f>Source!S902</f>
        <v>0</v>
      </c>
      <c r="K659" s="13"/>
    </row>
    <row r="660" ht="14.25">
      <c r="A660" s="21"/>
      <c r="B660" s="22"/>
      <c r="C660" s="22" t="s">
        <v>29</v>
      </c>
      <c r="D660" s="23"/>
      <c r="E660" s="2"/>
      <c r="F660" s="24">
        <f>Source!AM902</f>
        <v>61.219999999999999</v>
      </c>
      <c r="G660" s="25">
        <f>Source!DE902</f>
        <v>0</v>
      </c>
      <c r="H660" s="2">
        <f>Source!AV902</f>
        <v>1</v>
      </c>
      <c r="I660" s="2">
        <f>IF(Source!BB902&lt;&gt;0,Source!BB902,1)</f>
        <v>1</v>
      </c>
      <c r="J660" s="13">
        <f>Source!Q902</f>
        <v>1175.4200000000001</v>
      </c>
      <c r="K660" s="13"/>
    </row>
    <row r="661" ht="14.25">
      <c r="A661" s="21"/>
      <c r="B661" s="22"/>
      <c r="C661" s="22" t="s">
        <v>30</v>
      </c>
      <c r="D661" s="23"/>
      <c r="E661" s="2"/>
      <c r="F661" s="24">
        <f>Source!AN902</f>
        <v>33.009999999999998</v>
      </c>
      <c r="G661" s="25">
        <f>Source!DF902</f>
        <v>0</v>
      </c>
      <c r="H661" s="2">
        <f>Source!AV902</f>
        <v>1</v>
      </c>
      <c r="I661" s="2">
        <f>IF(Source!BS902&lt;&gt;0,Source!BS902,1)</f>
        <v>1</v>
      </c>
      <c r="J661" s="26">
        <f>Source!R902</f>
        <v>633.78999999999996</v>
      </c>
      <c r="K661" s="13"/>
    </row>
    <row r="662" ht="14.25">
      <c r="A662" s="21"/>
      <c r="B662" s="22"/>
      <c r="C662" s="22" t="s">
        <v>31</v>
      </c>
      <c r="D662" s="23"/>
      <c r="E662" s="2"/>
      <c r="F662" s="24">
        <f>Source!AL902</f>
        <v>0</v>
      </c>
      <c r="G662" s="25">
        <f>Source!DD902</f>
        <v>0</v>
      </c>
      <c r="H662" s="2">
        <f>Source!AW902</f>
        <v>1</v>
      </c>
      <c r="I662" s="2">
        <f>IF(Source!BC902&lt;&gt;0,Source!BC902,1)</f>
        <v>1</v>
      </c>
      <c r="J662" s="13">
        <f>Source!P902</f>
        <v>0</v>
      </c>
      <c r="K662" s="13"/>
    </row>
    <row r="663" ht="14.25">
      <c r="A663" s="21"/>
      <c r="B663" s="22"/>
      <c r="C663" s="22" t="s">
        <v>33</v>
      </c>
      <c r="D663" s="23" t="s">
        <v>34</v>
      </c>
      <c r="E663" s="2">
        <f>Source!AT902</f>
        <v>0</v>
      </c>
      <c r="F663" s="24"/>
      <c r="G663" s="25"/>
      <c r="H663" s="2"/>
      <c r="I663" s="2"/>
      <c r="J663" s="13">
        <f>SUM(R657:R662)</f>
        <v>0</v>
      </c>
      <c r="K663" s="13"/>
    </row>
    <row r="664" ht="14.25">
      <c r="A664" s="21"/>
      <c r="B664" s="22"/>
      <c r="C664" s="22" t="s">
        <v>35</v>
      </c>
      <c r="D664" s="23" t="s">
        <v>34</v>
      </c>
      <c r="E664" s="2">
        <f>Source!AU902</f>
        <v>0</v>
      </c>
      <c r="F664" s="24"/>
      <c r="G664" s="25"/>
      <c r="H664" s="2"/>
      <c r="I664" s="2"/>
      <c r="J664" s="13">
        <f>SUM(T657:T663)</f>
        <v>0</v>
      </c>
      <c r="K664" s="13"/>
    </row>
    <row r="665" ht="14.25">
      <c r="A665" s="21"/>
      <c r="B665" s="22"/>
      <c r="C665" s="22" t="s">
        <v>37</v>
      </c>
      <c r="D665" s="23" t="s">
        <v>38</v>
      </c>
      <c r="E665" s="2">
        <f>Source!AQ902</f>
        <v>0</v>
      </c>
      <c r="F665" s="24"/>
      <c r="G665" s="25">
        <f>Source!DI902</f>
        <v>0</v>
      </c>
      <c r="H665" s="2">
        <f>Source!AV902</f>
        <v>1</v>
      </c>
      <c r="I665" s="2"/>
      <c r="J665" s="13"/>
      <c r="K665" s="13">
        <f>Source!U902</f>
        <v>0</v>
      </c>
    </row>
    <row r="666" ht="15">
      <c r="A666" s="27"/>
      <c r="B666" s="27"/>
      <c r="C666" s="27"/>
      <c r="D666" s="27"/>
      <c r="E666" s="27"/>
      <c r="F666" s="27"/>
      <c r="G666" s="27"/>
      <c r="H666" s="27"/>
      <c r="I666" s="28">
        <f>J659+J660+J662+J663+J664</f>
        <v>1175.4200000000001</v>
      </c>
      <c r="J666" s="28"/>
      <c r="K666" s="28">
        <f>IF(Source!I902&lt;&gt;0,ROUND(I666/Source!I902,2),0)</f>
        <v>61.219999999999999</v>
      </c>
      <c r="P666" s="29">
        <f>I666</f>
        <v>1175.4200000000001</v>
      </c>
    </row>
    <row r="667" ht="57">
      <c r="A667" s="21" t="str">
        <f>Source!E903</f>
        <v>3</v>
      </c>
      <c r="B667" s="22" t="str">
        <f>Source!F903</f>
        <v>1.49-9201-1-3/1</v>
      </c>
      <c r="C667" s="22" t="str">
        <f>Source!G903</f>
        <v xml:space="preserve">Перевозка строительного мусора автосамосвалами грузоподъемностью до 10 т - добавляется на каждый последующий 1 км до 100 км</v>
      </c>
      <c r="D667" s="23" t="str">
        <f>Source!H903</f>
        <v>т</v>
      </c>
      <c r="E667" s="2">
        <f>Source!I903</f>
        <v>19.199999999999999</v>
      </c>
      <c r="F667" s="24"/>
      <c r="G667" s="25"/>
      <c r="H667" s="2"/>
      <c r="I667" s="2"/>
      <c r="J667" s="13"/>
      <c r="K667" s="13"/>
      <c r="Q667">
        <f>ROUND((Source!BZ903/100)*ROUND((Source!AF903*Source!AV903)*Source!I903,2),2)</f>
        <v>0</v>
      </c>
      <c r="R667">
        <f>Source!X903</f>
        <v>0</v>
      </c>
      <c r="S667">
        <f>ROUND((Source!CA903/100)*ROUND((Source!AF903*Source!AV903)*Source!I903,2),2)</f>
        <v>0</v>
      </c>
      <c r="T667">
        <f>Source!Y903</f>
        <v>0</v>
      </c>
      <c r="U667">
        <f>ROUND((175/100)*ROUND((Source!AE903*Source!AV903)*Source!I903,2),2)</f>
        <v>26800.709999999999</v>
      </c>
      <c r="V667">
        <f>ROUND((108/100)*ROUND(Source!CS903*Source!I903,2),2)</f>
        <v>16539.869999999999</v>
      </c>
    </row>
    <row r="668" ht="14.25">
      <c r="A668" s="21"/>
      <c r="B668" s="22"/>
      <c r="C668" s="22" t="s">
        <v>28</v>
      </c>
      <c r="D668" s="23"/>
      <c r="E668" s="2"/>
      <c r="F668" s="24">
        <f>Source!AO903</f>
        <v>0</v>
      </c>
      <c r="G668" s="25" t="str">
        <f>Source!DG903</f>
        <v>*51</v>
      </c>
      <c r="H668" s="2">
        <f>Source!AV903</f>
        <v>1</v>
      </c>
      <c r="I668" s="2">
        <f>IF(Source!BA903&lt;&gt;0,Source!BA903,1)</f>
        <v>1</v>
      </c>
      <c r="J668" s="13">
        <f>Source!S903</f>
        <v>0</v>
      </c>
      <c r="K668" s="13"/>
    </row>
    <row r="669" ht="14.25">
      <c r="A669" s="21"/>
      <c r="B669" s="22"/>
      <c r="C669" s="22" t="s">
        <v>29</v>
      </c>
      <c r="D669" s="23"/>
      <c r="E669" s="2"/>
      <c r="F669" s="24">
        <f>Source!AM903</f>
        <v>28.989999999999998</v>
      </c>
      <c r="G669" s="25" t="str">
        <f>Source!DE903</f>
        <v>*51</v>
      </c>
      <c r="H669" s="2">
        <f>Source!AV903</f>
        <v>1</v>
      </c>
      <c r="I669" s="2">
        <f>IF(Source!BB903&lt;&gt;0,Source!BB903,1)</f>
        <v>1</v>
      </c>
      <c r="J669" s="13">
        <f>Source!Q903</f>
        <v>28387.009999999998</v>
      </c>
      <c r="K669" s="13"/>
    </row>
    <row r="670" ht="14.25">
      <c r="A670" s="21"/>
      <c r="B670" s="22"/>
      <c r="C670" s="22" t="s">
        <v>30</v>
      </c>
      <c r="D670" s="23"/>
      <c r="E670" s="2"/>
      <c r="F670" s="24">
        <f>Source!AN903</f>
        <v>15.640000000000001</v>
      </c>
      <c r="G670" s="25" t="str">
        <f>Source!DF903</f>
        <v>*51</v>
      </c>
      <c r="H670" s="2">
        <f>Source!AV903</f>
        <v>1</v>
      </c>
      <c r="I670" s="2">
        <f>IF(Source!BS903&lt;&gt;0,Source!BS903,1)</f>
        <v>1</v>
      </c>
      <c r="J670" s="26">
        <f>Source!R903</f>
        <v>15314.690000000001</v>
      </c>
      <c r="K670" s="13"/>
    </row>
    <row r="671" ht="14.25">
      <c r="A671" s="21"/>
      <c r="B671" s="22"/>
      <c r="C671" s="22" t="s">
        <v>31</v>
      </c>
      <c r="D671" s="23"/>
      <c r="E671" s="2"/>
      <c r="F671" s="24">
        <f>Source!AL903</f>
        <v>0</v>
      </c>
      <c r="G671" s="25">
        <f>Source!DD903</f>
        <v>0</v>
      </c>
      <c r="H671" s="2">
        <f>Source!AW903</f>
        <v>1</v>
      </c>
      <c r="I671" s="2">
        <f>IF(Source!BC903&lt;&gt;0,Source!BC903,1)</f>
        <v>1</v>
      </c>
      <c r="J671" s="13">
        <f>Source!P903</f>
        <v>0</v>
      </c>
      <c r="K671" s="13"/>
    </row>
    <row r="672" ht="14.25">
      <c r="A672" s="21"/>
      <c r="B672" s="22"/>
      <c r="C672" s="22" t="s">
        <v>33</v>
      </c>
      <c r="D672" s="23" t="s">
        <v>34</v>
      </c>
      <c r="E672" s="2">
        <f>Source!AT903</f>
        <v>0</v>
      </c>
      <c r="F672" s="24"/>
      <c r="G672" s="25"/>
      <c r="H672" s="2"/>
      <c r="I672" s="2"/>
      <c r="J672" s="13">
        <f>SUM(R667:R671)</f>
        <v>0</v>
      </c>
      <c r="K672" s="13"/>
    </row>
    <row r="673" ht="14.25">
      <c r="A673" s="21"/>
      <c r="B673" s="22"/>
      <c r="C673" s="22" t="s">
        <v>35</v>
      </c>
      <c r="D673" s="23" t="s">
        <v>34</v>
      </c>
      <c r="E673" s="2">
        <f>Source!AU903</f>
        <v>0</v>
      </c>
      <c r="F673" s="24"/>
      <c r="G673" s="25"/>
      <c r="H673" s="2"/>
      <c r="I673" s="2"/>
      <c r="J673" s="13">
        <f>SUM(T667:T672)</f>
        <v>0</v>
      </c>
      <c r="K673" s="13"/>
    </row>
    <row r="674" ht="14.25">
      <c r="A674" s="21"/>
      <c r="B674" s="22"/>
      <c r="C674" s="22" t="s">
        <v>37</v>
      </c>
      <c r="D674" s="23" t="s">
        <v>38</v>
      </c>
      <c r="E674" s="2">
        <f>Source!AQ903</f>
        <v>0</v>
      </c>
      <c r="F674" s="24"/>
      <c r="G674" s="25" t="str">
        <f>Source!DI903</f>
        <v>*51</v>
      </c>
      <c r="H674" s="2">
        <f>Source!AV903</f>
        <v>1</v>
      </c>
      <c r="I674" s="2"/>
      <c r="J674" s="13"/>
      <c r="K674" s="13">
        <f>Source!U903</f>
        <v>0</v>
      </c>
    </row>
    <row r="675" ht="15">
      <c r="A675" s="27"/>
      <c r="B675" s="27"/>
      <c r="C675" s="27"/>
      <c r="D675" s="27"/>
      <c r="E675" s="27"/>
      <c r="F675" s="27"/>
      <c r="G675" s="27"/>
      <c r="H675" s="27"/>
      <c r="I675" s="28">
        <f>J668+J669+J671+J672+J673</f>
        <v>28387.009999999998</v>
      </c>
      <c r="J675" s="28"/>
      <c r="K675" s="28">
        <f>IF(Source!I903&lt;&gt;0,ROUND(I675/Source!I903,2),0)</f>
        <v>1478.49</v>
      </c>
      <c r="P675" s="29">
        <f>I675</f>
        <v>28387.009999999998</v>
      </c>
    </row>
    <row r="677" ht="15" customHeight="1">
      <c r="A677" s="31" t="str">
        <f>CONCATENATE("Итого по подразделу: ",IF(Source!G905&lt;&gt;"Новый подраздел",Source!G905,""))</f>
        <v xml:space="preserve">Итого по подразделу: Ремонт асфальтобетонного покрытия - 200,0 м2</v>
      </c>
      <c r="B677" s="31"/>
      <c r="C677" s="31"/>
      <c r="D677" s="31"/>
      <c r="E677" s="31"/>
      <c r="F677" s="31"/>
      <c r="G677" s="31"/>
      <c r="H677" s="31"/>
      <c r="I677" s="32">
        <f>SUM(P645:P676)</f>
        <v>155400.26999999999</v>
      </c>
      <c r="J677" s="32"/>
      <c r="K677" s="33"/>
    </row>
    <row r="679" ht="14.25" customHeight="1">
      <c r="C679" s="8" t="str">
        <f>Source!H934</f>
        <v>Итого</v>
      </c>
      <c r="D679" s="8"/>
      <c r="E679" s="8"/>
      <c r="F679" s="8"/>
      <c r="G679" s="8"/>
      <c r="H679" s="8"/>
      <c r="I679" s="13">
        <f>IF(Source!F934=0,"",Source!F934)</f>
        <v>155400.26999999999</v>
      </c>
      <c r="J679" s="13"/>
    </row>
    <row r="680" ht="14.25" customHeight="1">
      <c r="C680" s="8" t="str">
        <f>Source!H935</f>
        <v xml:space="preserve">НДС 20%</v>
      </c>
      <c r="D680" s="8"/>
      <c r="E680" s="8"/>
      <c r="F680" s="8"/>
      <c r="G680" s="8"/>
      <c r="H680" s="8"/>
      <c r="I680" s="13">
        <f>IF(Source!F935=0,"",Source!F935)</f>
        <v>31080.049999999999</v>
      </c>
      <c r="J680" s="13"/>
    </row>
    <row r="681" ht="14.25" customHeight="1">
      <c r="C681" s="8" t="str">
        <f>Source!H936</f>
        <v>Всего</v>
      </c>
      <c r="D681" s="8"/>
      <c r="E681" s="8"/>
      <c r="F681" s="8"/>
      <c r="G681" s="8"/>
      <c r="H681" s="8"/>
      <c r="I681" s="13">
        <f>IF(Source!F936=0,"",Source!F936)</f>
        <v>186480.32000000001</v>
      </c>
      <c r="J681" s="13"/>
    </row>
    <row r="682" ht="14.25" customHeight="1">
      <c r="C682" s="8" t="str">
        <f>Source!H937</f>
        <v xml:space="preserve">С учётом выделенного финансирования к - 0,5857501461</v>
      </c>
      <c r="D682" s="8"/>
      <c r="E682" s="8"/>
      <c r="F682" s="8"/>
      <c r="G682" s="8"/>
      <c r="H682" s="8"/>
      <c r="I682" s="13">
        <f>IF(Source!F937=0,"",Source!F937)</f>
        <v>109230.87</v>
      </c>
      <c r="J682" s="13"/>
    </row>
    <row r="684" ht="16.5" customHeight="1">
      <c r="A684" s="20" t="str">
        <f>CONCATENATE("Подраздел: ",IF(Source!G939&lt;&gt;"Новый подраздел",Source!G939,""))</f>
        <v xml:space="preserve">Подраздел: Замена бортового камня - 40,0 м.п.</v>
      </c>
      <c r="B684" s="20"/>
      <c r="C684" s="20"/>
      <c r="D684" s="20"/>
      <c r="E684" s="20"/>
      <c r="F684" s="20"/>
      <c r="G684" s="20"/>
      <c r="H684" s="20"/>
      <c r="I684" s="20"/>
      <c r="J684" s="20"/>
      <c r="K684" s="20"/>
    </row>
    <row r="685" ht="28.5">
      <c r="A685" s="21" t="str">
        <f>Source!E943</f>
        <v>1</v>
      </c>
      <c r="B685" s="22" t="str">
        <f>Source!F943</f>
        <v>2.1-3202-1-1/1</v>
      </c>
      <c r="C685" s="22" t="str">
        <f>Source!G943</f>
        <v xml:space="preserve">Замена бортового камня бетонного во дворовых территориях</v>
      </c>
      <c r="D685" s="23" t="str">
        <f>Source!H943</f>
        <v>м</v>
      </c>
      <c r="E685" s="2">
        <f>Source!I943</f>
        <v>40</v>
      </c>
      <c r="F685" s="24"/>
      <c r="G685" s="25"/>
      <c r="H685" s="2"/>
      <c r="I685" s="2"/>
      <c r="J685" s="13"/>
      <c r="K685" s="13"/>
      <c r="Q685">
        <f>ROUND((Source!BZ943/100)*ROUND((Source!AF943*Source!AV943)*Source!I943,2),2)</f>
        <v>4147.9200000000001</v>
      </c>
      <c r="R685">
        <f>Source!X943</f>
        <v>4147.9200000000001</v>
      </c>
      <c r="S685">
        <f>ROUND((Source!CA943/100)*ROUND((Source!AF943*Source!AV943)*Source!I943,2),2)</f>
        <v>592.55999999999995</v>
      </c>
      <c r="T685">
        <f>Source!Y943</f>
        <v>592.55999999999995</v>
      </c>
      <c r="U685">
        <f>ROUND((175/100)*ROUND((Source!AE943*Source!AV943)*Source!I943,2),2)</f>
        <v>7911.3999999999996</v>
      </c>
      <c r="V685">
        <f>ROUND((108/100)*ROUND(Source!CS943*Source!I943,2),2)</f>
        <v>4882.46</v>
      </c>
    </row>
    <row r="686" ht="14.25">
      <c r="A686" s="21"/>
      <c r="B686" s="22"/>
      <c r="C686" s="22" t="s">
        <v>28</v>
      </c>
      <c r="D686" s="23"/>
      <c r="E686" s="2"/>
      <c r="F686" s="24">
        <f>Source!AO943</f>
        <v>148.13999999999999</v>
      </c>
      <c r="G686" s="25">
        <f>Source!DG943</f>
        <v>0</v>
      </c>
      <c r="H686" s="2">
        <f>Source!AV943</f>
        <v>1</v>
      </c>
      <c r="I686" s="2">
        <f>IF(Source!BA943&lt;&gt;0,Source!BA943,1)</f>
        <v>1</v>
      </c>
      <c r="J686" s="13">
        <f>Source!S943</f>
        <v>5925.6000000000004</v>
      </c>
      <c r="K686" s="13"/>
    </row>
    <row r="687" ht="14.25">
      <c r="A687" s="21"/>
      <c r="B687" s="22"/>
      <c r="C687" s="22" t="s">
        <v>29</v>
      </c>
      <c r="D687" s="23"/>
      <c r="E687" s="2"/>
      <c r="F687" s="24">
        <f>Source!AM943</f>
        <v>199.97</v>
      </c>
      <c r="G687" s="25">
        <f>Source!DE943</f>
        <v>0</v>
      </c>
      <c r="H687" s="2">
        <f>Source!AV943</f>
        <v>1</v>
      </c>
      <c r="I687" s="2">
        <f>IF(Source!BB943&lt;&gt;0,Source!BB943,1)</f>
        <v>1</v>
      </c>
      <c r="J687" s="13">
        <f>Source!Q943</f>
        <v>7998.8000000000002</v>
      </c>
      <c r="K687" s="13"/>
    </row>
    <row r="688" ht="14.25">
      <c r="A688" s="21"/>
      <c r="B688" s="22"/>
      <c r="C688" s="22" t="s">
        <v>30</v>
      </c>
      <c r="D688" s="23"/>
      <c r="E688" s="2"/>
      <c r="F688" s="24">
        <f>Source!AN943</f>
        <v>113.02</v>
      </c>
      <c r="G688" s="25">
        <f>Source!DF943</f>
        <v>0</v>
      </c>
      <c r="H688" s="2">
        <f>Source!AV943</f>
        <v>1</v>
      </c>
      <c r="I688" s="2">
        <f>IF(Source!BS943&lt;&gt;0,Source!BS943,1)</f>
        <v>1</v>
      </c>
      <c r="J688" s="26">
        <f>Source!R943</f>
        <v>4520.8000000000002</v>
      </c>
      <c r="K688" s="13"/>
    </row>
    <row r="689" ht="14.25">
      <c r="A689" s="21"/>
      <c r="B689" s="22"/>
      <c r="C689" s="22" t="s">
        <v>31</v>
      </c>
      <c r="D689" s="23"/>
      <c r="E689" s="2"/>
      <c r="F689" s="24">
        <f>Source!AL943</f>
        <v>574.54999999999995</v>
      </c>
      <c r="G689" s="25">
        <f>Source!DD943</f>
        <v>0</v>
      </c>
      <c r="H689" s="2">
        <f>Source!AW943</f>
        <v>1</v>
      </c>
      <c r="I689" s="2">
        <f>IF(Source!BC943&lt;&gt;0,Source!BC943,1)</f>
        <v>1</v>
      </c>
      <c r="J689" s="13">
        <f>Source!P943</f>
        <v>22982</v>
      </c>
      <c r="K689" s="13"/>
    </row>
    <row r="690" ht="28.5">
      <c r="A690" s="21" t="str">
        <f>Source!E944</f>
        <v>1,1</v>
      </c>
      <c r="B690" s="22" t="str">
        <f>Source!F944</f>
        <v>9999990001</v>
      </c>
      <c r="C690" s="22" t="s">
        <v>32</v>
      </c>
      <c r="D690" s="23" t="str">
        <f>Source!H944</f>
        <v>т</v>
      </c>
      <c r="E690" s="2">
        <f>Source!I944</f>
        <v>-9.8399999999999999</v>
      </c>
      <c r="F690" s="24">
        <f>Source!AK944</f>
        <v>0</v>
      </c>
      <c r="G690" s="25"/>
      <c r="H690" s="2">
        <f>Source!AW944</f>
        <v>1</v>
      </c>
      <c r="I690" s="2">
        <f>IF(Source!BC944&lt;&gt;0,Source!BC944,1)</f>
        <v>1</v>
      </c>
      <c r="J690" s="13">
        <f>Source!O944</f>
        <v>-0</v>
      </c>
      <c r="K690" s="13"/>
      <c r="Q690">
        <f>ROUND((Source!BZ944/100)*ROUND((Source!AF944*Source!AV944)*Source!I944,2),2)</f>
        <v>-0</v>
      </c>
      <c r="R690">
        <f>Source!X944</f>
        <v>-0</v>
      </c>
      <c r="S690">
        <f>ROUND((Source!CA944/100)*ROUND((Source!AF944*Source!AV944)*Source!I944,2),2)</f>
        <v>-0</v>
      </c>
      <c r="T690">
        <f>Source!Y944</f>
        <v>-0</v>
      </c>
      <c r="U690">
        <f>ROUND((175/100)*ROUND((Source!AE944*Source!AV944)*Source!I944,2),2)</f>
        <v>-0</v>
      </c>
      <c r="V690">
        <f>ROUND((108/100)*ROUND(Source!CS944*Source!I944,2),2)</f>
        <v>-0</v>
      </c>
    </row>
    <row r="691" ht="14.25">
      <c r="A691" s="21"/>
      <c r="B691" s="22"/>
      <c r="C691" s="22" t="s">
        <v>33</v>
      </c>
      <c r="D691" s="23" t="s">
        <v>34</v>
      </c>
      <c r="E691" s="2">
        <f>Source!AT943</f>
        <v>70</v>
      </c>
      <c r="F691" s="24"/>
      <c r="G691" s="25"/>
      <c r="H691" s="2"/>
      <c r="I691" s="2"/>
      <c r="J691" s="13">
        <f>SUM(R685:R690)</f>
        <v>4147.9200000000001</v>
      </c>
      <c r="K691" s="13"/>
    </row>
    <row r="692" ht="14.25">
      <c r="A692" s="21"/>
      <c r="B692" s="22"/>
      <c r="C692" s="22" t="s">
        <v>35</v>
      </c>
      <c r="D692" s="23" t="s">
        <v>34</v>
      </c>
      <c r="E692" s="2">
        <f>Source!AU943</f>
        <v>10</v>
      </c>
      <c r="F692" s="24"/>
      <c r="G692" s="25"/>
      <c r="H692" s="2"/>
      <c r="I692" s="2"/>
      <c r="J692" s="13">
        <f>SUM(T685:T691)</f>
        <v>592.55999999999995</v>
      </c>
      <c r="K692" s="13"/>
    </row>
    <row r="693" ht="14.25">
      <c r="A693" s="21"/>
      <c r="B693" s="22"/>
      <c r="C693" s="22" t="s">
        <v>36</v>
      </c>
      <c r="D693" s="23" t="s">
        <v>34</v>
      </c>
      <c r="E693" s="2">
        <f>108</f>
        <v>108</v>
      </c>
      <c r="F693" s="24"/>
      <c r="G693" s="25"/>
      <c r="H693" s="2"/>
      <c r="I693" s="2"/>
      <c r="J693" s="13">
        <f>SUM(V685:V692)</f>
        <v>4882.46</v>
      </c>
      <c r="K693" s="13"/>
    </row>
    <row r="694" ht="14.25">
      <c r="A694" s="21"/>
      <c r="B694" s="22"/>
      <c r="C694" s="22" t="s">
        <v>37</v>
      </c>
      <c r="D694" s="23" t="s">
        <v>38</v>
      </c>
      <c r="E694" s="2">
        <f>Source!AQ943</f>
        <v>0.66000000000000003</v>
      </c>
      <c r="F694" s="24"/>
      <c r="G694" s="25">
        <f>Source!DI943</f>
        <v>0</v>
      </c>
      <c r="H694" s="2">
        <f>Source!AV943</f>
        <v>1</v>
      </c>
      <c r="I694" s="2"/>
      <c r="J694" s="13"/>
      <c r="K694" s="13">
        <f>Source!U943</f>
        <v>26.399999999999999</v>
      </c>
    </row>
    <row r="695" ht="15">
      <c r="A695" s="27"/>
      <c r="B695" s="27"/>
      <c r="C695" s="27"/>
      <c r="D695" s="27"/>
      <c r="E695" s="27"/>
      <c r="F695" s="27"/>
      <c r="G695" s="27"/>
      <c r="H695" s="27"/>
      <c r="I695" s="28">
        <f>J686+J687+J689+J691+J692+J693+SUM(J690:J690)</f>
        <v>46529.339999999997</v>
      </c>
      <c r="J695" s="28"/>
      <c r="K695" s="28">
        <f>IF(Source!I943&lt;&gt;0,ROUND(I695/Source!I943,2),0)</f>
        <v>1163.23</v>
      </c>
      <c r="P695" s="29">
        <f>I695</f>
        <v>46529.339999999997</v>
      </c>
    </row>
    <row r="696" ht="57">
      <c r="A696" s="21" t="str">
        <f>Source!E945</f>
        <v>2</v>
      </c>
      <c r="B696" s="22" t="str">
        <f>Source!F945</f>
        <v>1.49-9201-1-2/1</v>
      </c>
      <c r="C696" s="22" t="str">
        <f>Source!G945</f>
        <v xml:space="preserve">Перевозка строительного мусора автосамосвалами грузоподъемностью до 10 т на расстояние 1 км - при механизированной погрузке</v>
      </c>
      <c r="D696" s="23" t="str">
        <f>Source!H945</f>
        <v>т</v>
      </c>
      <c r="E696" s="2">
        <f>Source!I945</f>
        <v>7.8719999999999999</v>
      </c>
      <c r="F696" s="24"/>
      <c r="G696" s="25"/>
      <c r="H696" s="2"/>
      <c r="I696" s="2"/>
      <c r="J696" s="13"/>
      <c r="K696" s="13"/>
      <c r="Q696">
        <f>ROUND((Source!BZ945/100)*ROUND((Source!AF945*Source!AV945)*Source!I945,2),2)</f>
        <v>0</v>
      </c>
      <c r="R696">
        <f>Source!X945</f>
        <v>0</v>
      </c>
      <c r="S696">
        <f>ROUND((Source!CA945/100)*ROUND((Source!AF945*Source!AV945)*Source!I945,2),2)</f>
        <v>0</v>
      </c>
      <c r="T696">
        <f>Source!Y945</f>
        <v>0</v>
      </c>
      <c r="U696">
        <f>ROUND((175/100)*ROUND((Source!AE945*Source!AV945)*Source!I945,2),2)</f>
        <v>454.74000000000001</v>
      </c>
      <c r="V696">
        <f>ROUND((108/100)*ROUND(Source!CS945*Source!I945,2),2)</f>
        <v>280.63999999999999</v>
      </c>
    </row>
    <row r="697" ht="12.75">
      <c r="C697" s="30" t="str">
        <f>"Объем: "&amp;Source!I945&amp;"=9,84*"&amp;"0,8"</f>
        <v xml:space="preserve">Объем: 7.872=9,84*0,8</v>
      </c>
    </row>
    <row r="698" ht="14.25">
      <c r="A698" s="21"/>
      <c r="B698" s="22"/>
      <c r="C698" s="22" t="s">
        <v>28</v>
      </c>
      <c r="D698" s="23"/>
      <c r="E698" s="2"/>
      <c r="F698" s="24">
        <f>Source!AO945</f>
        <v>0</v>
      </c>
      <c r="G698" s="25">
        <f>Source!DG945</f>
        <v>0</v>
      </c>
      <c r="H698" s="2">
        <f>Source!AV945</f>
        <v>1</v>
      </c>
      <c r="I698" s="2">
        <f>IF(Source!BA945&lt;&gt;0,Source!BA945,1)</f>
        <v>1</v>
      </c>
      <c r="J698" s="13">
        <f>Source!S945</f>
        <v>0</v>
      </c>
      <c r="K698" s="13"/>
    </row>
    <row r="699" ht="14.25">
      <c r="A699" s="21"/>
      <c r="B699" s="22"/>
      <c r="C699" s="22" t="s">
        <v>29</v>
      </c>
      <c r="D699" s="23"/>
      <c r="E699" s="2"/>
      <c r="F699" s="24">
        <f>Source!AM945</f>
        <v>61.219999999999999</v>
      </c>
      <c r="G699" s="25">
        <f>Source!DE945</f>
        <v>0</v>
      </c>
      <c r="H699" s="2">
        <f>Source!AV945</f>
        <v>1</v>
      </c>
      <c r="I699" s="2">
        <f>IF(Source!BB945&lt;&gt;0,Source!BB945,1)</f>
        <v>1</v>
      </c>
      <c r="J699" s="13">
        <f>Source!Q945</f>
        <v>481.92000000000002</v>
      </c>
      <c r="K699" s="13"/>
    </row>
    <row r="700" ht="14.25">
      <c r="A700" s="21"/>
      <c r="B700" s="22"/>
      <c r="C700" s="22" t="s">
        <v>30</v>
      </c>
      <c r="D700" s="23"/>
      <c r="E700" s="2"/>
      <c r="F700" s="24">
        <f>Source!AN945</f>
        <v>33.009999999999998</v>
      </c>
      <c r="G700" s="25">
        <f>Source!DF945</f>
        <v>0</v>
      </c>
      <c r="H700" s="2">
        <f>Source!AV945</f>
        <v>1</v>
      </c>
      <c r="I700" s="2">
        <f>IF(Source!BS945&lt;&gt;0,Source!BS945,1)</f>
        <v>1</v>
      </c>
      <c r="J700" s="26">
        <f>Source!R945</f>
        <v>259.85000000000002</v>
      </c>
      <c r="K700" s="13"/>
    </row>
    <row r="701" ht="14.25">
      <c r="A701" s="21"/>
      <c r="B701" s="22"/>
      <c r="C701" s="22" t="s">
        <v>31</v>
      </c>
      <c r="D701" s="23"/>
      <c r="E701" s="2"/>
      <c r="F701" s="24">
        <f>Source!AL945</f>
        <v>0</v>
      </c>
      <c r="G701" s="25">
        <f>Source!DD945</f>
        <v>0</v>
      </c>
      <c r="H701" s="2">
        <f>Source!AW945</f>
        <v>1</v>
      </c>
      <c r="I701" s="2">
        <f>IF(Source!BC945&lt;&gt;0,Source!BC945,1)</f>
        <v>1</v>
      </c>
      <c r="J701" s="13">
        <f>Source!P945</f>
        <v>0</v>
      </c>
      <c r="K701" s="13"/>
    </row>
    <row r="702" ht="14.25">
      <c r="A702" s="21"/>
      <c r="B702" s="22"/>
      <c r="C702" s="22" t="s">
        <v>33</v>
      </c>
      <c r="D702" s="23" t="s">
        <v>34</v>
      </c>
      <c r="E702" s="2">
        <f>Source!AT945</f>
        <v>0</v>
      </c>
      <c r="F702" s="24"/>
      <c r="G702" s="25"/>
      <c r="H702" s="2"/>
      <c r="I702" s="2"/>
      <c r="J702" s="13">
        <f>SUM(R696:R701)</f>
        <v>0</v>
      </c>
      <c r="K702" s="13"/>
    </row>
    <row r="703" ht="14.25">
      <c r="A703" s="21"/>
      <c r="B703" s="22"/>
      <c r="C703" s="22" t="s">
        <v>35</v>
      </c>
      <c r="D703" s="23" t="s">
        <v>34</v>
      </c>
      <c r="E703" s="2">
        <f>Source!AU945</f>
        <v>0</v>
      </c>
      <c r="F703" s="24"/>
      <c r="G703" s="25"/>
      <c r="H703" s="2"/>
      <c r="I703" s="2"/>
      <c r="J703" s="13">
        <f>SUM(T696:T702)</f>
        <v>0</v>
      </c>
      <c r="K703" s="13"/>
    </row>
    <row r="704" ht="14.25">
      <c r="A704" s="21"/>
      <c r="B704" s="22"/>
      <c r="C704" s="22" t="s">
        <v>37</v>
      </c>
      <c r="D704" s="23" t="s">
        <v>38</v>
      </c>
      <c r="E704" s="2">
        <f>Source!AQ945</f>
        <v>0</v>
      </c>
      <c r="F704" s="24"/>
      <c r="G704" s="25">
        <f>Source!DI945</f>
        <v>0</v>
      </c>
      <c r="H704" s="2">
        <f>Source!AV945</f>
        <v>1</v>
      </c>
      <c r="I704" s="2"/>
      <c r="J704" s="13"/>
      <c r="K704" s="13">
        <f>Source!U945</f>
        <v>0</v>
      </c>
    </row>
    <row r="705" ht="15">
      <c r="A705" s="27"/>
      <c r="B705" s="27"/>
      <c r="C705" s="27"/>
      <c r="D705" s="27"/>
      <c r="E705" s="27"/>
      <c r="F705" s="27"/>
      <c r="G705" s="27"/>
      <c r="H705" s="27"/>
      <c r="I705" s="28">
        <f>J698+J699+J701+J702+J703</f>
        <v>481.92000000000002</v>
      </c>
      <c r="J705" s="28"/>
      <c r="K705" s="28">
        <f>IF(Source!I945&lt;&gt;0,ROUND(I705/Source!I945,2),0)</f>
        <v>61.219999999999999</v>
      </c>
      <c r="P705" s="29">
        <f>I705</f>
        <v>481.92000000000002</v>
      </c>
    </row>
    <row r="706" ht="57">
      <c r="A706" s="21" t="str">
        <f>Source!E946</f>
        <v>3</v>
      </c>
      <c r="B706" s="22" t="str">
        <f>Source!F946</f>
        <v>1.49-9201-1-3/1</v>
      </c>
      <c r="C706" s="22" t="str">
        <f>Source!G946</f>
        <v xml:space="preserve">Перевозка строительного мусора автосамосвалами грузоподъемностью до 10 т - добавляется на каждый последующий 1 км до 100 км</v>
      </c>
      <c r="D706" s="23" t="str">
        <f>Source!H946</f>
        <v>т</v>
      </c>
      <c r="E706" s="2">
        <f>Source!I946</f>
        <v>7.8719999999999999</v>
      </c>
      <c r="F706" s="24"/>
      <c r="G706" s="25"/>
      <c r="H706" s="2"/>
      <c r="I706" s="2"/>
      <c r="J706" s="13"/>
      <c r="K706" s="13"/>
      <c r="Q706">
        <f>ROUND((Source!BZ946/100)*ROUND((Source!AF946*Source!AV946)*Source!I946,2),2)</f>
        <v>0</v>
      </c>
      <c r="R706">
        <f>Source!X946</f>
        <v>0</v>
      </c>
      <c r="S706">
        <f>ROUND((Source!CA946/100)*ROUND((Source!AF946*Source!AV946)*Source!I946,2),2)</f>
        <v>0</v>
      </c>
      <c r="T706">
        <f>Source!Y946</f>
        <v>0</v>
      </c>
      <c r="U706">
        <f>ROUND((175/100)*ROUND((Source!AE946*Source!AV946)*Source!I946,2),2)</f>
        <v>10988.290000000001</v>
      </c>
      <c r="V706">
        <f>ROUND((108/100)*ROUND(Source!CS946*Source!I946,2),2)</f>
        <v>6781.3400000000001</v>
      </c>
    </row>
    <row r="707" ht="14.25">
      <c r="A707" s="21"/>
      <c r="B707" s="22"/>
      <c r="C707" s="22" t="s">
        <v>28</v>
      </c>
      <c r="D707" s="23"/>
      <c r="E707" s="2"/>
      <c r="F707" s="24">
        <f>Source!AO946</f>
        <v>0</v>
      </c>
      <c r="G707" s="25" t="str">
        <f>Source!DG946</f>
        <v>*51</v>
      </c>
      <c r="H707" s="2">
        <f>Source!AV946</f>
        <v>1</v>
      </c>
      <c r="I707" s="2">
        <f>IF(Source!BA946&lt;&gt;0,Source!BA946,1)</f>
        <v>1</v>
      </c>
      <c r="J707" s="13">
        <f>Source!S946</f>
        <v>0</v>
      </c>
      <c r="K707" s="13"/>
    </row>
    <row r="708" ht="14.25">
      <c r="A708" s="21"/>
      <c r="B708" s="22"/>
      <c r="C708" s="22" t="s">
        <v>29</v>
      </c>
      <c r="D708" s="23"/>
      <c r="E708" s="2"/>
      <c r="F708" s="24">
        <f>Source!AM946</f>
        <v>28.989999999999998</v>
      </c>
      <c r="G708" s="25" t="str">
        <f>Source!DE946</f>
        <v>*51</v>
      </c>
      <c r="H708" s="2">
        <f>Source!AV946</f>
        <v>1</v>
      </c>
      <c r="I708" s="2">
        <f>IF(Source!BB946&lt;&gt;0,Source!BB946,1)</f>
        <v>1</v>
      </c>
      <c r="J708" s="13">
        <f>Source!Q946</f>
        <v>11638.67</v>
      </c>
      <c r="K708" s="13"/>
    </row>
    <row r="709" ht="14.25">
      <c r="A709" s="21"/>
      <c r="B709" s="22"/>
      <c r="C709" s="22" t="s">
        <v>30</v>
      </c>
      <c r="D709" s="23"/>
      <c r="E709" s="2"/>
      <c r="F709" s="24">
        <f>Source!AN946</f>
        <v>15.640000000000001</v>
      </c>
      <c r="G709" s="25" t="str">
        <f>Source!DF946</f>
        <v>*51</v>
      </c>
      <c r="H709" s="2">
        <f>Source!AV946</f>
        <v>1</v>
      </c>
      <c r="I709" s="2">
        <f>IF(Source!BS946&lt;&gt;0,Source!BS946,1)</f>
        <v>1</v>
      </c>
      <c r="J709" s="26">
        <f>Source!R946</f>
        <v>6279.0200000000004</v>
      </c>
      <c r="K709" s="13"/>
    </row>
    <row r="710" ht="14.25">
      <c r="A710" s="21"/>
      <c r="B710" s="22"/>
      <c r="C710" s="22" t="s">
        <v>31</v>
      </c>
      <c r="D710" s="23"/>
      <c r="E710" s="2"/>
      <c r="F710" s="24">
        <f>Source!AL946</f>
        <v>0</v>
      </c>
      <c r="G710" s="25">
        <f>Source!DD946</f>
        <v>0</v>
      </c>
      <c r="H710" s="2">
        <f>Source!AW946</f>
        <v>1</v>
      </c>
      <c r="I710" s="2">
        <f>IF(Source!BC946&lt;&gt;0,Source!BC946,1)</f>
        <v>1</v>
      </c>
      <c r="J710" s="13">
        <f>Source!P946</f>
        <v>0</v>
      </c>
      <c r="K710" s="13"/>
    </row>
    <row r="711" ht="14.25">
      <c r="A711" s="21"/>
      <c r="B711" s="22"/>
      <c r="C711" s="22" t="s">
        <v>33</v>
      </c>
      <c r="D711" s="23" t="s">
        <v>34</v>
      </c>
      <c r="E711" s="2">
        <f>Source!AT946</f>
        <v>0</v>
      </c>
      <c r="F711" s="24"/>
      <c r="G711" s="25"/>
      <c r="H711" s="2"/>
      <c r="I711" s="2"/>
      <c r="J711" s="13">
        <f>SUM(R706:R710)</f>
        <v>0</v>
      </c>
      <c r="K711" s="13"/>
    </row>
    <row r="712" ht="14.25">
      <c r="A712" s="21"/>
      <c r="B712" s="22"/>
      <c r="C712" s="22" t="s">
        <v>35</v>
      </c>
      <c r="D712" s="23" t="s">
        <v>34</v>
      </c>
      <c r="E712" s="2">
        <f>Source!AU946</f>
        <v>0</v>
      </c>
      <c r="F712" s="24"/>
      <c r="G712" s="25"/>
      <c r="H712" s="2"/>
      <c r="I712" s="2"/>
      <c r="J712" s="13">
        <f>SUM(T706:T711)</f>
        <v>0</v>
      </c>
      <c r="K712" s="13"/>
    </row>
    <row r="713" ht="14.25">
      <c r="A713" s="21"/>
      <c r="B713" s="22"/>
      <c r="C713" s="22" t="s">
        <v>37</v>
      </c>
      <c r="D713" s="23" t="s">
        <v>38</v>
      </c>
      <c r="E713" s="2">
        <f>Source!AQ946</f>
        <v>0</v>
      </c>
      <c r="F713" s="24"/>
      <c r="G713" s="25" t="str">
        <f>Source!DI946</f>
        <v>*51</v>
      </c>
      <c r="H713" s="2">
        <f>Source!AV946</f>
        <v>1</v>
      </c>
      <c r="I713" s="2"/>
      <c r="J713" s="13"/>
      <c r="K713" s="13">
        <f>Source!U946</f>
        <v>0</v>
      </c>
    </row>
    <row r="714" ht="15">
      <c r="A714" s="27"/>
      <c r="B714" s="27"/>
      <c r="C714" s="27"/>
      <c r="D714" s="27"/>
      <c r="E714" s="27"/>
      <c r="F714" s="27"/>
      <c r="G714" s="27"/>
      <c r="H714" s="27"/>
      <c r="I714" s="28">
        <f>J707+J708+J710+J711+J712</f>
        <v>11638.67</v>
      </c>
      <c r="J714" s="28"/>
      <c r="K714" s="28">
        <f>IF(Source!I946&lt;&gt;0,ROUND(I714/Source!I946,2),0)</f>
        <v>1478.49</v>
      </c>
      <c r="P714" s="29">
        <f>I714</f>
        <v>11638.67</v>
      </c>
    </row>
    <row r="716" ht="15" customHeight="1">
      <c r="A716" s="31" t="str">
        <f>CONCATENATE("Итого по подразделу: ",IF(Source!G948&lt;&gt;"Новый подраздел",Source!G948,""))</f>
        <v xml:space="preserve">Итого по подразделу: Замена бортового камня - 40,0 м.п.</v>
      </c>
      <c r="B716" s="31"/>
      <c r="C716" s="31"/>
      <c r="D716" s="31"/>
      <c r="E716" s="31"/>
      <c r="F716" s="31"/>
      <c r="G716" s="31"/>
      <c r="H716" s="31"/>
      <c r="I716" s="32">
        <f>SUM(P684:P715)</f>
        <v>58649.93</v>
      </c>
      <c r="J716" s="32"/>
      <c r="K716" s="33"/>
    </row>
    <row r="718" ht="14.25" customHeight="1">
      <c r="C718" s="8" t="str">
        <f>Source!H977</f>
        <v>Итого</v>
      </c>
      <c r="D718" s="8"/>
      <c r="E718" s="8"/>
      <c r="F718" s="8"/>
      <c r="G718" s="8"/>
      <c r="H718" s="8"/>
      <c r="I718" s="13">
        <f>IF(Source!F977=0,"",Source!F977)</f>
        <v>58649.93</v>
      </c>
      <c r="J718" s="13"/>
    </row>
    <row r="719" ht="14.25" customHeight="1">
      <c r="C719" s="8" t="str">
        <f>Source!H978</f>
        <v xml:space="preserve">НДС 20%</v>
      </c>
      <c r="D719" s="8"/>
      <c r="E719" s="8"/>
      <c r="F719" s="8"/>
      <c r="G719" s="8"/>
      <c r="H719" s="8"/>
      <c r="I719" s="13">
        <f>IF(Source!F978=0,"",Source!F978)</f>
        <v>11729.99</v>
      </c>
      <c r="J719" s="13"/>
    </row>
    <row r="720" ht="14.25" customHeight="1">
      <c r="C720" s="8" t="str">
        <f>Source!H979</f>
        <v>Всего</v>
      </c>
      <c r="D720" s="8"/>
      <c r="E720" s="8"/>
      <c r="F720" s="8"/>
      <c r="G720" s="8"/>
      <c r="H720" s="8"/>
      <c r="I720" s="13">
        <f>IF(Source!F979=0,"",Source!F979)</f>
        <v>70379.919999999998</v>
      </c>
      <c r="J720" s="13"/>
    </row>
    <row r="721" ht="14.25" customHeight="1">
      <c r="C721" s="8" t="str">
        <f>Source!H980</f>
        <v xml:space="preserve">С учётом выделенного финансирования к - 0,5857501461</v>
      </c>
      <c r="D721" s="8"/>
      <c r="E721" s="8"/>
      <c r="F721" s="8"/>
      <c r="G721" s="8"/>
      <c r="H721" s="8"/>
      <c r="I721" s="13">
        <f>IF(Source!F980=0,"",Source!F980)</f>
        <v>41225.050000000003</v>
      </c>
      <c r="J721" s="13"/>
    </row>
    <row r="723" ht="15" customHeight="1">
      <c r="A723" s="31" t="str">
        <f>CONCATENATE("Итого по разделу: ",IF(Source!G982&lt;&gt;"Новый раздел",Source!G982,""))</f>
        <v xml:space="preserve">Итого по разделу: Покровское кладбище, ул.Подольских Курсантов</v>
      </c>
      <c r="B723" s="31"/>
      <c r="C723" s="31"/>
      <c r="D723" s="31"/>
      <c r="E723" s="31"/>
      <c r="F723" s="31"/>
      <c r="G723" s="31"/>
      <c r="H723" s="31"/>
      <c r="I723" s="32">
        <f>SUM(P643:P722)</f>
        <v>214050.20000000001</v>
      </c>
      <c r="J723" s="32"/>
      <c r="K723" s="33"/>
    </row>
    <row r="725" ht="14.25" customHeight="1">
      <c r="C725" s="8" t="str">
        <f>Source!H1011</f>
        <v>Итого</v>
      </c>
      <c r="D725" s="8"/>
      <c r="E725" s="8"/>
      <c r="F725" s="8"/>
      <c r="G725" s="8"/>
      <c r="H725" s="8"/>
      <c r="I725" s="13">
        <f>IF(Source!F1011=0,"",Source!F1011)</f>
        <v>214050.20000000001</v>
      </c>
      <c r="J725" s="13"/>
    </row>
    <row r="726" ht="14.25" customHeight="1">
      <c r="C726" s="8" t="str">
        <f>Source!H1012</f>
        <v xml:space="preserve">НДС 20%</v>
      </c>
      <c r="D726" s="8"/>
      <c r="E726" s="8"/>
      <c r="F726" s="8"/>
      <c r="G726" s="8"/>
      <c r="H726" s="8"/>
      <c r="I726" s="13">
        <f>IF(Source!F1012=0,"",Source!F1012)</f>
        <v>42810.040000000001</v>
      </c>
      <c r="J726" s="13"/>
      <c r="L726" s="36">
        <f>I680+I719</f>
        <v>42810.040000000001</v>
      </c>
    </row>
    <row r="727" ht="14.25" customHeight="1">
      <c r="C727" s="8" t="str">
        <f>Source!H1013</f>
        <v>Всего</v>
      </c>
      <c r="D727" s="8"/>
      <c r="E727" s="8"/>
      <c r="F727" s="8"/>
      <c r="G727" s="8"/>
      <c r="H727" s="8"/>
      <c r="I727" s="13">
        <f>IF(Source!F1013=0,"",Source!F1013)</f>
        <v>256860.23999999999</v>
      </c>
      <c r="J727" s="13"/>
    </row>
    <row r="728" ht="14.25" customHeight="1">
      <c r="C728" s="8" t="str">
        <f>Source!H1014</f>
        <v xml:space="preserve">С учётом выделенного финансирования к - 0,5857501461</v>
      </c>
      <c r="D728" s="8"/>
      <c r="E728" s="8"/>
      <c r="F728" s="8"/>
      <c r="G728" s="8"/>
      <c r="H728" s="8"/>
      <c r="I728" s="13">
        <f>IF(Source!F1014=0,"",Source!F1014)</f>
        <v>150455.92000000001</v>
      </c>
      <c r="J728" s="13"/>
    </row>
    <row r="730" ht="16.5" customHeight="1">
      <c r="A730" s="20" t="str">
        <f>CONCATENATE("Раздел: ",IF(Source!G1016&lt;&gt;"Новый раздел",Source!G1016,""))</f>
        <v xml:space="preserve">Раздел: Старо-Покровское кладбище, 1-ый Дорожный проезд</v>
      </c>
      <c r="B730" s="20"/>
      <c r="C730" s="20"/>
      <c r="D730" s="20"/>
      <c r="E730" s="20"/>
      <c r="F730" s="20"/>
      <c r="G730" s="20"/>
      <c r="H730" s="20"/>
      <c r="I730" s="20"/>
      <c r="J730" s="20"/>
      <c r="K730" s="20"/>
    </row>
    <row r="732" ht="16.5" customHeight="1">
      <c r="A732" s="20" t="str">
        <f>CONCATENATE("Подраздел: ",IF(Source!G1020&lt;&gt;"Новый подраздел",Source!G1020,""))</f>
        <v xml:space="preserve">Подраздел: Ремонт асфальтобетонного покрытия - 250,0 м2</v>
      </c>
      <c r="B732" s="20"/>
      <c r="C732" s="20"/>
      <c r="D732" s="20"/>
      <c r="E732" s="20"/>
      <c r="F732" s="20"/>
      <c r="G732" s="20"/>
      <c r="H732" s="20"/>
      <c r="I732" s="20"/>
      <c r="J732" s="20"/>
      <c r="K732" s="20"/>
    </row>
    <row r="733" ht="71.25">
      <c r="A733" s="21" t="str">
        <f>Source!E1024</f>
        <v>1</v>
      </c>
      <c r="B733" s="22" t="str">
        <f>Source!F1024</f>
        <v>2.1-3101-12-3/1</v>
      </c>
      <c r="C733" s="22" t="str">
        <f>Source!G1024</f>
        <v xml:space="preserve">Ремонт асфальтобетонных покрытий дворовых территорий с укладкой горячей смеси толщиной 5 см вручную, срезка покрытия фрезой, размер карты от 25 до 200 м2</v>
      </c>
      <c r="D733" s="23" t="str">
        <f>Source!H1024</f>
        <v>м2</v>
      </c>
      <c r="E733" s="2">
        <f>Source!I1024</f>
        <v>250</v>
      </c>
      <c r="F733" s="24"/>
      <c r="G733" s="25"/>
      <c r="H733" s="2"/>
      <c r="I733" s="2"/>
      <c r="J733" s="13"/>
      <c r="K733" s="13"/>
      <c r="Q733">
        <f>ROUND((Source!BZ1024/100)*ROUND((Source!AF1024*Source!AV1024)*Source!I1024,2),2)</f>
        <v>11032</v>
      </c>
      <c r="R733">
        <f>Source!X1024</f>
        <v>11032</v>
      </c>
      <c r="S733">
        <f>ROUND((Source!CA1024/100)*ROUND((Source!AF1024*Source!AV1024)*Source!I1024,2),2)</f>
        <v>1576</v>
      </c>
      <c r="T733">
        <f>Source!Y1024</f>
        <v>1576</v>
      </c>
      <c r="U733">
        <f>ROUND((175/100)*ROUND((Source!AE1024*Source!AV1024)*Source!I1024,2),2)</f>
        <v>18414.380000000001</v>
      </c>
      <c r="V733">
        <f>ROUND((108/100)*ROUND(Source!CS1024*Source!I1024,2),2)</f>
        <v>11364.299999999999</v>
      </c>
    </row>
    <row r="734" ht="14.25">
      <c r="A734" s="21"/>
      <c r="B734" s="22"/>
      <c r="C734" s="22" t="s">
        <v>28</v>
      </c>
      <c r="D734" s="23"/>
      <c r="E734" s="2"/>
      <c r="F734" s="24">
        <f>Source!AO1024</f>
        <v>63.039999999999999</v>
      </c>
      <c r="G734" s="25">
        <f>Source!DG1024</f>
        <v>0</v>
      </c>
      <c r="H734" s="2">
        <f>Source!AV1024</f>
        <v>1</v>
      </c>
      <c r="I734" s="2">
        <f>IF(Source!BA1024&lt;&gt;0,Source!BA1024,1)</f>
        <v>1</v>
      </c>
      <c r="J734" s="13">
        <f>Source!S1024</f>
        <v>15760</v>
      </c>
      <c r="K734" s="13"/>
    </row>
    <row r="735" ht="14.25">
      <c r="A735" s="21"/>
      <c r="B735" s="22"/>
      <c r="C735" s="22" t="s">
        <v>29</v>
      </c>
      <c r="D735" s="23"/>
      <c r="E735" s="2"/>
      <c r="F735" s="24">
        <f>Source!AM1024</f>
        <v>91.519999999999996</v>
      </c>
      <c r="G735" s="25">
        <f>Source!DE1024</f>
        <v>0</v>
      </c>
      <c r="H735" s="2">
        <f>Source!AV1024</f>
        <v>1</v>
      </c>
      <c r="I735" s="2">
        <f>IF(Source!BB1024&lt;&gt;0,Source!BB1024,1)</f>
        <v>1</v>
      </c>
      <c r="J735" s="13">
        <f>Source!Q1024</f>
        <v>22880</v>
      </c>
      <c r="K735" s="13"/>
    </row>
    <row r="736" ht="14.25">
      <c r="A736" s="21"/>
      <c r="B736" s="22"/>
      <c r="C736" s="22" t="s">
        <v>30</v>
      </c>
      <c r="D736" s="23"/>
      <c r="E736" s="2"/>
      <c r="F736" s="24">
        <f>Source!AN1024</f>
        <v>42.090000000000003</v>
      </c>
      <c r="G736" s="25">
        <f>Source!DF1024</f>
        <v>0</v>
      </c>
      <c r="H736" s="2">
        <f>Source!AV1024</f>
        <v>1</v>
      </c>
      <c r="I736" s="2">
        <f>IF(Source!BS1024&lt;&gt;0,Source!BS1024,1)</f>
        <v>1</v>
      </c>
      <c r="J736" s="26">
        <f>Source!R1024</f>
        <v>10522.5</v>
      </c>
      <c r="K736" s="13"/>
    </row>
    <row r="737" ht="14.25">
      <c r="A737" s="21"/>
      <c r="B737" s="22"/>
      <c r="C737" s="22" t="s">
        <v>31</v>
      </c>
      <c r="D737" s="23"/>
      <c r="E737" s="2"/>
      <c r="F737" s="24">
        <f>Source!AL1024</f>
        <v>378.74000000000001</v>
      </c>
      <c r="G737" s="25">
        <f>Source!DD1024</f>
        <v>0</v>
      </c>
      <c r="H737" s="2">
        <f>Source!AW1024</f>
        <v>1</v>
      </c>
      <c r="I737" s="2">
        <f>IF(Source!BC1024&lt;&gt;0,Source!BC1024,1)</f>
        <v>1</v>
      </c>
      <c r="J737" s="13">
        <f>Source!P1024</f>
        <v>94685</v>
      </c>
      <c r="K737" s="13"/>
    </row>
    <row r="738" ht="28.5">
      <c r="A738" s="21" t="str">
        <f>Source!E1025</f>
        <v>1,1</v>
      </c>
      <c r="B738" s="22" t="str">
        <f>Source!F1025</f>
        <v>9999990001</v>
      </c>
      <c r="C738" s="22" t="s">
        <v>32</v>
      </c>
      <c r="D738" s="23" t="str">
        <f>Source!H1025</f>
        <v>т</v>
      </c>
      <c r="E738" s="2">
        <f>Source!I1025</f>
        <v>-30</v>
      </c>
      <c r="F738" s="24">
        <f>Source!AK1025</f>
        <v>0</v>
      </c>
      <c r="G738" s="25"/>
      <c r="H738" s="2">
        <f>Source!AW1025</f>
        <v>1</v>
      </c>
      <c r="I738" s="2">
        <f>IF(Source!BC1025&lt;&gt;0,Source!BC1025,1)</f>
        <v>1</v>
      </c>
      <c r="J738" s="13">
        <f>Source!O1025</f>
        <v>-0</v>
      </c>
      <c r="K738" s="13"/>
      <c r="Q738">
        <f>ROUND((Source!BZ1025/100)*ROUND((Source!AF1025*Source!AV1025)*Source!I1025,2),2)</f>
        <v>-0</v>
      </c>
      <c r="R738">
        <f>Source!X1025</f>
        <v>-0</v>
      </c>
      <c r="S738">
        <f>ROUND((Source!CA1025/100)*ROUND((Source!AF1025*Source!AV1025)*Source!I1025,2),2)</f>
        <v>-0</v>
      </c>
      <c r="T738">
        <f>Source!Y1025</f>
        <v>-0</v>
      </c>
      <c r="U738">
        <f>ROUND((175/100)*ROUND((Source!AE1025*Source!AV1025)*Source!I1025,2),2)</f>
        <v>-0</v>
      </c>
      <c r="V738">
        <f>ROUND((108/100)*ROUND(Source!CS1025*Source!I1025,2),2)</f>
        <v>-0</v>
      </c>
    </row>
    <row r="739" ht="14.25">
      <c r="A739" s="21"/>
      <c r="B739" s="22"/>
      <c r="C739" s="22" t="s">
        <v>33</v>
      </c>
      <c r="D739" s="23" t="s">
        <v>34</v>
      </c>
      <c r="E739" s="2">
        <f>Source!AT1024</f>
        <v>70</v>
      </c>
      <c r="F739" s="24"/>
      <c r="G739" s="25"/>
      <c r="H739" s="2"/>
      <c r="I739" s="2"/>
      <c r="J739" s="13">
        <f>SUM(R733:R738)</f>
        <v>11032</v>
      </c>
      <c r="K739" s="13"/>
    </row>
    <row r="740" ht="14.25">
      <c r="A740" s="21"/>
      <c r="B740" s="22"/>
      <c r="C740" s="22" t="s">
        <v>35</v>
      </c>
      <c r="D740" s="23" t="s">
        <v>34</v>
      </c>
      <c r="E740" s="2">
        <f>Source!AU1024</f>
        <v>10</v>
      </c>
      <c r="F740" s="24"/>
      <c r="G740" s="25"/>
      <c r="H740" s="2"/>
      <c r="I740" s="2"/>
      <c r="J740" s="13">
        <f>SUM(T733:T739)</f>
        <v>1576</v>
      </c>
      <c r="K740" s="13"/>
    </row>
    <row r="741" ht="14.25">
      <c r="A741" s="21"/>
      <c r="B741" s="22"/>
      <c r="C741" s="22" t="s">
        <v>36</v>
      </c>
      <c r="D741" s="23" t="s">
        <v>34</v>
      </c>
      <c r="E741" s="2">
        <f>108</f>
        <v>108</v>
      </c>
      <c r="F741" s="24"/>
      <c r="G741" s="25"/>
      <c r="H741" s="2"/>
      <c r="I741" s="2"/>
      <c r="J741" s="13">
        <f>SUM(V733:V740)</f>
        <v>11364.299999999999</v>
      </c>
      <c r="K741" s="13"/>
    </row>
    <row r="742" ht="14.25">
      <c r="A742" s="21"/>
      <c r="B742" s="22"/>
      <c r="C742" s="22" t="s">
        <v>37</v>
      </c>
      <c r="D742" s="23" t="s">
        <v>38</v>
      </c>
      <c r="E742" s="2">
        <f>Source!AQ1024</f>
        <v>0.23000000000000001</v>
      </c>
      <c r="F742" s="24"/>
      <c r="G742" s="25">
        <f>Source!DI1024</f>
        <v>0</v>
      </c>
      <c r="H742" s="2">
        <f>Source!AV1024</f>
        <v>1</v>
      </c>
      <c r="I742" s="2"/>
      <c r="J742" s="13"/>
      <c r="K742" s="13">
        <f>Source!U1024</f>
        <v>57.5</v>
      </c>
    </row>
    <row r="743" ht="15">
      <c r="A743" s="27"/>
      <c r="B743" s="27"/>
      <c r="C743" s="27"/>
      <c r="D743" s="27"/>
      <c r="E743" s="27"/>
      <c r="F743" s="27"/>
      <c r="G743" s="27"/>
      <c r="H743" s="27"/>
      <c r="I743" s="28">
        <f>J734+J735+J737+J739+J740+J741+SUM(J738:J738)</f>
        <v>157297.29999999999</v>
      </c>
      <c r="J743" s="28"/>
      <c r="K743" s="28">
        <f>IF(Source!I1024&lt;&gt;0,ROUND(I743/Source!I1024,2),0)</f>
        <v>629.19000000000005</v>
      </c>
      <c r="P743" s="29">
        <f>I743</f>
        <v>157297.29999999999</v>
      </c>
    </row>
    <row r="744" ht="57">
      <c r="A744" s="21" t="str">
        <f>Source!E1026</f>
        <v>2</v>
      </c>
      <c r="B744" s="22" t="str">
        <f>Source!F1026</f>
        <v>1.49-9201-1-2/1</v>
      </c>
      <c r="C744" s="22" t="str">
        <f>Source!G1026</f>
        <v xml:space="preserve">Перевозка строительного мусора автосамосвалами грузоподъемностью до 10 т на расстояние 1 км - при механизированной погрузке</v>
      </c>
      <c r="D744" s="23" t="str">
        <f>Source!H1026</f>
        <v>т</v>
      </c>
      <c r="E744" s="2">
        <f>Source!I1026</f>
        <v>24</v>
      </c>
      <c r="F744" s="24"/>
      <c r="G744" s="25"/>
      <c r="H744" s="2"/>
      <c r="I744" s="2"/>
      <c r="J744" s="13"/>
      <c r="K744" s="13"/>
      <c r="Q744">
        <f>ROUND((Source!BZ1026/100)*ROUND((Source!AF1026*Source!AV1026)*Source!I1026,2),2)</f>
        <v>0</v>
      </c>
      <c r="R744">
        <f>Source!X1026</f>
        <v>0</v>
      </c>
      <c r="S744">
        <f>ROUND((Source!CA1026/100)*ROUND((Source!AF1026*Source!AV1026)*Source!I1026,2),2)</f>
        <v>0</v>
      </c>
      <c r="T744">
        <f>Source!Y1026</f>
        <v>0</v>
      </c>
      <c r="U744">
        <f>ROUND((175/100)*ROUND((Source!AE1026*Source!AV1026)*Source!I1026,2),2)</f>
        <v>1386.4200000000001</v>
      </c>
      <c r="V744">
        <f>ROUND((108/100)*ROUND(Source!CS1026*Source!I1026,2),2)</f>
        <v>855.62</v>
      </c>
    </row>
    <row r="745" ht="12.75">
      <c r="C745" s="30" t="str">
        <f>"Объем: "&amp;Source!I1026&amp;"=30*"&amp;"0,8"</f>
        <v xml:space="preserve">Объем: 24=30*0,8</v>
      </c>
    </row>
    <row r="746" ht="14.25">
      <c r="A746" s="21"/>
      <c r="B746" s="22"/>
      <c r="C746" s="22" t="s">
        <v>28</v>
      </c>
      <c r="D746" s="23"/>
      <c r="E746" s="2"/>
      <c r="F746" s="24">
        <f>Source!AO1026</f>
        <v>0</v>
      </c>
      <c r="G746" s="25">
        <f>Source!DG1026</f>
        <v>0</v>
      </c>
      <c r="H746" s="2">
        <f>Source!AV1026</f>
        <v>1</v>
      </c>
      <c r="I746" s="2">
        <f>IF(Source!BA1026&lt;&gt;0,Source!BA1026,1)</f>
        <v>1</v>
      </c>
      <c r="J746" s="13">
        <f>Source!S1026</f>
        <v>0</v>
      </c>
      <c r="K746" s="13"/>
    </row>
    <row r="747" ht="14.25">
      <c r="A747" s="21"/>
      <c r="B747" s="22"/>
      <c r="C747" s="22" t="s">
        <v>29</v>
      </c>
      <c r="D747" s="23"/>
      <c r="E747" s="2"/>
      <c r="F747" s="24">
        <f>Source!AM1026</f>
        <v>61.219999999999999</v>
      </c>
      <c r="G747" s="25">
        <f>Source!DE1026</f>
        <v>0</v>
      </c>
      <c r="H747" s="2">
        <f>Source!AV1026</f>
        <v>1</v>
      </c>
      <c r="I747" s="2">
        <f>IF(Source!BB1026&lt;&gt;0,Source!BB1026,1)</f>
        <v>1</v>
      </c>
      <c r="J747" s="13">
        <f>Source!Q1026</f>
        <v>1469.28</v>
      </c>
      <c r="K747" s="13"/>
    </row>
    <row r="748" ht="14.25">
      <c r="A748" s="21"/>
      <c r="B748" s="22"/>
      <c r="C748" s="22" t="s">
        <v>30</v>
      </c>
      <c r="D748" s="23"/>
      <c r="E748" s="2"/>
      <c r="F748" s="24">
        <f>Source!AN1026</f>
        <v>33.009999999999998</v>
      </c>
      <c r="G748" s="25">
        <f>Source!DF1026</f>
        <v>0</v>
      </c>
      <c r="H748" s="2">
        <f>Source!AV1026</f>
        <v>1</v>
      </c>
      <c r="I748" s="2">
        <f>IF(Source!BS1026&lt;&gt;0,Source!BS1026,1)</f>
        <v>1</v>
      </c>
      <c r="J748" s="26">
        <f>Source!R1026</f>
        <v>792.24000000000001</v>
      </c>
      <c r="K748" s="13"/>
    </row>
    <row r="749" ht="14.25">
      <c r="A749" s="21"/>
      <c r="B749" s="22"/>
      <c r="C749" s="22" t="s">
        <v>31</v>
      </c>
      <c r="D749" s="23"/>
      <c r="E749" s="2"/>
      <c r="F749" s="24">
        <f>Source!AL1026</f>
        <v>0</v>
      </c>
      <c r="G749" s="25">
        <f>Source!DD1026</f>
        <v>0</v>
      </c>
      <c r="H749" s="2">
        <f>Source!AW1026</f>
        <v>1</v>
      </c>
      <c r="I749" s="2">
        <f>IF(Source!BC1026&lt;&gt;0,Source!BC1026,1)</f>
        <v>1</v>
      </c>
      <c r="J749" s="13">
        <f>Source!P1026</f>
        <v>0</v>
      </c>
      <c r="K749" s="13"/>
    </row>
    <row r="750" ht="14.25">
      <c r="A750" s="21"/>
      <c r="B750" s="22"/>
      <c r="C750" s="22" t="s">
        <v>33</v>
      </c>
      <c r="D750" s="23" t="s">
        <v>34</v>
      </c>
      <c r="E750" s="2">
        <f>Source!AT1026</f>
        <v>0</v>
      </c>
      <c r="F750" s="24"/>
      <c r="G750" s="25"/>
      <c r="H750" s="2"/>
      <c r="I750" s="2"/>
      <c r="J750" s="13">
        <f>SUM(R744:R749)</f>
        <v>0</v>
      </c>
      <c r="K750" s="13"/>
    </row>
    <row r="751" ht="14.25">
      <c r="A751" s="21"/>
      <c r="B751" s="22"/>
      <c r="C751" s="22" t="s">
        <v>35</v>
      </c>
      <c r="D751" s="23" t="s">
        <v>34</v>
      </c>
      <c r="E751" s="2">
        <f>Source!AU1026</f>
        <v>0</v>
      </c>
      <c r="F751" s="24"/>
      <c r="G751" s="25"/>
      <c r="H751" s="2"/>
      <c r="I751" s="2"/>
      <c r="J751" s="13">
        <f>SUM(T744:T750)</f>
        <v>0</v>
      </c>
      <c r="K751" s="13"/>
    </row>
    <row r="752" ht="14.25">
      <c r="A752" s="21"/>
      <c r="B752" s="22"/>
      <c r="C752" s="22" t="s">
        <v>37</v>
      </c>
      <c r="D752" s="23" t="s">
        <v>38</v>
      </c>
      <c r="E752" s="2">
        <f>Source!AQ1026</f>
        <v>0</v>
      </c>
      <c r="F752" s="24"/>
      <c r="G752" s="25">
        <f>Source!DI1026</f>
        <v>0</v>
      </c>
      <c r="H752" s="2">
        <f>Source!AV1026</f>
        <v>1</v>
      </c>
      <c r="I752" s="2"/>
      <c r="J752" s="13"/>
      <c r="K752" s="13">
        <f>Source!U1026</f>
        <v>0</v>
      </c>
    </row>
    <row r="753" ht="15">
      <c r="A753" s="27"/>
      <c r="B753" s="27"/>
      <c r="C753" s="27"/>
      <c r="D753" s="27"/>
      <c r="E753" s="27"/>
      <c r="F753" s="27"/>
      <c r="G753" s="27"/>
      <c r="H753" s="27"/>
      <c r="I753" s="28">
        <f>J746+J747+J749+J750+J751</f>
        <v>1469.28</v>
      </c>
      <c r="J753" s="28"/>
      <c r="K753" s="28">
        <f>IF(Source!I1026&lt;&gt;0,ROUND(I753/Source!I1026,2),0)</f>
        <v>61.219999999999999</v>
      </c>
      <c r="P753" s="29">
        <f>I753</f>
        <v>1469.28</v>
      </c>
    </row>
    <row r="754" ht="57">
      <c r="A754" s="21" t="str">
        <f>Source!E1027</f>
        <v>3</v>
      </c>
      <c r="B754" s="22" t="str">
        <f>Source!F1027</f>
        <v>1.49-9201-1-3/1</v>
      </c>
      <c r="C754" s="22" t="str">
        <f>Source!G1027</f>
        <v xml:space="preserve">Перевозка строительного мусора автосамосвалами грузоподъемностью до 10 т - добавляется на каждый последующий 1 км до 100 км</v>
      </c>
      <c r="D754" s="23" t="str">
        <f>Source!H1027</f>
        <v>т</v>
      </c>
      <c r="E754" s="2">
        <f>Source!I1027</f>
        <v>24</v>
      </c>
      <c r="F754" s="24"/>
      <c r="G754" s="25"/>
      <c r="H754" s="2"/>
      <c r="I754" s="2"/>
      <c r="J754" s="13"/>
      <c r="K754" s="13"/>
      <c r="Q754">
        <f>ROUND((Source!BZ1027/100)*ROUND((Source!AF1027*Source!AV1027)*Source!I1027,2),2)</f>
        <v>0</v>
      </c>
      <c r="R754">
        <f>Source!X1027</f>
        <v>0</v>
      </c>
      <c r="S754">
        <f>ROUND((Source!CA1027/100)*ROUND((Source!AF1027*Source!AV1027)*Source!I1027,2),2)</f>
        <v>0</v>
      </c>
      <c r="T754">
        <f>Source!Y1027</f>
        <v>0</v>
      </c>
      <c r="U754">
        <f>ROUND((175/100)*ROUND((Source!AE1027*Source!AV1027)*Source!I1027,2),2)</f>
        <v>33500.879999999997</v>
      </c>
      <c r="V754">
        <f>ROUND((108/100)*ROUND(Source!CS1027*Source!I1027,2),2)</f>
        <v>20674.830000000002</v>
      </c>
    </row>
    <row r="755" ht="14.25">
      <c r="A755" s="21"/>
      <c r="B755" s="22"/>
      <c r="C755" s="22" t="s">
        <v>28</v>
      </c>
      <c r="D755" s="23"/>
      <c r="E755" s="2"/>
      <c r="F755" s="24">
        <f>Source!AO1027</f>
        <v>0</v>
      </c>
      <c r="G755" s="25" t="str">
        <f>Source!DG1027</f>
        <v>*51</v>
      </c>
      <c r="H755" s="2">
        <f>Source!AV1027</f>
        <v>1</v>
      </c>
      <c r="I755" s="2">
        <f>IF(Source!BA1027&lt;&gt;0,Source!BA1027,1)</f>
        <v>1</v>
      </c>
      <c r="J755" s="13">
        <f>Source!S1027</f>
        <v>0</v>
      </c>
      <c r="K755" s="13"/>
    </row>
    <row r="756" ht="14.25">
      <c r="A756" s="21"/>
      <c r="B756" s="22"/>
      <c r="C756" s="22" t="s">
        <v>29</v>
      </c>
      <c r="D756" s="23"/>
      <c r="E756" s="2"/>
      <c r="F756" s="24">
        <f>Source!AM1027</f>
        <v>28.989999999999998</v>
      </c>
      <c r="G756" s="25" t="str">
        <f>Source!DE1027</f>
        <v>*51</v>
      </c>
      <c r="H756" s="2">
        <f>Source!AV1027</f>
        <v>1</v>
      </c>
      <c r="I756" s="2">
        <f>IF(Source!BB1027&lt;&gt;0,Source!BB1027,1)</f>
        <v>1</v>
      </c>
      <c r="J756" s="13">
        <f>Source!Q1027</f>
        <v>35483.760000000002</v>
      </c>
      <c r="K756" s="13"/>
    </row>
    <row r="757" ht="14.25">
      <c r="A757" s="21"/>
      <c r="B757" s="22"/>
      <c r="C757" s="22" t="s">
        <v>30</v>
      </c>
      <c r="D757" s="23"/>
      <c r="E757" s="2"/>
      <c r="F757" s="24">
        <f>Source!AN1027</f>
        <v>15.640000000000001</v>
      </c>
      <c r="G757" s="25" t="str">
        <f>Source!DF1027</f>
        <v>*51</v>
      </c>
      <c r="H757" s="2">
        <f>Source!AV1027</f>
        <v>1</v>
      </c>
      <c r="I757" s="2">
        <f>IF(Source!BS1027&lt;&gt;0,Source!BS1027,1)</f>
        <v>1</v>
      </c>
      <c r="J757" s="26">
        <f>Source!R1027</f>
        <v>19143.360000000001</v>
      </c>
      <c r="K757" s="13"/>
    </row>
    <row r="758" ht="14.25">
      <c r="A758" s="21"/>
      <c r="B758" s="22"/>
      <c r="C758" s="22" t="s">
        <v>31</v>
      </c>
      <c r="D758" s="23"/>
      <c r="E758" s="2"/>
      <c r="F758" s="24">
        <f>Source!AL1027</f>
        <v>0</v>
      </c>
      <c r="G758" s="25">
        <f>Source!DD1027</f>
        <v>0</v>
      </c>
      <c r="H758" s="2">
        <f>Source!AW1027</f>
        <v>1</v>
      </c>
      <c r="I758" s="2">
        <f>IF(Source!BC1027&lt;&gt;0,Source!BC1027,1)</f>
        <v>1</v>
      </c>
      <c r="J758" s="13">
        <f>Source!P1027</f>
        <v>0</v>
      </c>
      <c r="K758" s="13"/>
    </row>
    <row r="759" ht="14.25">
      <c r="A759" s="21"/>
      <c r="B759" s="22"/>
      <c r="C759" s="22" t="s">
        <v>33</v>
      </c>
      <c r="D759" s="23" t="s">
        <v>34</v>
      </c>
      <c r="E759" s="2">
        <f>Source!AT1027</f>
        <v>0</v>
      </c>
      <c r="F759" s="24"/>
      <c r="G759" s="25"/>
      <c r="H759" s="2"/>
      <c r="I759" s="2"/>
      <c r="J759" s="13">
        <f>SUM(R754:R758)</f>
        <v>0</v>
      </c>
      <c r="K759" s="13"/>
    </row>
    <row r="760" ht="14.25">
      <c r="A760" s="21"/>
      <c r="B760" s="22"/>
      <c r="C760" s="22" t="s">
        <v>35</v>
      </c>
      <c r="D760" s="23" t="s">
        <v>34</v>
      </c>
      <c r="E760" s="2">
        <f>Source!AU1027</f>
        <v>0</v>
      </c>
      <c r="F760" s="24"/>
      <c r="G760" s="25"/>
      <c r="H760" s="2"/>
      <c r="I760" s="2"/>
      <c r="J760" s="13">
        <f>SUM(T754:T759)</f>
        <v>0</v>
      </c>
      <c r="K760" s="13"/>
    </row>
    <row r="761" ht="14.25">
      <c r="A761" s="21"/>
      <c r="B761" s="22"/>
      <c r="C761" s="22" t="s">
        <v>37</v>
      </c>
      <c r="D761" s="23" t="s">
        <v>38</v>
      </c>
      <c r="E761" s="2">
        <f>Source!AQ1027</f>
        <v>0</v>
      </c>
      <c r="F761" s="24"/>
      <c r="G761" s="25" t="str">
        <f>Source!DI1027</f>
        <v>*51</v>
      </c>
      <c r="H761" s="2">
        <f>Source!AV1027</f>
        <v>1</v>
      </c>
      <c r="I761" s="2"/>
      <c r="J761" s="13"/>
      <c r="K761" s="13">
        <f>Source!U1027</f>
        <v>0</v>
      </c>
    </row>
    <row r="762" ht="15">
      <c r="A762" s="27"/>
      <c r="B762" s="27"/>
      <c r="C762" s="27"/>
      <c r="D762" s="27"/>
      <c r="E762" s="27"/>
      <c r="F762" s="27"/>
      <c r="G762" s="27"/>
      <c r="H762" s="27"/>
      <c r="I762" s="28">
        <f>J755+J756+J758+J759+J760</f>
        <v>35483.760000000002</v>
      </c>
      <c r="J762" s="28"/>
      <c r="K762" s="28">
        <f>IF(Source!I1027&lt;&gt;0,ROUND(I762/Source!I1027,2),0)</f>
        <v>1478.49</v>
      </c>
      <c r="P762" s="29">
        <f>I762</f>
        <v>35483.760000000002</v>
      </c>
    </row>
    <row r="764" ht="15" customHeight="1">
      <c r="A764" s="31" t="str">
        <f>CONCATENATE("Итого по подразделу: ",IF(Source!G1029&lt;&gt;"Новый подраздел",Source!G1029,""))</f>
        <v xml:space="preserve">Итого по подразделу: Ремонт асфальтобетонного покрытия - 250,0 м2</v>
      </c>
      <c r="B764" s="31"/>
      <c r="C764" s="31"/>
      <c r="D764" s="31"/>
      <c r="E764" s="31"/>
      <c r="F764" s="31"/>
      <c r="G764" s="31"/>
      <c r="H764" s="31"/>
      <c r="I764" s="32">
        <f>SUM(P732:P763)</f>
        <v>194250.34</v>
      </c>
      <c r="J764" s="32"/>
      <c r="K764" s="33"/>
    </row>
    <row r="766" ht="14.25" customHeight="1">
      <c r="C766" s="8" t="str">
        <f>Source!H1058</f>
        <v>Итого</v>
      </c>
      <c r="D766" s="8"/>
      <c r="E766" s="8"/>
      <c r="F766" s="8"/>
      <c r="G766" s="8"/>
      <c r="H766" s="8"/>
      <c r="I766" s="13">
        <f>IF(Source!F1058=0,"",Source!F1058)</f>
        <v>194250.34</v>
      </c>
      <c r="J766" s="13"/>
    </row>
    <row r="767" ht="14.25" customHeight="1">
      <c r="C767" s="8" t="str">
        <f>Source!H1059</f>
        <v xml:space="preserve">НДС 20%</v>
      </c>
      <c r="D767" s="8"/>
      <c r="E767" s="8"/>
      <c r="F767" s="8"/>
      <c r="G767" s="8"/>
      <c r="H767" s="8"/>
      <c r="I767" s="13">
        <f>IF(Source!F1059=0,"",Source!F1059)</f>
        <v>38850.07</v>
      </c>
      <c r="J767" s="13"/>
    </row>
    <row r="768" ht="14.25" customHeight="1">
      <c r="C768" s="8" t="str">
        <f>Source!H1060</f>
        <v>Всего</v>
      </c>
      <c r="D768" s="8"/>
      <c r="E768" s="8"/>
      <c r="F768" s="8"/>
      <c r="G768" s="8"/>
      <c r="H768" s="8"/>
      <c r="I768" s="13">
        <f>IF(Source!F1060=0,"",Source!F1060)</f>
        <v>233100.41</v>
      </c>
      <c r="J768" s="13"/>
    </row>
    <row r="769" ht="14.25" customHeight="1">
      <c r="C769" s="8" t="str">
        <f>Source!H1061</f>
        <v xml:space="preserve">С учётом выделенного финансирования к - 0,5857501461</v>
      </c>
      <c r="D769" s="8"/>
      <c r="E769" s="8"/>
      <c r="F769" s="8"/>
      <c r="G769" s="8"/>
      <c r="H769" s="8"/>
      <c r="I769" s="13">
        <f>IF(Source!F1061=0,"",Source!F1061)</f>
        <v>136538.60000000001</v>
      </c>
      <c r="J769" s="13"/>
    </row>
    <row r="771" ht="16.5" customHeight="1">
      <c r="A771" s="20" t="str">
        <f>CONCATENATE("Подраздел: ",IF(Source!G1063&lt;&gt;"Новый подраздел",Source!G1063,""))</f>
        <v xml:space="preserve">Подраздел: Замена бортового камня - 40,0 м.п.</v>
      </c>
      <c r="B771" s="20"/>
      <c r="C771" s="20"/>
      <c r="D771" s="20"/>
      <c r="E771" s="20"/>
      <c r="F771" s="20"/>
      <c r="G771" s="20"/>
      <c r="H771" s="20"/>
      <c r="I771" s="20"/>
      <c r="J771" s="20"/>
      <c r="K771" s="20"/>
    </row>
    <row r="772" ht="28.5">
      <c r="A772" s="21" t="str">
        <f>Source!E1067</f>
        <v>1</v>
      </c>
      <c r="B772" s="22" t="str">
        <f>Source!F1067</f>
        <v>2.1-3202-1-1/1</v>
      </c>
      <c r="C772" s="22" t="str">
        <f>Source!G1067</f>
        <v xml:space="preserve">Замена бортового камня бетонного во дворовых территориях</v>
      </c>
      <c r="D772" s="23" t="str">
        <f>Source!H1067</f>
        <v>м</v>
      </c>
      <c r="E772" s="2">
        <f>Source!I1067</f>
        <v>40</v>
      </c>
      <c r="F772" s="24"/>
      <c r="G772" s="25"/>
      <c r="H772" s="2"/>
      <c r="I772" s="2"/>
      <c r="J772" s="13"/>
      <c r="K772" s="13"/>
      <c r="Q772">
        <f>ROUND((Source!BZ1067/100)*ROUND((Source!AF1067*Source!AV1067)*Source!I1067,2),2)</f>
        <v>4147.9200000000001</v>
      </c>
      <c r="R772">
        <f>Source!X1067</f>
        <v>4147.9200000000001</v>
      </c>
      <c r="S772">
        <f>ROUND((Source!CA1067/100)*ROUND((Source!AF1067*Source!AV1067)*Source!I1067,2),2)</f>
        <v>592.55999999999995</v>
      </c>
      <c r="T772">
        <f>Source!Y1067</f>
        <v>592.55999999999995</v>
      </c>
      <c r="U772">
        <f>ROUND((175/100)*ROUND((Source!AE1067*Source!AV1067)*Source!I1067,2),2)</f>
        <v>7911.3999999999996</v>
      </c>
      <c r="V772">
        <f>ROUND((108/100)*ROUND(Source!CS1067*Source!I1067,2),2)</f>
        <v>4882.46</v>
      </c>
    </row>
    <row r="773" ht="14.25">
      <c r="A773" s="21"/>
      <c r="B773" s="22"/>
      <c r="C773" s="22" t="s">
        <v>28</v>
      </c>
      <c r="D773" s="23"/>
      <c r="E773" s="2"/>
      <c r="F773" s="24">
        <f>Source!AO1067</f>
        <v>148.13999999999999</v>
      </c>
      <c r="G773" s="25">
        <f>Source!DG1067</f>
        <v>0</v>
      </c>
      <c r="H773" s="2">
        <f>Source!AV1067</f>
        <v>1</v>
      </c>
      <c r="I773" s="2">
        <f>IF(Source!BA1067&lt;&gt;0,Source!BA1067,1)</f>
        <v>1</v>
      </c>
      <c r="J773" s="13">
        <f>Source!S1067</f>
        <v>5925.6000000000004</v>
      </c>
      <c r="K773" s="13"/>
    </row>
    <row r="774" ht="14.25">
      <c r="A774" s="21"/>
      <c r="B774" s="22"/>
      <c r="C774" s="22" t="s">
        <v>29</v>
      </c>
      <c r="D774" s="23"/>
      <c r="E774" s="2"/>
      <c r="F774" s="24">
        <f>Source!AM1067</f>
        <v>199.97</v>
      </c>
      <c r="G774" s="25">
        <f>Source!DE1067</f>
        <v>0</v>
      </c>
      <c r="H774" s="2">
        <f>Source!AV1067</f>
        <v>1</v>
      </c>
      <c r="I774" s="2">
        <f>IF(Source!BB1067&lt;&gt;0,Source!BB1067,1)</f>
        <v>1</v>
      </c>
      <c r="J774" s="13">
        <f>Source!Q1067</f>
        <v>7998.8000000000002</v>
      </c>
      <c r="K774" s="13"/>
    </row>
    <row r="775" ht="14.25">
      <c r="A775" s="21"/>
      <c r="B775" s="22"/>
      <c r="C775" s="22" t="s">
        <v>30</v>
      </c>
      <c r="D775" s="23"/>
      <c r="E775" s="2"/>
      <c r="F775" s="24">
        <f>Source!AN1067</f>
        <v>113.02</v>
      </c>
      <c r="G775" s="25">
        <f>Source!DF1067</f>
        <v>0</v>
      </c>
      <c r="H775" s="2">
        <f>Source!AV1067</f>
        <v>1</v>
      </c>
      <c r="I775" s="2">
        <f>IF(Source!BS1067&lt;&gt;0,Source!BS1067,1)</f>
        <v>1</v>
      </c>
      <c r="J775" s="26">
        <f>Source!R1067</f>
        <v>4520.8000000000002</v>
      </c>
      <c r="K775" s="13"/>
    </row>
    <row r="776" ht="14.25">
      <c r="A776" s="21"/>
      <c r="B776" s="22"/>
      <c r="C776" s="22" t="s">
        <v>31</v>
      </c>
      <c r="D776" s="23"/>
      <c r="E776" s="2"/>
      <c r="F776" s="24">
        <f>Source!AL1067</f>
        <v>574.54999999999995</v>
      </c>
      <c r="G776" s="25">
        <f>Source!DD1067</f>
        <v>0</v>
      </c>
      <c r="H776" s="2">
        <f>Source!AW1067</f>
        <v>1</v>
      </c>
      <c r="I776" s="2">
        <f>IF(Source!BC1067&lt;&gt;0,Source!BC1067,1)</f>
        <v>1</v>
      </c>
      <c r="J776" s="13">
        <f>Source!P1067</f>
        <v>22982</v>
      </c>
      <c r="K776" s="13"/>
    </row>
    <row r="777" ht="28.5">
      <c r="A777" s="21" t="str">
        <f>Source!E1068</f>
        <v>1,1</v>
      </c>
      <c r="B777" s="22" t="str">
        <f>Source!F1068</f>
        <v>9999990001</v>
      </c>
      <c r="C777" s="22" t="s">
        <v>32</v>
      </c>
      <c r="D777" s="23" t="str">
        <f>Source!H1068</f>
        <v>т</v>
      </c>
      <c r="E777" s="2">
        <f>Source!I1068</f>
        <v>-9.8399999999999999</v>
      </c>
      <c r="F777" s="24">
        <f>Source!AK1068</f>
        <v>0</v>
      </c>
      <c r="G777" s="25"/>
      <c r="H777" s="2">
        <f>Source!AW1068</f>
        <v>1</v>
      </c>
      <c r="I777" s="2">
        <f>IF(Source!BC1068&lt;&gt;0,Source!BC1068,1)</f>
        <v>1</v>
      </c>
      <c r="J777" s="13">
        <f>Source!O1068</f>
        <v>-0</v>
      </c>
      <c r="K777" s="13"/>
      <c r="Q777">
        <f>ROUND((Source!BZ1068/100)*ROUND((Source!AF1068*Source!AV1068)*Source!I1068,2),2)</f>
        <v>-0</v>
      </c>
      <c r="R777">
        <f>Source!X1068</f>
        <v>-0</v>
      </c>
      <c r="S777">
        <f>ROUND((Source!CA1068/100)*ROUND((Source!AF1068*Source!AV1068)*Source!I1068,2),2)</f>
        <v>-0</v>
      </c>
      <c r="T777">
        <f>Source!Y1068</f>
        <v>-0</v>
      </c>
      <c r="U777">
        <f>ROUND((175/100)*ROUND((Source!AE1068*Source!AV1068)*Source!I1068,2),2)</f>
        <v>-0</v>
      </c>
      <c r="V777">
        <f>ROUND((108/100)*ROUND(Source!CS1068*Source!I1068,2),2)</f>
        <v>-0</v>
      </c>
    </row>
    <row r="778" ht="14.25">
      <c r="A778" s="21"/>
      <c r="B778" s="22"/>
      <c r="C778" s="22" t="s">
        <v>33</v>
      </c>
      <c r="D778" s="23" t="s">
        <v>34</v>
      </c>
      <c r="E778" s="2">
        <f>Source!AT1067</f>
        <v>70</v>
      </c>
      <c r="F778" s="24"/>
      <c r="G778" s="25"/>
      <c r="H778" s="2"/>
      <c r="I778" s="2"/>
      <c r="J778" s="13">
        <f>SUM(R772:R777)</f>
        <v>4147.9200000000001</v>
      </c>
      <c r="K778" s="13"/>
    </row>
    <row r="779" ht="14.25">
      <c r="A779" s="21"/>
      <c r="B779" s="22"/>
      <c r="C779" s="22" t="s">
        <v>35</v>
      </c>
      <c r="D779" s="23" t="s">
        <v>34</v>
      </c>
      <c r="E779" s="2">
        <f>Source!AU1067</f>
        <v>10</v>
      </c>
      <c r="F779" s="24"/>
      <c r="G779" s="25"/>
      <c r="H779" s="2"/>
      <c r="I779" s="2"/>
      <c r="J779" s="13">
        <f>SUM(T772:T778)</f>
        <v>592.55999999999995</v>
      </c>
      <c r="K779" s="13"/>
    </row>
    <row r="780" ht="14.25">
      <c r="A780" s="21"/>
      <c r="B780" s="22"/>
      <c r="C780" s="22" t="s">
        <v>36</v>
      </c>
      <c r="D780" s="23" t="s">
        <v>34</v>
      </c>
      <c r="E780" s="2">
        <f>108</f>
        <v>108</v>
      </c>
      <c r="F780" s="24"/>
      <c r="G780" s="25"/>
      <c r="H780" s="2"/>
      <c r="I780" s="2"/>
      <c r="J780" s="13">
        <f>SUM(V772:V779)</f>
        <v>4882.46</v>
      </c>
      <c r="K780" s="13"/>
    </row>
    <row r="781" ht="14.25">
      <c r="A781" s="21"/>
      <c r="B781" s="22"/>
      <c r="C781" s="22" t="s">
        <v>37</v>
      </c>
      <c r="D781" s="23" t="s">
        <v>38</v>
      </c>
      <c r="E781" s="2">
        <f>Source!AQ1067</f>
        <v>0.66000000000000003</v>
      </c>
      <c r="F781" s="24"/>
      <c r="G781" s="25">
        <f>Source!DI1067</f>
        <v>0</v>
      </c>
      <c r="H781" s="2">
        <f>Source!AV1067</f>
        <v>1</v>
      </c>
      <c r="I781" s="2"/>
      <c r="J781" s="13"/>
      <c r="K781" s="13">
        <f>Source!U1067</f>
        <v>26.399999999999999</v>
      </c>
    </row>
    <row r="782" ht="15">
      <c r="A782" s="27"/>
      <c r="B782" s="27"/>
      <c r="C782" s="27"/>
      <c r="D782" s="27"/>
      <c r="E782" s="27"/>
      <c r="F782" s="27"/>
      <c r="G782" s="27"/>
      <c r="H782" s="27"/>
      <c r="I782" s="28">
        <f>J773+J774+J776+J778+J779+J780+SUM(J777:J777)</f>
        <v>46529.339999999997</v>
      </c>
      <c r="J782" s="28"/>
      <c r="K782" s="28">
        <f>IF(Source!I1067&lt;&gt;0,ROUND(I782/Source!I1067,2),0)</f>
        <v>1163.23</v>
      </c>
      <c r="P782" s="29">
        <f>I782</f>
        <v>46529.339999999997</v>
      </c>
    </row>
    <row r="783" ht="57">
      <c r="A783" s="21" t="str">
        <f>Source!E1069</f>
        <v>2</v>
      </c>
      <c r="B783" s="22" t="str">
        <f>Source!F1069</f>
        <v>1.49-9201-1-2/1</v>
      </c>
      <c r="C783" s="22" t="str">
        <f>Source!G1069</f>
        <v xml:space="preserve">Перевозка строительного мусора автосамосвалами грузоподъемностью до 10 т на расстояние 1 км - при механизированной погрузке</v>
      </c>
      <c r="D783" s="23" t="str">
        <f>Source!H1069</f>
        <v>т</v>
      </c>
      <c r="E783" s="2">
        <f>Source!I1069</f>
        <v>7.8719999999999999</v>
      </c>
      <c r="F783" s="24"/>
      <c r="G783" s="25"/>
      <c r="H783" s="2"/>
      <c r="I783" s="2"/>
      <c r="J783" s="13"/>
      <c r="K783" s="13"/>
      <c r="Q783">
        <f>ROUND((Source!BZ1069/100)*ROUND((Source!AF1069*Source!AV1069)*Source!I1069,2),2)</f>
        <v>0</v>
      </c>
      <c r="R783">
        <f>Source!X1069</f>
        <v>0</v>
      </c>
      <c r="S783">
        <f>ROUND((Source!CA1069/100)*ROUND((Source!AF1069*Source!AV1069)*Source!I1069,2),2)</f>
        <v>0</v>
      </c>
      <c r="T783">
        <f>Source!Y1069</f>
        <v>0</v>
      </c>
      <c r="U783">
        <f>ROUND((175/100)*ROUND((Source!AE1069*Source!AV1069)*Source!I1069,2),2)</f>
        <v>454.74000000000001</v>
      </c>
      <c r="V783">
        <f>ROUND((108/100)*ROUND(Source!CS1069*Source!I1069,2),2)</f>
        <v>280.63999999999999</v>
      </c>
    </row>
    <row r="784" ht="12.75">
      <c r="C784" s="30" t="str">
        <f>"Объем: "&amp;Source!I1069&amp;"=9,84*"&amp;"0,8"</f>
        <v xml:space="preserve">Объем: 7.872=9,84*0,8</v>
      </c>
    </row>
    <row r="785" ht="14.25">
      <c r="A785" s="21"/>
      <c r="B785" s="22"/>
      <c r="C785" s="22" t="s">
        <v>28</v>
      </c>
      <c r="D785" s="23"/>
      <c r="E785" s="2"/>
      <c r="F785" s="24">
        <f>Source!AO1069</f>
        <v>0</v>
      </c>
      <c r="G785" s="25">
        <f>Source!DG1069</f>
        <v>0</v>
      </c>
      <c r="H785" s="2">
        <f>Source!AV1069</f>
        <v>1</v>
      </c>
      <c r="I785" s="2">
        <f>IF(Source!BA1069&lt;&gt;0,Source!BA1069,1)</f>
        <v>1</v>
      </c>
      <c r="J785" s="13">
        <f>Source!S1069</f>
        <v>0</v>
      </c>
      <c r="K785" s="13"/>
    </row>
    <row r="786" ht="14.25">
      <c r="A786" s="21"/>
      <c r="B786" s="22"/>
      <c r="C786" s="22" t="s">
        <v>29</v>
      </c>
      <c r="D786" s="23"/>
      <c r="E786" s="2"/>
      <c r="F786" s="24">
        <f>Source!AM1069</f>
        <v>61.219999999999999</v>
      </c>
      <c r="G786" s="25">
        <f>Source!DE1069</f>
        <v>0</v>
      </c>
      <c r="H786" s="2">
        <f>Source!AV1069</f>
        <v>1</v>
      </c>
      <c r="I786" s="2">
        <f>IF(Source!BB1069&lt;&gt;0,Source!BB1069,1)</f>
        <v>1</v>
      </c>
      <c r="J786" s="13">
        <f>Source!Q1069</f>
        <v>481.92000000000002</v>
      </c>
      <c r="K786" s="13"/>
    </row>
    <row r="787" ht="14.25">
      <c r="A787" s="21"/>
      <c r="B787" s="22"/>
      <c r="C787" s="22" t="s">
        <v>30</v>
      </c>
      <c r="D787" s="23"/>
      <c r="E787" s="2"/>
      <c r="F787" s="24">
        <f>Source!AN1069</f>
        <v>33.009999999999998</v>
      </c>
      <c r="G787" s="25">
        <f>Source!DF1069</f>
        <v>0</v>
      </c>
      <c r="H787" s="2">
        <f>Source!AV1069</f>
        <v>1</v>
      </c>
      <c r="I787" s="2">
        <f>IF(Source!BS1069&lt;&gt;0,Source!BS1069,1)</f>
        <v>1</v>
      </c>
      <c r="J787" s="26">
        <f>Source!R1069</f>
        <v>259.85000000000002</v>
      </c>
      <c r="K787" s="13"/>
    </row>
    <row r="788" ht="14.25">
      <c r="A788" s="21"/>
      <c r="B788" s="22"/>
      <c r="C788" s="22" t="s">
        <v>31</v>
      </c>
      <c r="D788" s="23"/>
      <c r="E788" s="2"/>
      <c r="F788" s="24">
        <f>Source!AL1069</f>
        <v>0</v>
      </c>
      <c r="G788" s="25">
        <f>Source!DD1069</f>
        <v>0</v>
      </c>
      <c r="H788" s="2">
        <f>Source!AW1069</f>
        <v>1</v>
      </c>
      <c r="I788" s="2">
        <f>IF(Source!BC1069&lt;&gt;0,Source!BC1069,1)</f>
        <v>1</v>
      </c>
      <c r="J788" s="13">
        <f>Source!P1069</f>
        <v>0</v>
      </c>
      <c r="K788" s="13"/>
    </row>
    <row r="789" ht="14.25">
      <c r="A789" s="21"/>
      <c r="B789" s="22"/>
      <c r="C789" s="22" t="s">
        <v>33</v>
      </c>
      <c r="D789" s="23" t="s">
        <v>34</v>
      </c>
      <c r="E789" s="2">
        <f>Source!AT1069</f>
        <v>0</v>
      </c>
      <c r="F789" s="24"/>
      <c r="G789" s="25"/>
      <c r="H789" s="2"/>
      <c r="I789" s="2"/>
      <c r="J789" s="13">
        <f>SUM(R783:R788)</f>
        <v>0</v>
      </c>
      <c r="K789" s="13"/>
    </row>
    <row r="790" ht="14.25">
      <c r="A790" s="21"/>
      <c r="B790" s="22"/>
      <c r="C790" s="22" t="s">
        <v>35</v>
      </c>
      <c r="D790" s="23" t="s">
        <v>34</v>
      </c>
      <c r="E790" s="2">
        <f>Source!AU1069</f>
        <v>0</v>
      </c>
      <c r="F790" s="24"/>
      <c r="G790" s="25"/>
      <c r="H790" s="2"/>
      <c r="I790" s="2"/>
      <c r="J790" s="13">
        <f>SUM(T783:T789)</f>
        <v>0</v>
      </c>
      <c r="K790" s="13"/>
    </row>
    <row r="791" ht="14.25">
      <c r="A791" s="21"/>
      <c r="B791" s="22"/>
      <c r="C791" s="22" t="s">
        <v>37</v>
      </c>
      <c r="D791" s="23" t="s">
        <v>38</v>
      </c>
      <c r="E791" s="2">
        <f>Source!AQ1069</f>
        <v>0</v>
      </c>
      <c r="F791" s="24"/>
      <c r="G791" s="25">
        <f>Source!DI1069</f>
        <v>0</v>
      </c>
      <c r="H791" s="2">
        <f>Source!AV1069</f>
        <v>1</v>
      </c>
      <c r="I791" s="2"/>
      <c r="J791" s="13"/>
      <c r="K791" s="13">
        <f>Source!U1069</f>
        <v>0</v>
      </c>
    </row>
    <row r="792" ht="15">
      <c r="A792" s="27"/>
      <c r="B792" s="27"/>
      <c r="C792" s="27"/>
      <c r="D792" s="27"/>
      <c r="E792" s="27"/>
      <c r="F792" s="27"/>
      <c r="G792" s="27"/>
      <c r="H792" s="27"/>
      <c r="I792" s="28">
        <f>J785+J786+J788+J789+J790</f>
        <v>481.92000000000002</v>
      </c>
      <c r="J792" s="28"/>
      <c r="K792" s="28">
        <f>IF(Source!I1069&lt;&gt;0,ROUND(I792/Source!I1069,2),0)</f>
        <v>61.219999999999999</v>
      </c>
      <c r="P792" s="29">
        <f>I792</f>
        <v>481.92000000000002</v>
      </c>
    </row>
    <row r="793" ht="57">
      <c r="A793" s="21" t="str">
        <f>Source!E1070</f>
        <v>3</v>
      </c>
      <c r="B793" s="22" t="str">
        <f>Source!F1070</f>
        <v>1.49-9201-1-3/1</v>
      </c>
      <c r="C793" s="22" t="str">
        <f>Source!G1070</f>
        <v xml:space="preserve">Перевозка строительного мусора автосамосвалами грузоподъемностью до 10 т - добавляется на каждый последующий 1 км до 100 км</v>
      </c>
      <c r="D793" s="23" t="str">
        <f>Source!H1070</f>
        <v>т</v>
      </c>
      <c r="E793" s="2">
        <f>Source!I1070</f>
        <v>7.8719999999999999</v>
      </c>
      <c r="F793" s="24"/>
      <c r="G793" s="25"/>
      <c r="H793" s="2"/>
      <c r="I793" s="2"/>
      <c r="J793" s="13"/>
      <c r="K793" s="13"/>
      <c r="Q793">
        <f>ROUND((Source!BZ1070/100)*ROUND((Source!AF1070*Source!AV1070)*Source!I1070,2),2)</f>
        <v>0</v>
      </c>
      <c r="R793">
        <f>Source!X1070</f>
        <v>0</v>
      </c>
      <c r="S793">
        <f>ROUND((Source!CA1070/100)*ROUND((Source!AF1070*Source!AV1070)*Source!I1070,2),2)</f>
        <v>0</v>
      </c>
      <c r="T793">
        <f>Source!Y1070</f>
        <v>0</v>
      </c>
      <c r="U793">
        <f>ROUND((175/100)*ROUND((Source!AE1070*Source!AV1070)*Source!I1070,2),2)</f>
        <v>10988.290000000001</v>
      </c>
      <c r="V793">
        <f>ROUND((108/100)*ROUND(Source!CS1070*Source!I1070,2),2)</f>
        <v>6781.3400000000001</v>
      </c>
    </row>
    <row r="794" ht="14.25">
      <c r="A794" s="21"/>
      <c r="B794" s="22"/>
      <c r="C794" s="22" t="s">
        <v>28</v>
      </c>
      <c r="D794" s="23"/>
      <c r="E794" s="2"/>
      <c r="F794" s="24">
        <f>Source!AO1070</f>
        <v>0</v>
      </c>
      <c r="G794" s="25" t="str">
        <f>Source!DG1070</f>
        <v>*51</v>
      </c>
      <c r="H794" s="2">
        <f>Source!AV1070</f>
        <v>1</v>
      </c>
      <c r="I794" s="2">
        <f>IF(Source!BA1070&lt;&gt;0,Source!BA1070,1)</f>
        <v>1</v>
      </c>
      <c r="J794" s="13">
        <f>Source!S1070</f>
        <v>0</v>
      </c>
      <c r="K794" s="13"/>
    </row>
    <row r="795" ht="14.25">
      <c r="A795" s="21"/>
      <c r="B795" s="22"/>
      <c r="C795" s="22" t="s">
        <v>29</v>
      </c>
      <c r="D795" s="23"/>
      <c r="E795" s="2"/>
      <c r="F795" s="24">
        <f>Source!AM1070</f>
        <v>28.989999999999998</v>
      </c>
      <c r="G795" s="25" t="str">
        <f>Source!DE1070</f>
        <v>*51</v>
      </c>
      <c r="H795" s="2">
        <f>Source!AV1070</f>
        <v>1</v>
      </c>
      <c r="I795" s="2">
        <f>IF(Source!BB1070&lt;&gt;0,Source!BB1070,1)</f>
        <v>1</v>
      </c>
      <c r="J795" s="13">
        <f>Source!Q1070</f>
        <v>11638.67</v>
      </c>
      <c r="K795" s="13"/>
    </row>
    <row r="796" ht="14.25">
      <c r="A796" s="21"/>
      <c r="B796" s="22"/>
      <c r="C796" s="22" t="s">
        <v>30</v>
      </c>
      <c r="D796" s="23"/>
      <c r="E796" s="2"/>
      <c r="F796" s="24">
        <f>Source!AN1070</f>
        <v>15.640000000000001</v>
      </c>
      <c r="G796" s="25" t="str">
        <f>Source!DF1070</f>
        <v>*51</v>
      </c>
      <c r="H796" s="2">
        <f>Source!AV1070</f>
        <v>1</v>
      </c>
      <c r="I796" s="2">
        <f>IF(Source!BS1070&lt;&gt;0,Source!BS1070,1)</f>
        <v>1</v>
      </c>
      <c r="J796" s="26">
        <f>Source!R1070</f>
        <v>6279.0200000000004</v>
      </c>
      <c r="K796" s="13"/>
    </row>
    <row r="797" ht="14.25">
      <c r="A797" s="21"/>
      <c r="B797" s="22"/>
      <c r="C797" s="22" t="s">
        <v>31</v>
      </c>
      <c r="D797" s="23"/>
      <c r="E797" s="2"/>
      <c r="F797" s="24">
        <f>Source!AL1070</f>
        <v>0</v>
      </c>
      <c r="G797" s="25">
        <f>Source!DD1070</f>
        <v>0</v>
      </c>
      <c r="H797" s="2">
        <f>Source!AW1070</f>
        <v>1</v>
      </c>
      <c r="I797" s="2">
        <f>IF(Source!BC1070&lt;&gt;0,Source!BC1070,1)</f>
        <v>1</v>
      </c>
      <c r="J797" s="13">
        <f>Source!P1070</f>
        <v>0</v>
      </c>
      <c r="K797" s="13"/>
    </row>
    <row r="798" ht="14.25">
      <c r="A798" s="21"/>
      <c r="B798" s="22"/>
      <c r="C798" s="22" t="s">
        <v>33</v>
      </c>
      <c r="D798" s="23" t="s">
        <v>34</v>
      </c>
      <c r="E798" s="2">
        <f>Source!AT1070</f>
        <v>0</v>
      </c>
      <c r="F798" s="24"/>
      <c r="G798" s="25"/>
      <c r="H798" s="2"/>
      <c r="I798" s="2"/>
      <c r="J798" s="13">
        <f>SUM(R793:R797)</f>
        <v>0</v>
      </c>
      <c r="K798" s="13"/>
    </row>
    <row r="799" ht="14.25">
      <c r="A799" s="21"/>
      <c r="B799" s="22"/>
      <c r="C799" s="22" t="s">
        <v>35</v>
      </c>
      <c r="D799" s="23" t="s">
        <v>34</v>
      </c>
      <c r="E799" s="2">
        <f>Source!AU1070</f>
        <v>0</v>
      </c>
      <c r="F799" s="24"/>
      <c r="G799" s="25"/>
      <c r="H799" s="2"/>
      <c r="I799" s="2"/>
      <c r="J799" s="13">
        <f>SUM(T793:T798)</f>
        <v>0</v>
      </c>
      <c r="K799" s="13"/>
    </row>
    <row r="800" ht="14.25">
      <c r="A800" s="21"/>
      <c r="B800" s="22"/>
      <c r="C800" s="22" t="s">
        <v>37</v>
      </c>
      <c r="D800" s="23" t="s">
        <v>38</v>
      </c>
      <c r="E800" s="2">
        <f>Source!AQ1070</f>
        <v>0</v>
      </c>
      <c r="F800" s="24"/>
      <c r="G800" s="25" t="str">
        <f>Source!DI1070</f>
        <v>*51</v>
      </c>
      <c r="H800" s="2">
        <f>Source!AV1070</f>
        <v>1</v>
      </c>
      <c r="I800" s="2"/>
      <c r="J800" s="13"/>
      <c r="K800" s="13">
        <f>Source!U1070</f>
        <v>0</v>
      </c>
    </row>
    <row r="801" ht="15">
      <c r="A801" s="27"/>
      <c r="B801" s="27"/>
      <c r="C801" s="27"/>
      <c r="D801" s="27"/>
      <c r="E801" s="27"/>
      <c r="F801" s="27"/>
      <c r="G801" s="27"/>
      <c r="H801" s="27"/>
      <c r="I801" s="28">
        <f>J794+J795+J797+J798+J799</f>
        <v>11638.67</v>
      </c>
      <c r="J801" s="28"/>
      <c r="K801" s="28">
        <f>IF(Source!I1070&lt;&gt;0,ROUND(I801/Source!I1070,2),0)</f>
        <v>1478.49</v>
      </c>
      <c r="P801" s="29">
        <f>I801</f>
        <v>11638.67</v>
      </c>
    </row>
    <row r="803" ht="15" customHeight="1">
      <c r="A803" s="31" t="str">
        <f>CONCATENATE("Итого по подразделу: ",IF(Source!G1072&lt;&gt;"Новый подраздел",Source!G1072,""))</f>
        <v xml:space="preserve">Итого по подразделу: Замена бортового камня - 40,0 м.п.</v>
      </c>
      <c r="B803" s="31"/>
      <c r="C803" s="31"/>
      <c r="D803" s="31"/>
      <c r="E803" s="31"/>
      <c r="F803" s="31"/>
      <c r="G803" s="31"/>
      <c r="H803" s="31"/>
      <c r="I803" s="32">
        <f>SUM(P771:P802)</f>
        <v>58649.93</v>
      </c>
      <c r="J803" s="32"/>
      <c r="K803" s="33"/>
    </row>
    <row r="805" ht="14.25" customHeight="1">
      <c r="C805" s="8" t="str">
        <f>Source!H1101</f>
        <v>Итого</v>
      </c>
      <c r="D805" s="8"/>
      <c r="E805" s="8"/>
      <c r="F805" s="8"/>
      <c r="G805" s="8"/>
      <c r="H805" s="8"/>
      <c r="I805" s="13">
        <f>IF(Source!F1101=0,"",Source!F1101)</f>
        <v>58649.93</v>
      </c>
      <c r="J805" s="13"/>
    </row>
    <row r="806" ht="14.25" customHeight="1">
      <c r="C806" s="8" t="str">
        <f>Source!H1102</f>
        <v xml:space="preserve">НДС 20%</v>
      </c>
      <c r="D806" s="8"/>
      <c r="E806" s="8"/>
      <c r="F806" s="8"/>
      <c r="G806" s="8"/>
      <c r="H806" s="8"/>
      <c r="I806" s="13">
        <f>IF(Source!F1102=0,"",Source!F1102)</f>
        <v>11729.99</v>
      </c>
      <c r="J806" s="13"/>
    </row>
    <row r="807" ht="14.25" customHeight="1">
      <c r="C807" s="8" t="str">
        <f>Source!H1103</f>
        <v>Всего</v>
      </c>
      <c r="D807" s="8"/>
      <c r="E807" s="8"/>
      <c r="F807" s="8"/>
      <c r="G807" s="8"/>
      <c r="H807" s="8"/>
      <c r="I807" s="13">
        <f>IF(Source!F1103=0,"",Source!F1103)</f>
        <v>70379.919999999998</v>
      </c>
      <c r="J807" s="13"/>
    </row>
    <row r="808" ht="14.25" customHeight="1">
      <c r="C808" s="8" t="str">
        <f>Source!H1104</f>
        <v xml:space="preserve">С учётом выделенного финансирования к - 0,5857501461</v>
      </c>
      <c r="D808" s="8"/>
      <c r="E808" s="8"/>
      <c r="F808" s="8"/>
      <c r="G808" s="8"/>
      <c r="H808" s="8"/>
      <c r="I808" s="13">
        <f>IF(Source!F1104=0,"",Source!F1104)</f>
        <v>41225.050000000003</v>
      </c>
      <c r="J808" s="13"/>
    </row>
    <row r="810" ht="15" customHeight="1">
      <c r="A810" s="31" t="str">
        <f>CONCATENATE("Итого по разделу: ",IF(Source!G1106&lt;&gt;"Новый раздел",Source!G1106,""))</f>
        <v xml:space="preserve">Итого по разделу: Старо-Покровское кладбище, 1-ый Дорожный проезд</v>
      </c>
      <c r="B810" s="31"/>
      <c r="C810" s="31"/>
      <c r="D810" s="31"/>
      <c r="E810" s="31"/>
      <c r="F810" s="31"/>
      <c r="G810" s="31"/>
      <c r="H810" s="31"/>
      <c r="I810" s="32">
        <f>SUM(P730:P809)</f>
        <v>252900.26999999999</v>
      </c>
      <c r="J810" s="32"/>
      <c r="K810" s="33"/>
    </row>
    <row r="812" ht="14.25" customHeight="1">
      <c r="C812" s="8" t="str">
        <f>Source!H1135</f>
        <v>Итого</v>
      </c>
      <c r="D812" s="8"/>
      <c r="E812" s="8"/>
      <c r="F812" s="8"/>
      <c r="G812" s="8"/>
      <c r="H812" s="8"/>
      <c r="I812" s="13">
        <f>IF(Source!F1135=0,"",Source!F1135)</f>
        <v>252900.26999999999</v>
      </c>
      <c r="J812" s="13"/>
    </row>
    <row r="813" ht="14.25" customHeight="1">
      <c r="C813" s="8" t="str">
        <f>Source!H1136</f>
        <v xml:space="preserve">НДС 20%</v>
      </c>
      <c r="D813" s="8"/>
      <c r="E813" s="8"/>
      <c r="F813" s="8"/>
      <c r="G813" s="8"/>
      <c r="H813" s="8"/>
      <c r="I813" s="13">
        <f>IF(Source!F1136=0,"",Source!F1136)+0.01</f>
        <v>50580.059999999998</v>
      </c>
      <c r="J813" s="13"/>
      <c r="L813" s="35">
        <f>I767+I806</f>
        <v>50580.059999999998</v>
      </c>
    </row>
    <row r="814" ht="14.25" customHeight="1">
      <c r="C814" s="8" t="str">
        <f>Source!H1137</f>
        <v>Всего</v>
      </c>
      <c r="D814" s="8"/>
      <c r="E814" s="8"/>
      <c r="F814" s="8"/>
      <c r="G814" s="8"/>
      <c r="H814" s="8"/>
      <c r="I814" s="13">
        <f>IF(Source!F1137=0,"",Source!F1137)+0.01</f>
        <v>303480.33000000002</v>
      </c>
      <c r="J814" s="13"/>
    </row>
    <row r="815" ht="14.25" customHeight="1">
      <c r="C815" s="8" t="str">
        <f>Source!H1138</f>
        <v xml:space="preserve">С учётом выделенного финансирования к - 0,5857501461</v>
      </c>
      <c r="D815" s="8"/>
      <c r="E815" s="8"/>
      <c r="F815" s="8"/>
      <c r="G815" s="8"/>
      <c r="H815" s="8"/>
      <c r="I815" s="13">
        <f>IF(Source!F1138=0,"",Source!F1138)</f>
        <v>177763.64000000001</v>
      </c>
      <c r="J815" s="13"/>
    </row>
    <row r="817" ht="16.5" customHeight="1">
      <c r="A817" s="20" t="str">
        <f>CONCATENATE("Раздел: ",IF(Source!G1140&lt;&gt;"Новый раздел",Source!G1140,""))</f>
        <v xml:space="preserve">Раздел: Даниловский монастырь, ул.Даниловский вал</v>
      </c>
      <c r="B817" s="20"/>
      <c r="C817" s="20"/>
      <c r="D817" s="20"/>
      <c r="E817" s="20"/>
      <c r="F817" s="20"/>
      <c r="G817" s="20"/>
      <c r="H817" s="20"/>
      <c r="I817" s="20"/>
      <c r="J817" s="20"/>
      <c r="K817" s="20"/>
    </row>
    <row r="819" ht="16.5" customHeight="1">
      <c r="A819" s="20" t="str">
        <f>CONCATENATE("Подраздел: ",IF(Source!G1144&lt;&gt;"Новый подраздел",Source!G1144,""))</f>
        <v xml:space="preserve">Подраздел: Ремонт асфальтобетонного покрытия - 150,0 м2</v>
      </c>
      <c r="B819" s="20"/>
      <c r="C819" s="20"/>
      <c r="D819" s="20"/>
      <c r="E819" s="20"/>
      <c r="F819" s="20"/>
      <c r="G819" s="20"/>
      <c r="H819" s="20"/>
      <c r="I819" s="20"/>
      <c r="J819" s="20"/>
      <c r="K819" s="20"/>
    </row>
    <row r="820" ht="71.25">
      <c r="A820" s="21" t="str">
        <f>Source!E1148</f>
        <v>1</v>
      </c>
      <c r="B820" s="22" t="str">
        <f>Source!F1148</f>
        <v>2.1-3101-12-3/1</v>
      </c>
      <c r="C820" s="22" t="str">
        <f>Source!G1148</f>
        <v xml:space="preserve">Ремонт асфальтобетонных покрытий дворовых территорий с укладкой горячей смеси толщиной 5 см вручную, срезка покрытия фрезой, размер карты от 25 до 200 м2</v>
      </c>
      <c r="D820" s="23" t="str">
        <f>Source!H1148</f>
        <v>м2</v>
      </c>
      <c r="E820" s="2">
        <f>Source!I1148</f>
        <v>150</v>
      </c>
      <c r="F820" s="24"/>
      <c r="G820" s="25"/>
      <c r="H820" s="2"/>
      <c r="I820" s="2"/>
      <c r="J820" s="13"/>
      <c r="K820" s="13"/>
      <c r="Q820">
        <f>ROUND((Source!BZ1148/100)*ROUND((Source!AF1148*Source!AV1148)*Source!I1148,2),2)</f>
        <v>6619.1999999999998</v>
      </c>
      <c r="R820">
        <f>Source!X1148</f>
        <v>6619.1999999999998</v>
      </c>
      <c r="S820">
        <f>ROUND((Source!CA1148/100)*ROUND((Source!AF1148*Source!AV1148)*Source!I1148,2),2)</f>
        <v>945.60000000000002</v>
      </c>
      <c r="T820">
        <f>Source!Y1148</f>
        <v>945.60000000000002</v>
      </c>
      <c r="U820">
        <f>ROUND((175/100)*ROUND((Source!AE1148*Source!AV1148)*Source!I1148,2),2)</f>
        <v>11048.629999999999</v>
      </c>
      <c r="V820">
        <f>ROUND((108/100)*ROUND(Source!CS1148*Source!I1148,2),2)</f>
        <v>6818.5799999999999</v>
      </c>
    </row>
    <row r="821" ht="14.25">
      <c r="A821" s="21"/>
      <c r="B821" s="22"/>
      <c r="C821" s="22" t="s">
        <v>28</v>
      </c>
      <c r="D821" s="23"/>
      <c r="E821" s="2"/>
      <c r="F821" s="24">
        <f>Source!AO1148</f>
        <v>63.039999999999999</v>
      </c>
      <c r="G821" s="25">
        <f>Source!DG1148</f>
        <v>0</v>
      </c>
      <c r="H821" s="2">
        <f>Source!AV1148</f>
        <v>1</v>
      </c>
      <c r="I821" s="2">
        <f>IF(Source!BA1148&lt;&gt;0,Source!BA1148,1)</f>
        <v>1</v>
      </c>
      <c r="J821" s="13">
        <f>Source!S1148</f>
        <v>9456</v>
      </c>
      <c r="K821" s="13"/>
    </row>
    <row r="822" ht="14.25">
      <c r="A822" s="21"/>
      <c r="B822" s="22"/>
      <c r="C822" s="22" t="s">
        <v>29</v>
      </c>
      <c r="D822" s="23"/>
      <c r="E822" s="2"/>
      <c r="F822" s="24">
        <f>Source!AM1148</f>
        <v>91.519999999999996</v>
      </c>
      <c r="G822" s="25">
        <f>Source!DE1148</f>
        <v>0</v>
      </c>
      <c r="H822" s="2">
        <f>Source!AV1148</f>
        <v>1</v>
      </c>
      <c r="I822" s="2">
        <f>IF(Source!BB1148&lt;&gt;0,Source!BB1148,1)</f>
        <v>1</v>
      </c>
      <c r="J822" s="13">
        <f>Source!Q1148</f>
        <v>13728</v>
      </c>
      <c r="K822" s="13"/>
    </row>
    <row r="823" ht="14.25">
      <c r="A823" s="21"/>
      <c r="B823" s="22"/>
      <c r="C823" s="22" t="s">
        <v>30</v>
      </c>
      <c r="D823" s="23"/>
      <c r="E823" s="2"/>
      <c r="F823" s="24">
        <f>Source!AN1148</f>
        <v>42.090000000000003</v>
      </c>
      <c r="G823" s="25">
        <f>Source!DF1148</f>
        <v>0</v>
      </c>
      <c r="H823" s="2">
        <f>Source!AV1148</f>
        <v>1</v>
      </c>
      <c r="I823" s="2">
        <f>IF(Source!BS1148&lt;&gt;0,Source!BS1148,1)</f>
        <v>1</v>
      </c>
      <c r="J823" s="26">
        <f>Source!R1148</f>
        <v>6313.5</v>
      </c>
      <c r="K823" s="13"/>
    </row>
    <row r="824" ht="14.25">
      <c r="A824" s="21"/>
      <c r="B824" s="22"/>
      <c r="C824" s="22" t="s">
        <v>31</v>
      </c>
      <c r="D824" s="23"/>
      <c r="E824" s="2"/>
      <c r="F824" s="24">
        <f>Source!AL1148</f>
        <v>378.74000000000001</v>
      </c>
      <c r="G824" s="25">
        <f>Source!DD1148</f>
        <v>0</v>
      </c>
      <c r="H824" s="2">
        <f>Source!AW1148</f>
        <v>1</v>
      </c>
      <c r="I824" s="2">
        <f>IF(Source!BC1148&lt;&gt;0,Source!BC1148,1)</f>
        <v>1</v>
      </c>
      <c r="J824" s="13">
        <f>Source!P1148</f>
        <v>56811</v>
      </c>
      <c r="K824" s="13"/>
    </row>
    <row r="825" ht="28.5">
      <c r="A825" s="21" t="str">
        <f>Source!E1149</f>
        <v>1,1</v>
      </c>
      <c r="B825" s="22" t="str">
        <f>Source!F1149</f>
        <v>9999990001</v>
      </c>
      <c r="C825" s="22" t="s">
        <v>32</v>
      </c>
      <c r="D825" s="23" t="str">
        <f>Source!H1149</f>
        <v>т</v>
      </c>
      <c r="E825" s="2">
        <f>Source!I1149</f>
        <v>-18</v>
      </c>
      <c r="F825" s="24">
        <f>Source!AK1149</f>
        <v>0</v>
      </c>
      <c r="G825" s="25"/>
      <c r="H825" s="2">
        <f>Source!AW1149</f>
        <v>1</v>
      </c>
      <c r="I825" s="2">
        <f>IF(Source!BC1149&lt;&gt;0,Source!BC1149,1)</f>
        <v>1</v>
      </c>
      <c r="J825" s="13">
        <f>Source!O1149</f>
        <v>-0</v>
      </c>
      <c r="K825" s="13"/>
      <c r="Q825">
        <f>ROUND((Source!BZ1149/100)*ROUND((Source!AF1149*Source!AV1149)*Source!I1149,2),2)</f>
        <v>-0</v>
      </c>
      <c r="R825">
        <f>Source!X1149</f>
        <v>-0</v>
      </c>
      <c r="S825">
        <f>ROUND((Source!CA1149/100)*ROUND((Source!AF1149*Source!AV1149)*Source!I1149,2),2)</f>
        <v>-0</v>
      </c>
      <c r="T825">
        <f>Source!Y1149</f>
        <v>-0</v>
      </c>
      <c r="U825">
        <f>ROUND((175/100)*ROUND((Source!AE1149*Source!AV1149)*Source!I1149,2),2)</f>
        <v>-0</v>
      </c>
      <c r="V825">
        <f>ROUND((108/100)*ROUND(Source!CS1149*Source!I1149,2),2)</f>
        <v>-0</v>
      </c>
    </row>
    <row r="826" ht="14.25">
      <c r="A826" s="21"/>
      <c r="B826" s="22"/>
      <c r="C826" s="22" t="s">
        <v>33</v>
      </c>
      <c r="D826" s="23" t="s">
        <v>34</v>
      </c>
      <c r="E826" s="2">
        <f>Source!AT1148</f>
        <v>70</v>
      </c>
      <c r="F826" s="24"/>
      <c r="G826" s="25"/>
      <c r="H826" s="2"/>
      <c r="I826" s="2"/>
      <c r="J826" s="13">
        <f>SUM(R820:R825)</f>
        <v>6619.1999999999998</v>
      </c>
      <c r="K826" s="13"/>
    </row>
    <row r="827" ht="14.25">
      <c r="A827" s="21"/>
      <c r="B827" s="22"/>
      <c r="C827" s="22" t="s">
        <v>35</v>
      </c>
      <c r="D827" s="23" t="s">
        <v>34</v>
      </c>
      <c r="E827" s="2">
        <f>Source!AU1148</f>
        <v>10</v>
      </c>
      <c r="F827" s="24"/>
      <c r="G827" s="25"/>
      <c r="H827" s="2"/>
      <c r="I827" s="2"/>
      <c r="J827" s="13">
        <f>SUM(T820:T826)</f>
        <v>945.60000000000002</v>
      </c>
      <c r="K827" s="13"/>
    </row>
    <row r="828" ht="14.25">
      <c r="A828" s="21"/>
      <c r="B828" s="22"/>
      <c r="C828" s="22" t="s">
        <v>36</v>
      </c>
      <c r="D828" s="23" t="s">
        <v>34</v>
      </c>
      <c r="E828" s="2">
        <f>108</f>
        <v>108</v>
      </c>
      <c r="F828" s="24"/>
      <c r="G828" s="25"/>
      <c r="H828" s="2"/>
      <c r="I828" s="2"/>
      <c r="J828" s="13">
        <f>SUM(V820:V827)</f>
        <v>6818.5799999999999</v>
      </c>
      <c r="K828" s="13"/>
    </row>
    <row r="829" ht="14.25">
      <c r="A829" s="21"/>
      <c r="B829" s="22"/>
      <c r="C829" s="22" t="s">
        <v>37</v>
      </c>
      <c r="D829" s="23" t="s">
        <v>38</v>
      </c>
      <c r="E829" s="2">
        <f>Source!AQ1148</f>
        <v>0.23000000000000001</v>
      </c>
      <c r="F829" s="24"/>
      <c r="G829" s="25">
        <f>Source!DI1148</f>
        <v>0</v>
      </c>
      <c r="H829" s="2">
        <f>Source!AV1148</f>
        <v>1</v>
      </c>
      <c r="I829" s="2"/>
      <c r="J829" s="13"/>
      <c r="K829" s="13">
        <f>Source!U1148</f>
        <v>34.5</v>
      </c>
    </row>
    <row r="830" ht="15">
      <c r="A830" s="27"/>
      <c r="B830" s="27"/>
      <c r="C830" s="27"/>
      <c r="D830" s="27"/>
      <c r="E830" s="27"/>
      <c r="F830" s="27"/>
      <c r="G830" s="27"/>
      <c r="H830" s="27"/>
      <c r="I830" s="28">
        <f>J821+J822+J824+J826+J827+J828+SUM(J825:J825)</f>
        <v>94378.380000000005</v>
      </c>
      <c r="J830" s="28"/>
      <c r="K830" s="28">
        <f>IF(Source!I1148&lt;&gt;0,ROUND(I830/Source!I1148,2),0)</f>
        <v>629.19000000000005</v>
      </c>
      <c r="P830" s="29">
        <f>I830</f>
        <v>94378.380000000005</v>
      </c>
    </row>
    <row r="831" ht="57">
      <c r="A831" s="21" t="str">
        <f>Source!E1150</f>
        <v>2</v>
      </c>
      <c r="B831" s="22" t="str">
        <f>Source!F1150</f>
        <v>1.49-9201-1-2/1</v>
      </c>
      <c r="C831" s="22" t="str">
        <f>Source!G1150</f>
        <v xml:space="preserve">Перевозка строительного мусора автосамосвалами грузоподъемностью до 10 т на расстояние 1 км - при механизированной погрузке</v>
      </c>
      <c r="D831" s="23" t="str">
        <f>Source!H1150</f>
        <v>т</v>
      </c>
      <c r="E831" s="2">
        <f>Source!I1150</f>
        <v>14.4</v>
      </c>
      <c r="F831" s="24"/>
      <c r="G831" s="25"/>
      <c r="H831" s="2"/>
      <c r="I831" s="2"/>
      <c r="J831" s="13"/>
      <c r="K831" s="13"/>
      <c r="Q831">
        <f>ROUND((Source!BZ1150/100)*ROUND((Source!AF1150*Source!AV1150)*Source!I1150,2),2)</f>
        <v>0</v>
      </c>
      <c r="R831">
        <f>Source!X1150</f>
        <v>0</v>
      </c>
      <c r="S831">
        <f>ROUND((Source!CA1150/100)*ROUND((Source!AF1150*Source!AV1150)*Source!I1150,2),2)</f>
        <v>0</v>
      </c>
      <c r="T831">
        <f>Source!Y1150</f>
        <v>0</v>
      </c>
      <c r="U831">
        <f>ROUND((175/100)*ROUND((Source!AE1150*Source!AV1150)*Source!I1150,2),2)</f>
        <v>831.85000000000002</v>
      </c>
      <c r="V831">
        <f>ROUND((108/100)*ROUND(Source!CS1150*Source!I1150,2),2)</f>
        <v>513.37</v>
      </c>
    </row>
    <row r="832" ht="12.75">
      <c r="C832" s="30" t="str">
        <f>"Объем: "&amp;Source!I1150&amp;"=18*"&amp;"0,8"</f>
        <v xml:space="preserve">Объем: 14.4=18*0,8</v>
      </c>
    </row>
    <row r="833" ht="14.25">
      <c r="A833" s="21"/>
      <c r="B833" s="22"/>
      <c r="C833" s="22" t="s">
        <v>28</v>
      </c>
      <c r="D833" s="23"/>
      <c r="E833" s="2"/>
      <c r="F833" s="24">
        <f>Source!AO1150</f>
        <v>0</v>
      </c>
      <c r="G833" s="25">
        <f>Source!DG1150</f>
        <v>0</v>
      </c>
      <c r="H833" s="2">
        <f>Source!AV1150</f>
        <v>1</v>
      </c>
      <c r="I833" s="2">
        <f>IF(Source!BA1150&lt;&gt;0,Source!BA1150,1)</f>
        <v>1</v>
      </c>
      <c r="J833" s="13">
        <f>Source!S1150</f>
        <v>0</v>
      </c>
      <c r="K833" s="13"/>
    </row>
    <row r="834" ht="14.25">
      <c r="A834" s="21"/>
      <c r="B834" s="22"/>
      <c r="C834" s="22" t="s">
        <v>29</v>
      </c>
      <c r="D834" s="23"/>
      <c r="E834" s="2"/>
      <c r="F834" s="24">
        <f>Source!AM1150</f>
        <v>61.219999999999999</v>
      </c>
      <c r="G834" s="25">
        <f>Source!DE1150</f>
        <v>0</v>
      </c>
      <c r="H834" s="2">
        <f>Source!AV1150</f>
        <v>1</v>
      </c>
      <c r="I834" s="2">
        <f>IF(Source!BB1150&lt;&gt;0,Source!BB1150,1)</f>
        <v>1</v>
      </c>
      <c r="J834" s="13">
        <f>Source!Q1150</f>
        <v>881.57000000000005</v>
      </c>
      <c r="K834" s="13"/>
    </row>
    <row r="835" ht="14.25">
      <c r="A835" s="21"/>
      <c r="B835" s="22"/>
      <c r="C835" s="22" t="s">
        <v>30</v>
      </c>
      <c r="D835" s="23"/>
      <c r="E835" s="2"/>
      <c r="F835" s="24">
        <f>Source!AN1150</f>
        <v>33.009999999999998</v>
      </c>
      <c r="G835" s="25">
        <f>Source!DF1150</f>
        <v>0</v>
      </c>
      <c r="H835" s="2">
        <f>Source!AV1150</f>
        <v>1</v>
      </c>
      <c r="I835" s="2">
        <f>IF(Source!BS1150&lt;&gt;0,Source!BS1150,1)</f>
        <v>1</v>
      </c>
      <c r="J835" s="26">
        <f>Source!R1150</f>
        <v>475.33999999999997</v>
      </c>
      <c r="K835" s="13"/>
    </row>
    <row r="836" ht="14.25">
      <c r="A836" s="21"/>
      <c r="B836" s="22"/>
      <c r="C836" s="22" t="s">
        <v>31</v>
      </c>
      <c r="D836" s="23"/>
      <c r="E836" s="2"/>
      <c r="F836" s="24">
        <f>Source!AL1150</f>
        <v>0</v>
      </c>
      <c r="G836" s="25">
        <f>Source!DD1150</f>
        <v>0</v>
      </c>
      <c r="H836" s="2">
        <f>Source!AW1150</f>
        <v>1</v>
      </c>
      <c r="I836" s="2">
        <f>IF(Source!BC1150&lt;&gt;0,Source!BC1150,1)</f>
        <v>1</v>
      </c>
      <c r="J836" s="13">
        <f>Source!P1150</f>
        <v>0</v>
      </c>
      <c r="K836" s="13"/>
    </row>
    <row r="837" ht="14.25">
      <c r="A837" s="21"/>
      <c r="B837" s="22"/>
      <c r="C837" s="22" t="s">
        <v>33</v>
      </c>
      <c r="D837" s="23" t="s">
        <v>34</v>
      </c>
      <c r="E837" s="2">
        <f>Source!AT1150</f>
        <v>0</v>
      </c>
      <c r="F837" s="24"/>
      <c r="G837" s="25"/>
      <c r="H837" s="2"/>
      <c r="I837" s="2"/>
      <c r="J837" s="13">
        <f>SUM(R831:R836)</f>
        <v>0</v>
      </c>
      <c r="K837" s="13"/>
    </row>
    <row r="838" ht="14.25">
      <c r="A838" s="21"/>
      <c r="B838" s="22"/>
      <c r="C838" s="22" t="s">
        <v>35</v>
      </c>
      <c r="D838" s="23" t="s">
        <v>34</v>
      </c>
      <c r="E838" s="2">
        <f>Source!AU1150</f>
        <v>0</v>
      </c>
      <c r="F838" s="24"/>
      <c r="G838" s="25"/>
      <c r="H838" s="2"/>
      <c r="I838" s="2"/>
      <c r="J838" s="13">
        <f>SUM(T831:T837)</f>
        <v>0</v>
      </c>
      <c r="K838" s="13"/>
    </row>
    <row r="839" ht="14.25">
      <c r="A839" s="21"/>
      <c r="B839" s="22"/>
      <c r="C839" s="22" t="s">
        <v>37</v>
      </c>
      <c r="D839" s="23" t="s">
        <v>38</v>
      </c>
      <c r="E839" s="2">
        <f>Source!AQ1150</f>
        <v>0</v>
      </c>
      <c r="F839" s="24"/>
      <c r="G839" s="25">
        <f>Source!DI1150</f>
        <v>0</v>
      </c>
      <c r="H839" s="2">
        <f>Source!AV1150</f>
        <v>1</v>
      </c>
      <c r="I839" s="2"/>
      <c r="J839" s="13"/>
      <c r="K839" s="13">
        <f>Source!U1150</f>
        <v>0</v>
      </c>
    </row>
    <row r="840" ht="14.25">
      <c r="A840" s="27"/>
      <c r="B840" s="27"/>
      <c r="C840" s="27"/>
      <c r="D840" s="27"/>
      <c r="E840" s="27"/>
      <c r="F840" s="27"/>
      <c r="G840" s="27"/>
      <c r="H840" s="27"/>
      <c r="I840" s="28">
        <f>J833+J834+J836+J837+J838</f>
        <v>881.57000000000005</v>
      </c>
      <c r="J840" s="28"/>
      <c r="K840" s="28">
        <f>IF(Source!I1150&lt;&gt;0,ROUND(I840/Source!I1150,2),0)</f>
        <v>61.219999999999999</v>
      </c>
      <c r="P840" s="29">
        <f>I840</f>
        <v>881.57000000000005</v>
      </c>
    </row>
    <row r="841" ht="57">
      <c r="A841" s="21" t="str">
        <f>Source!E1151</f>
        <v>3</v>
      </c>
      <c r="B841" s="22" t="str">
        <f>Source!F1151</f>
        <v>1.49-9201-1-3/1</v>
      </c>
      <c r="C841" s="22" t="str">
        <f>Source!G1151</f>
        <v xml:space="preserve">Перевозка строительного мусора автосамосвалами грузоподъемностью до 10 т - добавляется на каждый последующий 1 км до 100 км</v>
      </c>
      <c r="D841" s="23" t="str">
        <f>Source!H1151</f>
        <v>т</v>
      </c>
      <c r="E841" s="2">
        <f>Source!I1151</f>
        <v>14.4</v>
      </c>
      <c r="F841" s="24"/>
      <c r="G841" s="25"/>
      <c r="H841" s="2"/>
      <c r="I841" s="2"/>
      <c r="J841" s="13"/>
      <c r="K841" s="13"/>
      <c r="Q841">
        <f>ROUND((Source!BZ1151/100)*ROUND((Source!AF1151*Source!AV1151)*Source!I1151,2),2)</f>
        <v>0</v>
      </c>
      <c r="R841">
        <f>Source!X1151</f>
        <v>0</v>
      </c>
      <c r="S841">
        <f>ROUND((Source!CA1151/100)*ROUND((Source!AF1151*Source!AV1151)*Source!I1151,2),2)</f>
        <v>0</v>
      </c>
      <c r="T841">
        <f>Source!Y1151</f>
        <v>0</v>
      </c>
      <c r="U841">
        <f>ROUND((175/100)*ROUND((Source!AE1151*Source!AV1151)*Source!I1151,2),2)</f>
        <v>20100.540000000001</v>
      </c>
      <c r="V841">
        <f>ROUND((108/100)*ROUND(Source!CS1151*Source!I1151,2),2)</f>
        <v>12404.9</v>
      </c>
    </row>
    <row r="842" ht="14.25">
      <c r="A842" s="21"/>
      <c r="B842" s="22"/>
      <c r="C842" s="22" t="s">
        <v>28</v>
      </c>
      <c r="D842" s="23"/>
      <c r="E842" s="2"/>
      <c r="F842" s="24">
        <f>Source!AO1151</f>
        <v>0</v>
      </c>
      <c r="G842" s="25" t="str">
        <f>Source!DG1151</f>
        <v>*51</v>
      </c>
      <c r="H842" s="2">
        <f>Source!AV1151</f>
        <v>1</v>
      </c>
      <c r="I842" s="2">
        <f>IF(Source!BA1151&lt;&gt;0,Source!BA1151,1)</f>
        <v>1</v>
      </c>
      <c r="J842" s="13">
        <f>Source!S1151</f>
        <v>0</v>
      </c>
      <c r="K842" s="13"/>
    </row>
    <row r="843" ht="14.25">
      <c r="A843" s="21"/>
      <c r="B843" s="22"/>
      <c r="C843" s="22" t="s">
        <v>29</v>
      </c>
      <c r="D843" s="23"/>
      <c r="E843" s="2"/>
      <c r="F843" s="24">
        <f>Source!AM1151</f>
        <v>28.989999999999998</v>
      </c>
      <c r="G843" s="25" t="str">
        <f>Source!DE1151</f>
        <v>*51</v>
      </c>
      <c r="H843" s="2">
        <f>Source!AV1151</f>
        <v>1</v>
      </c>
      <c r="I843" s="2">
        <f>IF(Source!BB1151&lt;&gt;0,Source!BB1151,1)</f>
        <v>1</v>
      </c>
      <c r="J843" s="13">
        <f>Source!Q1151</f>
        <v>21290.259999999998</v>
      </c>
      <c r="K843" s="13"/>
    </row>
    <row r="844" ht="14.25">
      <c r="A844" s="21"/>
      <c r="B844" s="22"/>
      <c r="C844" s="22" t="s">
        <v>30</v>
      </c>
      <c r="D844" s="23"/>
      <c r="E844" s="2"/>
      <c r="F844" s="24">
        <f>Source!AN1151</f>
        <v>15.640000000000001</v>
      </c>
      <c r="G844" s="25" t="str">
        <f>Source!DF1151</f>
        <v>*51</v>
      </c>
      <c r="H844" s="2">
        <f>Source!AV1151</f>
        <v>1</v>
      </c>
      <c r="I844" s="2">
        <f>IF(Source!BS1151&lt;&gt;0,Source!BS1151,1)</f>
        <v>1</v>
      </c>
      <c r="J844" s="26">
        <f>Source!R1151</f>
        <v>11486.02</v>
      </c>
      <c r="K844" s="13"/>
    </row>
    <row r="845" ht="14.25">
      <c r="A845" s="21"/>
      <c r="B845" s="22"/>
      <c r="C845" s="22" t="s">
        <v>31</v>
      </c>
      <c r="D845" s="23"/>
      <c r="E845" s="2"/>
      <c r="F845" s="24">
        <f>Source!AL1151</f>
        <v>0</v>
      </c>
      <c r="G845" s="25">
        <f>Source!DD1151</f>
        <v>0</v>
      </c>
      <c r="H845" s="2">
        <f>Source!AW1151</f>
        <v>1</v>
      </c>
      <c r="I845" s="2">
        <f>IF(Source!BC1151&lt;&gt;0,Source!BC1151,1)</f>
        <v>1</v>
      </c>
      <c r="J845" s="13">
        <f>Source!P1151</f>
        <v>0</v>
      </c>
      <c r="K845" s="13"/>
    </row>
    <row r="846" ht="14.25">
      <c r="A846" s="21"/>
      <c r="B846" s="22"/>
      <c r="C846" s="22" t="s">
        <v>33</v>
      </c>
      <c r="D846" s="23" t="s">
        <v>34</v>
      </c>
      <c r="E846" s="2">
        <f>Source!AT1151</f>
        <v>0</v>
      </c>
      <c r="F846" s="24"/>
      <c r="G846" s="25"/>
      <c r="H846" s="2"/>
      <c r="I846" s="2"/>
      <c r="J846" s="13">
        <f>SUM(R841:R845)</f>
        <v>0</v>
      </c>
      <c r="K846" s="13"/>
    </row>
    <row r="847" ht="14.25">
      <c r="A847" s="21"/>
      <c r="B847" s="22"/>
      <c r="C847" s="22" t="s">
        <v>35</v>
      </c>
      <c r="D847" s="23" t="s">
        <v>34</v>
      </c>
      <c r="E847" s="2">
        <f>Source!AU1151</f>
        <v>0</v>
      </c>
      <c r="F847" s="24"/>
      <c r="G847" s="25"/>
      <c r="H847" s="2"/>
      <c r="I847" s="2"/>
      <c r="J847" s="13">
        <f>SUM(T841:T846)</f>
        <v>0</v>
      </c>
      <c r="K847" s="13"/>
    </row>
    <row r="848" ht="14.25">
      <c r="A848" s="21"/>
      <c r="B848" s="22"/>
      <c r="C848" s="22" t="s">
        <v>37</v>
      </c>
      <c r="D848" s="23" t="s">
        <v>38</v>
      </c>
      <c r="E848" s="2">
        <f>Source!AQ1151</f>
        <v>0</v>
      </c>
      <c r="F848" s="24"/>
      <c r="G848" s="25" t="str">
        <f>Source!DI1151</f>
        <v>*51</v>
      </c>
      <c r="H848" s="2">
        <f>Source!AV1151</f>
        <v>1</v>
      </c>
      <c r="I848" s="2"/>
      <c r="J848" s="13"/>
      <c r="K848" s="13">
        <f>Source!U1151</f>
        <v>0</v>
      </c>
    </row>
    <row r="849" ht="14.25">
      <c r="A849" s="27"/>
      <c r="B849" s="27"/>
      <c r="C849" s="27"/>
      <c r="D849" s="27"/>
      <c r="E849" s="27"/>
      <c r="F849" s="27"/>
      <c r="G849" s="27"/>
      <c r="H849" s="27"/>
      <c r="I849" s="28">
        <f>J842+J843+J845+J846+J847</f>
        <v>21290.259999999998</v>
      </c>
      <c r="J849" s="28"/>
      <c r="K849" s="28">
        <f>IF(Source!I1151&lt;&gt;0,ROUND(I849/Source!I1151,2),0)</f>
        <v>1478.49</v>
      </c>
      <c r="P849" s="29">
        <f>I849</f>
        <v>21290.259999999998</v>
      </c>
    </row>
    <row r="851" ht="15" customHeight="1">
      <c r="A851" s="31" t="str">
        <f>CONCATENATE("Итого по подразделу: ",IF(Source!G1153&lt;&gt;"Новый подраздел",Source!G1153,""))</f>
        <v xml:space="preserve">Итого по подразделу: Ремонт асфальтобетонного покрытия - 150,0 м2</v>
      </c>
      <c r="B851" s="31"/>
      <c r="C851" s="31"/>
      <c r="D851" s="31"/>
      <c r="E851" s="31"/>
      <c r="F851" s="31"/>
      <c r="G851" s="31"/>
      <c r="H851" s="31"/>
      <c r="I851" s="32">
        <f>SUM(P819:P850)</f>
        <v>116550.21000000001</v>
      </c>
      <c r="J851" s="32"/>
      <c r="K851" s="33"/>
    </row>
    <row r="853" ht="14.25" customHeight="1">
      <c r="C853" s="8" t="str">
        <f>Source!H1182</f>
        <v>Итого</v>
      </c>
      <c r="D853" s="8"/>
      <c r="E853" s="8"/>
      <c r="F853" s="8"/>
      <c r="G853" s="8"/>
      <c r="H853" s="8"/>
      <c r="I853" s="13">
        <f>IF(Source!F1182=0,"",Source!F1182)</f>
        <v>116550.21000000001</v>
      </c>
      <c r="J853" s="13"/>
    </row>
    <row r="854" ht="14.25" customHeight="1">
      <c r="C854" s="8" t="str">
        <f>Source!H1183</f>
        <v xml:space="preserve">НДС 20%</v>
      </c>
      <c r="D854" s="8"/>
      <c r="E854" s="8"/>
      <c r="F854" s="8"/>
      <c r="G854" s="8"/>
      <c r="H854" s="8"/>
      <c r="I854" s="13">
        <f>IF(Source!F1183=0,"",Source!F1183)</f>
        <v>23310.040000000001</v>
      </c>
      <c r="J854" s="13"/>
    </row>
    <row r="855" ht="14.25" customHeight="1">
      <c r="C855" s="8" t="str">
        <f>Source!H1184</f>
        <v>Всего</v>
      </c>
      <c r="D855" s="8"/>
      <c r="E855" s="8"/>
      <c r="F855" s="8"/>
      <c r="G855" s="8"/>
      <c r="H855" s="8"/>
      <c r="I855" s="13">
        <f>IF(Source!F1184=0,"",Source!F1184)</f>
        <v>139860.25</v>
      </c>
      <c r="J855" s="13"/>
    </row>
    <row r="856" ht="14.25" customHeight="1">
      <c r="C856" s="8" t="str">
        <f>Source!H1185</f>
        <v xml:space="preserve">С учётом выделенного финансирования к - 0,5857501461</v>
      </c>
      <c r="D856" s="8"/>
      <c r="E856" s="8"/>
      <c r="F856" s="8"/>
      <c r="G856" s="8"/>
      <c r="H856" s="8"/>
      <c r="I856" s="13">
        <f>IF(Source!F1185=0,"",Source!F1185)</f>
        <v>81923.160000000003</v>
      </c>
      <c r="J856" s="13"/>
    </row>
    <row r="858" ht="16.5" customHeight="1">
      <c r="A858" s="20" t="str">
        <f>CONCATENATE("Подраздел: ",IF(Source!G1187&lt;&gt;"Новый подраздел",Source!G1187,""))</f>
        <v xml:space="preserve">Подраздел: Замена бортового камня - 20,0 м.п.</v>
      </c>
      <c r="B858" s="20"/>
      <c r="C858" s="20"/>
      <c r="D858" s="20"/>
      <c r="E858" s="20"/>
      <c r="F858" s="20"/>
      <c r="G858" s="20"/>
      <c r="H858" s="20"/>
      <c r="I858" s="20"/>
      <c r="J858" s="20"/>
      <c r="K858" s="20"/>
    </row>
    <row r="859" ht="28.5">
      <c r="A859" s="21" t="str">
        <f>Source!E1191</f>
        <v>1</v>
      </c>
      <c r="B859" s="22" t="str">
        <f>Source!F1191</f>
        <v>2.1-3202-1-1/1</v>
      </c>
      <c r="C859" s="22" t="str">
        <f>Source!G1191</f>
        <v xml:space="preserve">Замена бортового камня бетонного во дворовых территориях</v>
      </c>
      <c r="D859" s="23" t="str">
        <f>Source!H1191</f>
        <v>м</v>
      </c>
      <c r="E859" s="2">
        <f>Source!I1191</f>
        <v>20</v>
      </c>
      <c r="F859" s="24"/>
      <c r="G859" s="25"/>
      <c r="H859" s="2"/>
      <c r="I859" s="2"/>
      <c r="J859" s="13"/>
      <c r="K859" s="13"/>
      <c r="Q859">
        <f>ROUND((Source!BZ1191/100)*ROUND((Source!AF1191*Source!AV1191)*Source!I1191,2),2)</f>
        <v>2073.96</v>
      </c>
      <c r="R859">
        <f>Source!X1191</f>
        <v>2073.96</v>
      </c>
      <c r="S859">
        <f>ROUND((Source!CA1191/100)*ROUND((Source!AF1191*Source!AV1191)*Source!I1191,2),2)</f>
        <v>296.27999999999997</v>
      </c>
      <c r="T859">
        <f>Source!Y1191</f>
        <v>296.27999999999997</v>
      </c>
      <c r="U859">
        <f>ROUND((175/100)*ROUND((Source!AE1191*Source!AV1191)*Source!I1191,2),2)</f>
        <v>3955.6999999999998</v>
      </c>
      <c r="V859">
        <f>ROUND((108/100)*ROUND(Source!CS1191*Source!I1191,2),2)</f>
        <v>2441.23</v>
      </c>
    </row>
    <row r="860" ht="14.25">
      <c r="A860" s="21"/>
      <c r="B860" s="22"/>
      <c r="C860" s="22" t="s">
        <v>28</v>
      </c>
      <c r="D860" s="23"/>
      <c r="E860" s="2"/>
      <c r="F860" s="24">
        <f>Source!AO1191</f>
        <v>148.13999999999999</v>
      </c>
      <c r="G860" s="25">
        <f>Source!DG1191</f>
        <v>0</v>
      </c>
      <c r="H860" s="2">
        <f>Source!AV1191</f>
        <v>1</v>
      </c>
      <c r="I860" s="2">
        <f>IF(Source!BA1191&lt;&gt;0,Source!BA1191,1)</f>
        <v>1</v>
      </c>
      <c r="J860" s="13">
        <f>Source!S1191</f>
        <v>2962.8000000000002</v>
      </c>
      <c r="K860" s="13"/>
    </row>
    <row r="861" ht="14.25">
      <c r="A861" s="21"/>
      <c r="B861" s="22"/>
      <c r="C861" s="22" t="s">
        <v>29</v>
      </c>
      <c r="D861" s="23"/>
      <c r="E861" s="2"/>
      <c r="F861" s="24">
        <f>Source!AM1191</f>
        <v>199.97</v>
      </c>
      <c r="G861" s="25">
        <f>Source!DE1191</f>
        <v>0</v>
      </c>
      <c r="H861" s="2">
        <f>Source!AV1191</f>
        <v>1</v>
      </c>
      <c r="I861" s="2">
        <f>IF(Source!BB1191&lt;&gt;0,Source!BB1191,1)</f>
        <v>1</v>
      </c>
      <c r="J861" s="13">
        <f>Source!Q1191</f>
        <v>3999.4000000000001</v>
      </c>
      <c r="K861" s="13"/>
    </row>
    <row r="862" ht="14.25">
      <c r="A862" s="21"/>
      <c r="B862" s="22"/>
      <c r="C862" s="22" t="s">
        <v>30</v>
      </c>
      <c r="D862" s="23"/>
      <c r="E862" s="2"/>
      <c r="F862" s="24">
        <f>Source!AN1191</f>
        <v>113.02</v>
      </c>
      <c r="G862" s="25">
        <f>Source!DF1191</f>
        <v>0</v>
      </c>
      <c r="H862" s="2">
        <f>Source!AV1191</f>
        <v>1</v>
      </c>
      <c r="I862" s="2">
        <f>IF(Source!BS1191&lt;&gt;0,Source!BS1191,1)</f>
        <v>1</v>
      </c>
      <c r="J862" s="26">
        <f>Source!R1191</f>
        <v>2260.4000000000001</v>
      </c>
      <c r="K862" s="13"/>
    </row>
    <row r="863" ht="14.25">
      <c r="A863" s="21"/>
      <c r="B863" s="22"/>
      <c r="C863" s="22" t="s">
        <v>31</v>
      </c>
      <c r="D863" s="23"/>
      <c r="E863" s="2"/>
      <c r="F863" s="24">
        <f>Source!AL1191</f>
        <v>574.54999999999995</v>
      </c>
      <c r="G863" s="25">
        <f>Source!DD1191</f>
        <v>0</v>
      </c>
      <c r="H863" s="2">
        <f>Source!AW1191</f>
        <v>1</v>
      </c>
      <c r="I863" s="2">
        <f>IF(Source!BC1191&lt;&gt;0,Source!BC1191,1)</f>
        <v>1</v>
      </c>
      <c r="J863" s="13">
        <f>Source!P1191</f>
        <v>11491</v>
      </c>
      <c r="K863" s="13"/>
    </row>
    <row r="864" ht="28.5">
      <c r="A864" s="21" t="str">
        <f>Source!E1192</f>
        <v>1,1</v>
      </c>
      <c r="B864" s="22" t="str">
        <f>Source!F1192</f>
        <v>9999990001</v>
      </c>
      <c r="C864" s="22" t="s">
        <v>32</v>
      </c>
      <c r="D864" s="23" t="str">
        <f>Source!H1192</f>
        <v>т</v>
      </c>
      <c r="E864" s="2">
        <f>Source!I1192</f>
        <v>-4.9199999999999999</v>
      </c>
      <c r="F864" s="24">
        <f>Source!AK1192</f>
        <v>0</v>
      </c>
      <c r="G864" s="25"/>
      <c r="H864" s="2">
        <f>Source!AW1192</f>
        <v>1</v>
      </c>
      <c r="I864" s="2">
        <f>IF(Source!BC1192&lt;&gt;0,Source!BC1192,1)</f>
        <v>1</v>
      </c>
      <c r="J864" s="13">
        <f>Source!O1192</f>
        <v>-0</v>
      </c>
      <c r="K864" s="13"/>
      <c r="Q864">
        <f>ROUND((Source!BZ1192/100)*ROUND((Source!AF1192*Source!AV1192)*Source!I1192,2),2)</f>
        <v>-0</v>
      </c>
      <c r="R864">
        <f>Source!X1192</f>
        <v>-0</v>
      </c>
      <c r="S864">
        <f>ROUND((Source!CA1192/100)*ROUND((Source!AF1192*Source!AV1192)*Source!I1192,2),2)</f>
        <v>-0</v>
      </c>
      <c r="T864">
        <f>Source!Y1192</f>
        <v>-0</v>
      </c>
      <c r="U864">
        <f>ROUND((175/100)*ROUND((Source!AE1192*Source!AV1192)*Source!I1192,2),2)</f>
        <v>-0</v>
      </c>
      <c r="V864">
        <f>ROUND((108/100)*ROUND(Source!CS1192*Source!I1192,2),2)</f>
        <v>-0</v>
      </c>
    </row>
    <row r="865" ht="14.25">
      <c r="A865" s="21"/>
      <c r="B865" s="22"/>
      <c r="C865" s="22" t="s">
        <v>33</v>
      </c>
      <c r="D865" s="23" t="s">
        <v>34</v>
      </c>
      <c r="E865" s="2">
        <f>Source!AT1191</f>
        <v>70</v>
      </c>
      <c r="F865" s="24"/>
      <c r="G865" s="25"/>
      <c r="H865" s="2"/>
      <c r="I865" s="2"/>
      <c r="J865" s="13">
        <f>SUM(R859:R864)</f>
        <v>2073.96</v>
      </c>
      <c r="K865" s="13"/>
    </row>
    <row r="866" ht="14.25">
      <c r="A866" s="21"/>
      <c r="B866" s="22"/>
      <c r="C866" s="22" t="s">
        <v>35</v>
      </c>
      <c r="D866" s="23" t="s">
        <v>34</v>
      </c>
      <c r="E866" s="2">
        <f>Source!AU1191</f>
        <v>10</v>
      </c>
      <c r="F866" s="24"/>
      <c r="G866" s="25"/>
      <c r="H866" s="2"/>
      <c r="I866" s="2"/>
      <c r="J866" s="13">
        <f>SUM(T859:T865)</f>
        <v>296.27999999999997</v>
      </c>
      <c r="K866" s="13"/>
    </row>
    <row r="867" ht="14.25">
      <c r="A867" s="21"/>
      <c r="B867" s="22"/>
      <c r="C867" s="22" t="s">
        <v>36</v>
      </c>
      <c r="D867" s="23" t="s">
        <v>34</v>
      </c>
      <c r="E867" s="2">
        <f>108</f>
        <v>108</v>
      </c>
      <c r="F867" s="24"/>
      <c r="G867" s="25"/>
      <c r="H867" s="2"/>
      <c r="I867" s="2"/>
      <c r="J867" s="13">
        <f>SUM(V859:V866)</f>
        <v>2441.23</v>
      </c>
      <c r="K867" s="13"/>
    </row>
    <row r="868" ht="14.25">
      <c r="A868" s="21"/>
      <c r="B868" s="22"/>
      <c r="C868" s="22" t="s">
        <v>37</v>
      </c>
      <c r="D868" s="23" t="s">
        <v>38</v>
      </c>
      <c r="E868" s="2">
        <f>Source!AQ1191</f>
        <v>0.66000000000000003</v>
      </c>
      <c r="F868" s="24"/>
      <c r="G868" s="25">
        <f>Source!DI1191</f>
        <v>0</v>
      </c>
      <c r="H868" s="2">
        <f>Source!AV1191</f>
        <v>1</v>
      </c>
      <c r="I868" s="2"/>
      <c r="J868" s="13"/>
      <c r="K868" s="13">
        <f>Source!U1191</f>
        <v>13.199999999999999</v>
      </c>
    </row>
    <row r="869" ht="14.25">
      <c r="A869" s="27"/>
      <c r="B869" s="27"/>
      <c r="C869" s="27"/>
      <c r="D869" s="27"/>
      <c r="E869" s="27"/>
      <c r="F869" s="27"/>
      <c r="G869" s="27"/>
      <c r="H869" s="27"/>
      <c r="I869" s="28">
        <f>J860+J861+J863+J865+J866+J867+SUM(J864:J864)</f>
        <v>23264.669999999998</v>
      </c>
      <c r="J869" s="28"/>
      <c r="K869" s="28">
        <f>IF(Source!I1191&lt;&gt;0,ROUND(I869/Source!I1191,2),0)</f>
        <v>1163.23</v>
      </c>
      <c r="P869" s="29">
        <f>I869</f>
        <v>23264.669999999998</v>
      </c>
    </row>
    <row r="870" ht="57">
      <c r="A870" s="21" t="str">
        <f>Source!E1193</f>
        <v>2</v>
      </c>
      <c r="B870" s="22" t="str">
        <f>Source!F1193</f>
        <v>1.49-9201-1-2/1</v>
      </c>
      <c r="C870" s="22" t="str">
        <f>Source!G1193</f>
        <v xml:space="preserve">Перевозка строительного мусора автосамосвалами грузоподъемностью до 10 т на расстояние 1 км - при механизированной погрузке</v>
      </c>
      <c r="D870" s="23" t="str">
        <f>Source!H1193</f>
        <v>т</v>
      </c>
      <c r="E870" s="2">
        <f>Source!I1193</f>
        <v>3.9359999999999999</v>
      </c>
      <c r="F870" s="24"/>
      <c r="G870" s="25"/>
      <c r="H870" s="2"/>
      <c r="I870" s="2"/>
      <c r="J870" s="13"/>
      <c r="K870" s="13"/>
      <c r="Q870">
        <f>ROUND((Source!BZ1193/100)*ROUND((Source!AF1193*Source!AV1193)*Source!I1193,2),2)</f>
        <v>0</v>
      </c>
      <c r="R870">
        <f>Source!X1193</f>
        <v>0</v>
      </c>
      <c r="S870">
        <f>ROUND((Source!CA1193/100)*ROUND((Source!AF1193*Source!AV1193)*Source!I1193,2),2)</f>
        <v>0</v>
      </c>
      <c r="T870">
        <f>Source!Y1193</f>
        <v>0</v>
      </c>
      <c r="U870">
        <f>ROUND((175/100)*ROUND((Source!AE1193*Source!AV1193)*Source!I1193,2),2)</f>
        <v>227.38</v>
      </c>
      <c r="V870">
        <f>ROUND((108/100)*ROUND(Source!CS1193*Source!I1193,2),2)</f>
        <v>140.31999999999999</v>
      </c>
    </row>
    <row r="871" ht="12.75">
      <c r="C871" s="30" t="str">
        <f>"Объем: "&amp;Source!I1193&amp;"=4,92*"&amp;"0,8"</f>
        <v xml:space="preserve">Объем: 3.936=4,92*0,8</v>
      </c>
    </row>
    <row r="872" ht="14.25">
      <c r="A872" s="21"/>
      <c r="B872" s="22"/>
      <c r="C872" s="22" t="s">
        <v>28</v>
      </c>
      <c r="D872" s="23"/>
      <c r="E872" s="2"/>
      <c r="F872" s="24">
        <f>Source!AO1193</f>
        <v>0</v>
      </c>
      <c r="G872" s="25">
        <f>Source!DG1193</f>
        <v>0</v>
      </c>
      <c r="H872" s="2">
        <f>Source!AV1193</f>
        <v>1</v>
      </c>
      <c r="I872" s="2">
        <f>IF(Source!BA1193&lt;&gt;0,Source!BA1193,1)</f>
        <v>1</v>
      </c>
      <c r="J872" s="13">
        <f>Source!S1193</f>
        <v>0</v>
      </c>
      <c r="K872" s="13"/>
    </row>
    <row r="873" ht="14.25">
      <c r="A873" s="21"/>
      <c r="B873" s="22"/>
      <c r="C873" s="22" t="s">
        <v>29</v>
      </c>
      <c r="D873" s="23"/>
      <c r="E873" s="2"/>
      <c r="F873" s="24">
        <f>Source!AM1193</f>
        <v>61.219999999999999</v>
      </c>
      <c r="G873" s="25">
        <f>Source!DE1193</f>
        <v>0</v>
      </c>
      <c r="H873" s="2">
        <f>Source!AV1193</f>
        <v>1</v>
      </c>
      <c r="I873" s="2">
        <f>IF(Source!BB1193&lt;&gt;0,Source!BB1193,1)</f>
        <v>1</v>
      </c>
      <c r="J873" s="13">
        <f>Source!Q1193</f>
        <v>240.96000000000001</v>
      </c>
      <c r="K873" s="13"/>
    </row>
    <row r="874" ht="14.25">
      <c r="A874" s="21"/>
      <c r="B874" s="22"/>
      <c r="C874" s="22" t="s">
        <v>30</v>
      </c>
      <c r="D874" s="23"/>
      <c r="E874" s="2"/>
      <c r="F874" s="24">
        <f>Source!AN1193</f>
        <v>33.009999999999998</v>
      </c>
      <c r="G874" s="25">
        <f>Source!DF1193</f>
        <v>0</v>
      </c>
      <c r="H874" s="2">
        <f>Source!AV1193</f>
        <v>1</v>
      </c>
      <c r="I874" s="2">
        <f>IF(Source!BS1193&lt;&gt;0,Source!BS1193,1)</f>
        <v>1</v>
      </c>
      <c r="J874" s="26">
        <f>Source!R1193</f>
        <v>129.93000000000001</v>
      </c>
      <c r="K874" s="13"/>
    </row>
    <row r="875" ht="14.25">
      <c r="A875" s="21"/>
      <c r="B875" s="22"/>
      <c r="C875" s="22" t="s">
        <v>31</v>
      </c>
      <c r="D875" s="23"/>
      <c r="E875" s="2"/>
      <c r="F875" s="24">
        <f>Source!AL1193</f>
        <v>0</v>
      </c>
      <c r="G875" s="25">
        <f>Source!DD1193</f>
        <v>0</v>
      </c>
      <c r="H875" s="2">
        <f>Source!AW1193</f>
        <v>1</v>
      </c>
      <c r="I875" s="2">
        <f>IF(Source!BC1193&lt;&gt;0,Source!BC1193,1)</f>
        <v>1</v>
      </c>
      <c r="J875" s="13">
        <f>Source!P1193</f>
        <v>0</v>
      </c>
      <c r="K875" s="13"/>
    </row>
    <row r="876" ht="14.25">
      <c r="A876" s="21"/>
      <c r="B876" s="22"/>
      <c r="C876" s="22" t="s">
        <v>33</v>
      </c>
      <c r="D876" s="23" t="s">
        <v>34</v>
      </c>
      <c r="E876" s="2">
        <f>Source!AT1193</f>
        <v>0</v>
      </c>
      <c r="F876" s="24"/>
      <c r="G876" s="25"/>
      <c r="H876" s="2"/>
      <c r="I876" s="2"/>
      <c r="J876" s="13">
        <f>SUM(R870:R875)</f>
        <v>0</v>
      </c>
      <c r="K876" s="13"/>
    </row>
    <row r="877" ht="14.25">
      <c r="A877" s="21"/>
      <c r="B877" s="22"/>
      <c r="C877" s="22" t="s">
        <v>35</v>
      </c>
      <c r="D877" s="23" t="s">
        <v>34</v>
      </c>
      <c r="E877" s="2">
        <f>Source!AU1193</f>
        <v>0</v>
      </c>
      <c r="F877" s="24"/>
      <c r="G877" s="25"/>
      <c r="H877" s="2"/>
      <c r="I877" s="2"/>
      <c r="J877" s="13">
        <f>SUM(T870:T876)</f>
        <v>0</v>
      </c>
      <c r="K877" s="13"/>
    </row>
    <row r="878" ht="14.25">
      <c r="A878" s="21"/>
      <c r="B878" s="22"/>
      <c r="C878" s="22" t="s">
        <v>37</v>
      </c>
      <c r="D878" s="23" t="s">
        <v>38</v>
      </c>
      <c r="E878" s="2">
        <f>Source!AQ1193</f>
        <v>0</v>
      </c>
      <c r="F878" s="24"/>
      <c r="G878" s="25">
        <f>Source!DI1193</f>
        <v>0</v>
      </c>
      <c r="H878" s="2">
        <f>Source!AV1193</f>
        <v>1</v>
      </c>
      <c r="I878" s="2"/>
      <c r="J878" s="13"/>
      <c r="K878" s="13">
        <f>Source!U1193</f>
        <v>0</v>
      </c>
    </row>
    <row r="879" ht="14.25">
      <c r="A879" s="27"/>
      <c r="B879" s="27"/>
      <c r="C879" s="27"/>
      <c r="D879" s="27"/>
      <c r="E879" s="27"/>
      <c r="F879" s="27"/>
      <c r="G879" s="27"/>
      <c r="H879" s="27"/>
      <c r="I879" s="28">
        <f>J872+J873+J875+J876+J877</f>
        <v>240.96000000000001</v>
      </c>
      <c r="J879" s="28"/>
      <c r="K879" s="28">
        <f>IF(Source!I1193&lt;&gt;0,ROUND(I879/Source!I1193,2),0)</f>
        <v>61.219999999999999</v>
      </c>
      <c r="P879" s="29">
        <f>I879</f>
        <v>240.96000000000001</v>
      </c>
    </row>
    <row r="880" ht="57">
      <c r="A880" s="21" t="str">
        <f>Source!E1194</f>
        <v>3</v>
      </c>
      <c r="B880" s="22" t="str">
        <f>Source!F1194</f>
        <v>1.49-9201-1-3/1</v>
      </c>
      <c r="C880" s="22" t="str">
        <f>Source!G1194</f>
        <v xml:space="preserve">Перевозка строительного мусора автосамосвалами грузоподъемностью до 10 т - добавляется на каждый последующий 1 км до 100 км</v>
      </c>
      <c r="D880" s="23" t="str">
        <f>Source!H1194</f>
        <v>т</v>
      </c>
      <c r="E880" s="2">
        <f>Source!I1194</f>
        <v>3.9359999999999999</v>
      </c>
      <c r="F880" s="24"/>
      <c r="G880" s="25"/>
      <c r="H880" s="2"/>
      <c r="I880" s="2"/>
      <c r="J880" s="13"/>
      <c r="K880" s="13"/>
      <c r="Q880">
        <f>ROUND((Source!BZ1194/100)*ROUND((Source!AF1194*Source!AV1194)*Source!I1194,2),2)</f>
        <v>0</v>
      </c>
      <c r="R880">
        <f>Source!X1194</f>
        <v>0</v>
      </c>
      <c r="S880">
        <f>ROUND((Source!CA1194/100)*ROUND((Source!AF1194*Source!AV1194)*Source!I1194,2),2)</f>
        <v>0</v>
      </c>
      <c r="T880">
        <f>Source!Y1194</f>
        <v>0</v>
      </c>
      <c r="U880">
        <f>ROUND((175/100)*ROUND((Source!AE1194*Source!AV1194)*Source!I1194,2),2)</f>
        <v>5494.1400000000003</v>
      </c>
      <c r="V880">
        <f>ROUND((108/100)*ROUND(Source!CS1194*Source!I1194,2),2)</f>
        <v>3390.6700000000001</v>
      </c>
    </row>
    <row r="881" ht="14.25">
      <c r="A881" s="21"/>
      <c r="B881" s="22"/>
      <c r="C881" s="22" t="s">
        <v>28</v>
      </c>
      <c r="D881" s="23"/>
      <c r="E881" s="2"/>
      <c r="F881" s="24">
        <f>Source!AO1194</f>
        <v>0</v>
      </c>
      <c r="G881" s="25" t="str">
        <f>Source!DG1194</f>
        <v>*51</v>
      </c>
      <c r="H881" s="2">
        <f>Source!AV1194</f>
        <v>1</v>
      </c>
      <c r="I881" s="2">
        <f>IF(Source!BA1194&lt;&gt;0,Source!BA1194,1)</f>
        <v>1</v>
      </c>
      <c r="J881" s="13">
        <f>Source!S1194</f>
        <v>0</v>
      </c>
      <c r="K881" s="13"/>
    </row>
    <row r="882" ht="14.25">
      <c r="A882" s="21"/>
      <c r="B882" s="22"/>
      <c r="C882" s="22" t="s">
        <v>29</v>
      </c>
      <c r="D882" s="23"/>
      <c r="E882" s="2"/>
      <c r="F882" s="24">
        <f>Source!AM1194</f>
        <v>28.989999999999998</v>
      </c>
      <c r="G882" s="25" t="str">
        <f>Source!DE1194</f>
        <v>*51</v>
      </c>
      <c r="H882" s="2">
        <f>Source!AV1194</f>
        <v>1</v>
      </c>
      <c r="I882" s="2">
        <f>IF(Source!BB1194&lt;&gt;0,Source!BB1194,1)</f>
        <v>1</v>
      </c>
      <c r="J882" s="13">
        <f>Source!Q1194</f>
        <v>5819.3400000000001</v>
      </c>
      <c r="K882" s="13"/>
    </row>
    <row r="883" ht="14.25">
      <c r="A883" s="21"/>
      <c r="B883" s="22"/>
      <c r="C883" s="22" t="s">
        <v>30</v>
      </c>
      <c r="D883" s="23"/>
      <c r="E883" s="2"/>
      <c r="F883" s="24">
        <f>Source!AN1194</f>
        <v>15.640000000000001</v>
      </c>
      <c r="G883" s="25" t="str">
        <f>Source!DF1194</f>
        <v>*51</v>
      </c>
      <c r="H883" s="2">
        <f>Source!AV1194</f>
        <v>1</v>
      </c>
      <c r="I883" s="2">
        <f>IF(Source!BS1194&lt;&gt;0,Source!BS1194,1)</f>
        <v>1</v>
      </c>
      <c r="J883" s="26">
        <f>Source!R1194</f>
        <v>3139.5100000000002</v>
      </c>
      <c r="K883" s="13"/>
    </row>
    <row r="884" ht="14.25">
      <c r="A884" s="21"/>
      <c r="B884" s="22"/>
      <c r="C884" s="22" t="s">
        <v>31</v>
      </c>
      <c r="D884" s="23"/>
      <c r="E884" s="2"/>
      <c r="F884" s="24">
        <f>Source!AL1194</f>
        <v>0</v>
      </c>
      <c r="G884" s="25">
        <f>Source!DD1194</f>
        <v>0</v>
      </c>
      <c r="H884" s="2">
        <f>Source!AW1194</f>
        <v>1</v>
      </c>
      <c r="I884" s="2">
        <f>IF(Source!BC1194&lt;&gt;0,Source!BC1194,1)</f>
        <v>1</v>
      </c>
      <c r="J884" s="13">
        <f>Source!P1194</f>
        <v>0</v>
      </c>
      <c r="K884" s="13"/>
    </row>
    <row r="885" ht="14.25">
      <c r="A885" s="21"/>
      <c r="B885" s="22"/>
      <c r="C885" s="22" t="s">
        <v>33</v>
      </c>
      <c r="D885" s="23" t="s">
        <v>34</v>
      </c>
      <c r="E885" s="2">
        <f>Source!AT1194</f>
        <v>0</v>
      </c>
      <c r="F885" s="24"/>
      <c r="G885" s="25"/>
      <c r="H885" s="2"/>
      <c r="I885" s="2"/>
      <c r="J885" s="13">
        <f>SUM(R880:R884)</f>
        <v>0</v>
      </c>
      <c r="K885" s="13"/>
    </row>
    <row r="886" ht="14.25">
      <c r="A886" s="21"/>
      <c r="B886" s="22"/>
      <c r="C886" s="22" t="s">
        <v>35</v>
      </c>
      <c r="D886" s="23" t="s">
        <v>34</v>
      </c>
      <c r="E886" s="2">
        <f>Source!AU1194</f>
        <v>0</v>
      </c>
      <c r="F886" s="24"/>
      <c r="G886" s="25"/>
      <c r="H886" s="2"/>
      <c r="I886" s="2"/>
      <c r="J886" s="13">
        <f>SUM(T880:T885)</f>
        <v>0</v>
      </c>
      <c r="K886" s="13"/>
    </row>
    <row r="887" ht="14.25">
      <c r="A887" s="21"/>
      <c r="B887" s="22"/>
      <c r="C887" s="22" t="s">
        <v>37</v>
      </c>
      <c r="D887" s="23" t="s">
        <v>38</v>
      </c>
      <c r="E887" s="2">
        <f>Source!AQ1194</f>
        <v>0</v>
      </c>
      <c r="F887" s="24"/>
      <c r="G887" s="25" t="str">
        <f>Source!DI1194</f>
        <v>*51</v>
      </c>
      <c r="H887" s="2">
        <f>Source!AV1194</f>
        <v>1</v>
      </c>
      <c r="I887" s="2"/>
      <c r="J887" s="13"/>
      <c r="K887" s="13">
        <f>Source!U1194</f>
        <v>0</v>
      </c>
    </row>
    <row r="888" ht="14.25">
      <c r="A888" s="27"/>
      <c r="B888" s="27"/>
      <c r="C888" s="27"/>
      <c r="D888" s="27"/>
      <c r="E888" s="27"/>
      <c r="F888" s="27"/>
      <c r="G888" s="27"/>
      <c r="H888" s="27"/>
      <c r="I888" s="28">
        <f>J881+J882+J884+J885+J886</f>
        <v>5819.3400000000001</v>
      </c>
      <c r="J888" s="28"/>
      <c r="K888" s="28">
        <f>IF(Source!I1194&lt;&gt;0,ROUND(I888/Source!I1194,2),0)</f>
        <v>1478.49</v>
      </c>
      <c r="P888" s="29">
        <f>I888</f>
        <v>5819.3400000000001</v>
      </c>
    </row>
    <row r="890" ht="15" customHeight="1">
      <c r="A890" s="31" t="str">
        <f>CONCATENATE("Итого по подразделу: ",IF(Source!G1196&lt;&gt;"Новый подраздел",Source!G1196,""))</f>
        <v xml:space="preserve">Итого по подразделу: Замена бортового камня - 20,0 м.п.</v>
      </c>
      <c r="B890" s="31"/>
      <c r="C890" s="31"/>
      <c r="D890" s="31"/>
      <c r="E890" s="31"/>
      <c r="F890" s="31"/>
      <c r="G890" s="31"/>
      <c r="H890" s="31"/>
      <c r="I890" s="32">
        <f>SUM(P858:P889)</f>
        <v>29324.970000000001</v>
      </c>
      <c r="J890" s="32"/>
      <c r="K890" s="33"/>
    </row>
    <row r="892" ht="14.25" customHeight="1">
      <c r="C892" s="8" t="str">
        <f>Source!H1225</f>
        <v>Итого</v>
      </c>
      <c r="D892" s="8"/>
      <c r="E892" s="8"/>
      <c r="F892" s="8"/>
      <c r="G892" s="8"/>
      <c r="H892" s="8"/>
      <c r="I892" s="13">
        <f>IF(Source!F1225=0,"",Source!F1225)</f>
        <v>29324.970000000001</v>
      </c>
      <c r="J892" s="13"/>
    </row>
    <row r="893" ht="14.25" customHeight="1">
      <c r="C893" s="8" t="str">
        <f>Source!H1226</f>
        <v xml:space="preserve">НДС 20%</v>
      </c>
      <c r="D893" s="8"/>
      <c r="E893" s="8"/>
      <c r="F893" s="8"/>
      <c r="G893" s="8"/>
      <c r="H893" s="8"/>
      <c r="I893" s="13">
        <f>IF(Source!F1226=0,"",Source!F1226)</f>
        <v>5864.9899999999998</v>
      </c>
      <c r="J893" s="13"/>
    </row>
    <row r="894" ht="14.25" customHeight="1">
      <c r="C894" s="8" t="str">
        <f>Source!H1227</f>
        <v>Всего</v>
      </c>
      <c r="D894" s="8"/>
      <c r="E894" s="8"/>
      <c r="F894" s="8"/>
      <c r="G894" s="8"/>
      <c r="H894" s="8"/>
      <c r="I894" s="13">
        <f>IF(Source!F1227=0,"",Source!F1227)</f>
        <v>35189.959999999999</v>
      </c>
      <c r="J894" s="13"/>
    </row>
    <row r="895" ht="14.25" customHeight="1">
      <c r="C895" s="8" t="str">
        <f>Source!H1228</f>
        <v xml:space="preserve">С учётом выделенного финансирования к - 0,5857501461</v>
      </c>
      <c r="D895" s="8"/>
      <c r="E895" s="8"/>
      <c r="F895" s="8"/>
      <c r="G895" s="8"/>
      <c r="H895" s="8"/>
      <c r="I895" s="13">
        <f>IF(Source!F1228=0,"",Source!F1228)</f>
        <v>20612.52</v>
      </c>
      <c r="J895" s="13"/>
    </row>
    <row r="897" ht="15" customHeight="1">
      <c r="A897" s="31" t="str">
        <f>CONCATENATE("Итого по разделу: ",IF(Source!G1230&lt;&gt;"Новый раздел",Source!G1230,""))</f>
        <v xml:space="preserve">Итого по разделу: Даниловский монастырь, ул.Даниловский вал</v>
      </c>
      <c r="B897" s="31"/>
      <c r="C897" s="31"/>
      <c r="D897" s="31"/>
      <c r="E897" s="31"/>
      <c r="F897" s="31"/>
      <c r="G897" s="31"/>
      <c r="H897" s="31"/>
      <c r="I897" s="32">
        <f>SUM(P817:P896)</f>
        <v>145875.17999999999</v>
      </c>
      <c r="J897" s="32"/>
      <c r="K897" s="33"/>
    </row>
    <row r="899" ht="14.25" customHeight="1">
      <c r="C899" s="8" t="str">
        <f>Source!H1259</f>
        <v>Итого</v>
      </c>
      <c r="D899" s="8"/>
      <c r="E899" s="8"/>
      <c r="F899" s="8"/>
      <c r="G899" s="8"/>
      <c r="H899" s="8"/>
      <c r="I899" s="13">
        <f>IF(Source!F1259=0,"",Source!F1259)</f>
        <v>145875.17999999999</v>
      </c>
      <c r="J899" s="13"/>
    </row>
    <row r="900" ht="14.25" customHeight="1">
      <c r="C900" s="8" t="str">
        <f>Source!H1260</f>
        <v xml:space="preserve">НДС 20%</v>
      </c>
      <c r="D900" s="8"/>
      <c r="E900" s="8"/>
      <c r="F900" s="8"/>
      <c r="G900" s="8"/>
      <c r="H900" s="8"/>
      <c r="I900" s="13">
        <f>IF(Source!F1260=0,"",Source!F1260)-0.01</f>
        <v>29175.029999999999</v>
      </c>
      <c r="J900" s="13"/>
      <c r="L900" s="35">
        <f>I854+I893</f>
        <v>29175.029999999999</v>
      </c>
    </row>
    <row r="901" ht="14.25" customHeight="1">
      <c r="C901" s="8" t="str">
        <f>Source!H1261</f>
        <v>Всего</v>
      </c>
      <c r="D901" s="8"/>
      <c r="E901" s="8"/>
      <c r="F901" s="8"/>
      <c r="G901" s="8"/>
      <c r="H901" s="8"/>
      <c r="I901" s="13">
        <f>IF(Source!F1261=0,"",Source!F1261)-0.01</f>
        <v>175050.20999999999</v>
      </c>
      <c r="J901" s="13"/>
    </row>
    <row r="902" ht="14.25" customHeight="1">
      <c r="C902" s="8" t="str">
        <f>Source!H1262</f>
        <v xml:space="preserve">С учётом выделенного финансирования к - 0,5857501461</v>
      </c>
      <c r="D902" s="8"/>
      <c r="E902" s="8"/>
      <c r="F902" s="8"/>
      <c r="G902" s="8"/>
      <c r="H902" s="8"/>
      <c r="I902" s="13">
        <f>IF(Source!F1262=0,"",Source!F1262)</f>
        <v>102535.69</v>
      </c>
      <c r="J902" s="13"/>
    </row>
    <row r="904" ht="30" customHeight="1">
      <c r="A904" s="31" t="str">
        <f>CONCATENATE("Итого по локальной смете: ",IF(Source!G1264&lt;&gt;"Новая локальная смета",Source!G1264,""))</f>
        <v xml:space="preserve">Итого по локальной смете: Благоустройство прилегающих к кладбищам территорий по Южному административному округу в 2022г.</v>
      </c>
      <c r="B904" s="31"/>
      <c r="C904" s="31"/>
      <c r="D904" s="31"/>
      <c r="E904" s="31"/>
      <c r="F904" s="31"/>
      <c r="G904" s="31"/>
      <c r="H904" s="31"/>
      <c r="I904" s="32">
        <f>SUM(P32:P903)</f>
        <v>1960164.5600000001</v>
      </c>
      <c r="J904" s="32"/>
      <c r="K904" s="33"/>
      <c r="AF904" s="31" t="str">
        <f>CONCATENATE("Итого по локальной смете: ",IF(Source!G1264&lt;&gt;"Новая локальная смета",Source!G1264,""))</f>
        <v xml:space="preserve">Итого по локальной смете: Благоустройство прилегающих к кладбищам территорий по Южному административному округу в 2022г.</v>
      </c>
    </row>
    <row r="907" ht="15" hidden="1" customHeight="1">
      <c r="A907" s="31" t="str">
        <f>CONCATENATE("Итого по смете: ",IF(Source!G1294&lt;&gt;"Новый объект",Source!G1294,""))</f>
        <v xml:space="preserve">Итого по смете: Благоустройство прилегающих к кладбищам территорий по Южному административному округу в 2022г.</v>
      </c>
      <c r="B907" s="31"/>
      <c r="C907" s="31"/>
      <c r="D907" s="31"/>
      <c r="E907" s="31"/>
      <c r="F907" s="31"/>
      <c r="G907" s="31"/>
      <c r="H907" s="31"/>
      <c r="I907" s="32">
        <f>SUM(P1:P906)</f>
        <v>1960164.5600000001</v>
      </c>
      <c r="J907" s="32"/>
      <c r="K907" s="33"/>
    </row>
    <row r="908" ht="14.25" customHeight="1">
      <c r="C908" s="8" t="str">
        <f>Source!H1323</f>
        <v>Итого</v>
      </c>
      <c r="D908" s="8"/>
      <c r="E908" s="8"/>
      <c r="F908" s="8"/>
      <c r="G908" s="8"/>
      <c r="H908" s="8"/>
      <c r="I908" s="13">
        <f>IF(Source!F1323=0,"",Source!F1323)</f>
        <v>1960164.54</v>
      </c>
      <c r="J908" s="13"/>
      <c r="M908" s="34">
        <f t="shared" ref="M908:M911" si="1">I116+I203+I290+I377+I464+I551+I638+I725+I812+I899</f>
        <v>1960164.5600000001</v>
      </c>
    </row>
    <row r="909" ht="14.25" customHeight="1">
      <c r="C909" s="8" t="str">
        <f>Source!H1324</f>
        <v xml:space="preserve">НДС 20%</v>
      </c>
      <c r="D909" s="8"/>
      <c r="E909" s="8"/>
      <c r="F909" s="8"/>
      <c r="G909" s="8"/>
      <c r="H909" s="8"/>
      <c r="I909" s="13">
        <f>IF(Source!F1324=0,"",Source!F1324)</f>
        <v>392032.90999999997</v>
      </c>
      <c r="J909" s="13"/>
      <c r="M909" s="34">
        <f t="shared" si="1"/>
        <v>392032.89399999997</v>
      </c>
    </row>
    <row r="910" ht="14.25" customHeight="1">
      <c r="C910" s="8" t="str">
        <f>Source!H1325</f>
        <v>Всего</v>
      </c>
      <c r="D910" s="8"/>
      <c r="E910" s="8"/>
      <c r="F910" s="8"/>
      <c r="G910" s="8"/>
      <c r="H910" s="8"/>
      <c r="I910" s="13">
        <f>IF(Source!F1325=0,"",Source!F1325)</f>
        <v>2352197.4500000002</v>
      </c>
      <c r="J910" s="13"/>
      <c r="M910" s="34">
        <f t="shared" si="1"/>
        <v>2352197.4539999999</v>
      </c>
    </row>
    <row r="911" ht="14.25" customHeight="1">
      <c r="C911" s="8" t="str">
        <f>Source!H1326</f>
        <v xml:space="preserve">С учётом выделенного финансирования к - 0,5857501461</v>
      </c>
      <c r="D911" s="8"/>
      <c r="E911" s="8"/>
      <c r="F911" s="8"/>
      <c r="G911" s="8"/>
      <c r="H911" s="8"/>
      <c r="I911" s="13">
        <f>IF(Source!F1326=0,"",Source!F1326)</f>
        <v>1377800</v>
      </c>
      <c r="J911" s="13"/>
      <c r="M911" s="29">
        <f t="shared" si="1"/>
        <v>1377799.9956116399</v>
      </c>
    </row>
    <row r="914" ht="14.25">
      <c r="A914" s="37" t="s">
        <v>39</v>
      </c>
      <c r="B914" s="37"/>
      <c r="C914" s="38" t="str">
        <f>IF(Source!AC12&lt;&gt;"",Source!AC12," ")</f>
        <v/>
      </c>
      <c r="D914" s="38"/>
      <c r="E914" s="38"/>
      <c r="F914" s="38"/>
      <c r="G914" s="38"/>
      <c r="H914" s="5" t="str">
        <f>IF(Source!AB12&lt;&gt;"",Source!AB12," ")</f>
        <v/>
      </c>
      <c r="I914" s="5"/>
      <c r="J914" s="5"/>
      <c r="K914" s="5"/>
    </row>
    <row r="915" ht="14.25">
      <c r="A915" s="5"/>
      <c r="B915" s="5"/>
      <c r="C915" s="39" t="s">
        <v>40</v>
      </c>
      <c r="D915" s="39"/>
      <c r="E915" s="39"/>
      <c r="F915" s="39"/>
      <c r="G915" s="39"/>
      <c r="H915" s="5"/>
      <c r="I915" s="5"/>
      <c r="J915" s="5"/>
      <c r="K915" s="5"/>
    </row>
    <row r="916" ht="14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ht="14.25">
      <c r="A917" s="37" t="s">
        <v>41</v>
      </c>
      <c r="B917" s="37"/>
      <c r="C917" s="38" t="str">
        <f>IF(Source!AE12&lt;&gt;"",Source!AE12," ")</f>
        <v/>
      </c>
      <c r="D917" s="38"/>
      <c r="E917" s="38"/>
      <c r="F917" s="38"/>
      <c r="G917" s="38"/>
      <c r="H917" s="5" t="str">
        <f>IF(Source!AD12&lt;&gt;"",Source!AD12," ")</f>
        <v/>
      </c>
      <c r="I917" s="5"/>
      <c r="J917" s="5"/>
      <c r="K917" s="5"/>
    </row>
    <row r="918" ht="14.25">
      <c r="A918" s="5"/>
      <c r="B918" s="5"/>
      <c r="C918" s="39" t="s">
        <v>40</v>
      </c>
      <c r="D918" s="39"/>
      <c r="E918" s="39"/>
      <c r="F918" s="39"/>
      <c r="G918" s="39"/>
      <c r="H918" s="5"/>
      <c r="I918" s="5"/>
      <c r="J918" s="5"/>
      <c r="K918" s="5"/>
    </row>
  </sheetData>
  <mergeCells count="444">
    <mergeCell ref="J2:K2"/>
    <mergeCell ref="B3:E3"/>
    <mergeCell ref="G3:K3"/>
    <mergeCell ref="B4:E4"/>
    <mergeCell ref="G4:K4"/>
    <mergeCell ref="B6:E6"/>
    <mergeCell ref="G6:K6"/>
    <mergeCell ref="B7:E7"/>
    <mergeCell ref="G7:K7"/>
    <mergeCell ref="A10:K10"/>
    <mergeCell ref="A11:K11"/>
    <mergeCell ref="A13:K13"/>
    <mergeCell ref="A15:K15"/>
    <mergeCell ref="A16:K16"/>
    <mergeCell ref="A18:K18"/>
    <mergeCell ref="F20:H20"/>
    <mergeCell ref="I20:J20"/>
    <mergeCell ref="F21:H21"/>
    <mergeCell ref="I21:J21"/>
    <mergeCell ref="F22:H22"/>
    <mergeCell ref="I22:J22"/>
    <mergeCell ref="F23:H23"/>
    <mergeCell ref="I23:J23"/>
    <mergeCell ref="F24:H24"/>
    <mergeCell ref="I24:J24"/>
    <mergeCell ref="F25:H25"/>
    <mergeCell ref="I25:J25"/>
    <mergeCell ref="A27:A29"/>
    <mergeCell ref="B27:B29"/>
    <mergeCell ref="C27:C29"/>
    <mergeCell ref="D27:D29"/>
    <mergeCell ref="E27:E29"/>
    <mergeCell ref="F27:F29"/>
    <mergeCell ref="G27:G29"/>
    <mergeCell ref="H27:H29"/>
    <mergeCell ref="I27:I29"/>
    <mergeCell ref="J27:J29"/>
    <mergeCell ref="A32:K32"/>
    <mergeCell ref="A34:K34"/>
    <mergeCell ref="A36:K36"/>
    <mergeCell ref="I47:J47"/>
    <mergeCell ref="I57:J57"/>
    <mergeCell ref="I66:J66"/>
    <mergeCell ref="A68:H68"/>
    <mergeCell ref="I68:J68"/>
    <mergeCell ref="C70:H70"/>
    <mergeCell ref="I70:J70"/>
    <mergeCell ref="C71:H71"/>
    <mergeCell ref="I71:J71"/>
    <mergeCell ref="C72:H72"/>
    <mergeCell ref="I72:J72"/>
    <mergeCell ref="C73:H73"/>
    <mergeCell ref="I73:J73"/>
    <mergeCell ref="A75:K75"/>
    <mergeCell ref="I86:J86"/>
    <mergeCell ref="I96:J96"/>
    <mergeCell ref="I105:J105"/>
    <mergeCell ref="A107:H107"/>
    <mergeCell ref="I107:J107"/>
    <mergeCell ref="C109:H109"/>
    <mergeCell ref="I109:J109"/>
    <mergeCell ref="C110:H110"/>
    <mergeCell ref="I110:J110"/>
    <mergeCell ref="C111:H111"/>
    <mergeCell ref="I111:J111"/>
    <mergeCell ref="C112:H112"/>
    <mergeCell ref="I112:J112"/>
    <mergeCell ref="A114:H114"/>
    <mergeCell ref="I114:J114"/>
    <mergeCell ref="C116:H116"/>
    <mergeCell ref="I116:J116"/>
    <mergeCell ref="C117:H117"/>
    <mergeCell ref="I117:J117"/>
    <mergeCell ref="C118:H118"/>
    <mergeCell ref="I118:J118"/>
    <mergeCell ref="C119:H119"/>
    <mergeCell ref="I119:J119"/>
    <mergeCell ref="A121:K121"/>
    <mergeCell ref="A123:K123"/>
    <mergeCell ref="I134:J134"/>
    <mergeCell ref="I144:J144"/>
    <mergeCell ref="I153:J153"/>
    <mergeCell ref="A155:H155"/>
    <mergeCell ref="I155:J155"/>
    <mergeCell ref="C157:H157"/>
    <mergeCell ref="I157:J157"/>
    <mergeCell ref="C158:H158"/>
    <mergeCell ref="I158:J158"/>
    <mergeCell ref="C159:H159"/>
    <mergeCell ref="I159:J159"/>
    <mergeCell ref="C160:H160"/>
    <mergeCell ref="I160:J160"/>
    <mergeCell ref="A162:K162"/>
    <mergeCell ref="I173:J173"/>
    <mergeCell ref="I183:J183"/>
    <mergeCell ref="I192:J192"/>
    <mergeCell ref="A194:H194"/>
    <mergeCell ref="I194:J194"/>
    <mergeCell ref="C196:H196"/>
    <mergeCell ref="I196:J196"/>
    <mergeCell ref="C197:H197"/>
    <mergeCell ref="I197:J197"/>
    <mergeCell ref="C198:H198"/>
    <mergeCell ref="I198:J198"/>
    <mergeCell ref="C199:H199"/>
    <mergeCell ref="I199:J199"/>
    <mergeCell ref="A201:H201"/>
    <mergeCell ref="I201:J201"/>
    <mergeCell ref="C203:H203"/>
    <mergeCell ref="I203:J203"/>
    <mergeCell ref="C204:H204"/>
    <mergeCell ref="I204:J204"/>
    <mergeCell ref="C205:H205"/>
    <mergeCell ref="I205:J205"/>
    <mergeCell ref="C206:H206"/>
    <mergeCell ref="I206:J206"/>
    <mergeCell ref="A208:K208"/>
    <mergeCell ref="A210:K210"/>
    <mergeCell ref="I221:J221"/>
    <mergeCell ref="I231:J231"/>
    <mergeCell ref="I240:J240"/>
    <mergeCell ref="A242:H242"/>
    <mergeCell ref="I242:J242"/>
    <mergeCell ref="C244:H244"/>
    <mergeCell ref="I244:J244"/>
    <mergeCell ref="C245:H245"/>
    <mergeCell ref="I245:J245"/>
    <mergeCell ref="C246:H246"/>
    <mergeCell ref="I246:J246"/>
    <mergeCell ref="C247:H247"/>
    <mergeCell ref="I247:J247"/>
    <mergeCell ref="A249:K249"/>
    <mergeCell ref="I260:J260"/>
    <mergeCell ref="I270:J270"/>
    <mergeCell ref="I279:J279"/>
    <mergeCell ref="A281:H281"/>
    <mergeCell ref="I281:J281"/>
    <mergeCell ref="C283:H283"/>
    <mergeCell ref="I283:J283"/>
    <mergeCell ref="C284:H284"/>
    <mergeCell ref="I284:J284"/>
    <mergeCell ref="C285:H285"/>
    <mergeCell ref="I285:J285"/>
    <mergeCell ref="C286:H286"/>
    <mergeCell ref="I286:J286"/>
    <mergeCell ref="A288:H288"/>
    <mergeCell ref="I288:J288"/>
    <mergeCell ref="C290:H290"/>
    <mergeCell ref="I290:J290"/>
    <mergeCell ref="C291:H291"/>
    <mergeCell ref="I291:J291"/>
    <mergeCell ref="C292:H292"/>
    <mergeCell ref="I292:J292"/>
    <mergeCell ref="C293:H293"/>
    <mergeCell ref="I293:J293"/>
    <mergeCell ref="A295:K295"/>
    <mergeCell ref="A297:K297"/>
    <mergeCell ref="I308:J308"/>
    <mergeCell ref="I318:J318"/>
    <mergeCell ref="I327:J327"/>
    <mergeCell ref="A329:H329"/>
    <mergeCell ref="I329:J329"/>
    <mergeCell ref="C331:H331"/>
    <mergeCell ref="I331:J331"/>
    <mergeCell ref="C332:H332"/>
    <mergeCell ref="I332:J332"/>
    <mergeCell ref="C333:H333"/>
    <mergeCell ref="I333:J333"/>
    <mergeCell ref="C334:H334"/>
    <mergeCell ref="I334:J334"/>
    <mergeCell ref="A336:K336"/>
    <mergeCell ref="I347:J347"/>
    <mergeCell ref="I357:J357"/>
    <mergeCell ref="I366:J366"/>
    <mergeCell ref="A368:H368"/>
    <mergeCell ref="I368:J368"/>
    <mergeCell ref="C370:H370"/>
    <mergeCell ref="I370:J370"/>
    <mergeCell ref="C371:H371"/>
    <mergeCell ref="I371:J371"/>
    <mergeCell ref="C372:H372"/>
    <mergeCell ref="I372:J372"/>
    <mergeCell ref="C373:H373"/>
    <mergeCell ref="I373:J373"/>
    <mergeCell ref="A375:H375"/>
    <mergeCell ref="I375:J375"/>
    <mergeCell ref="C377:H377"/>
    <mergeCell ref="I377:J377"/>
    <mergeCell ref="C378:H378"/>
    <mergeCell ref="I378:J378"/>
    <mergeCell ref="C379:H379"/>
    <mergeCell ref="I379:J379"/>
    <mergeCell ref="C380:H380"/>
    <mergeCell ref="I380:J380"/>
    <mergeCell ref="A382:K382"/>
    <mergeCell ref="A384:K384"/>
    <mergeCell ref="I395:J395"/>
    <mergeCell ref="I405:J405"/>
    <mergeCell ref="I414:J414"/>
    <mergeCell ref="A416:H416"/>
    <mergeCell ref="I416:J416"/>
    <mergeCell ref="C418:H418"/>
    <mergeCell ref="I418:J418"/>
    <mergeCell ref="C419:H419"/>
    <mergeCell ref="I419:J419"/>
    <mergeCell ref="C420:H420"/>
    <mergeCell ref="I420:J420"/>
    <mergeCell ref="C421:H421"/>
    <mergeCell ref="I421:J421"/>
    <mergeCell ref="A423:K423"/>
    <mergeCell ref="I434:J434"/>
    <mergeCell ref="I444:J444"/>
    <mergeCell ref="I453:J453"/>
    <mergeCell ref="A455:H455"/>
    <mergeCell ref="I455:J455"/>
    <mergeCell ref="C457:H457"/>
    <mergeCell ref="I457:J457"/>
    <mergeCell ref="C458:H458"/>
    <mergeCell ref="I458:J458"/>
    <mergeCell ref="C459:H459"/>
    <mergeCell ref="I459:J459"/>
    <mergeCell ref="C460:H460"/>
    <mergeCell ref="I460:J460"/>
    <mergeCell ref="A462:H462"/>
    <mergeCell ref="I462:J462"/>
    <mergeCell ref="C464:H464"/>
    <mergeCell ref="I464:J464"/>
    <mergeCell ref="C465:H465"/>
    <mergeCell ref="I465:J465"/>
    <mergeCell ref="C466:H466"/>
    <mergeCell ref="I466:J466"/>
    <mergeCell ref="C467:H467"/>
    <mergeCell ref="I467:J467"/>
    <mergeCell ref="A469:K469"/>
    <mergeCell ref="A471:K471"/>
    <mergeCell ref="I482:J482"/>
    <mergeCell ref="I492:J492"/>
    <mergeCell ref="I501:J501"/>
    <mergeCell ref="A503:H503"/>
    <mergeCell ref="I503:J503"/>
    <mergeCell ref="C505:H505"/>
    <mergeCell ref="I505:J505"/>
    <mergeCell ref="C506:H506"/>
    <mergeCell ref="I506:J506"/>
    <mergeCell ref="C507:H507"/>
    <mergeCell ref="I507:J507"/>
    <mergeCell ref="C508:H508"/>
    <mergeCell ref="I508:J508"/>
    <mergeCell ref="A510:K510"/>
    <mergeCell ref="I521:J521"/>
    <mergeCell ref="I531:J531"/>
    <mergeCell ref="I540:J540"/>
    <mergeCell ref="A542:H542"/>
    <mergeCell ref="I542:J542"/>
    <mergeCell ref="C544:H544"/>
    <mergeCell ref="I544:J544"/>
    <mergeCell ref="C545:H545"/>
    <mergeCell ref="I545:J545"/>
    <mergeCell ref="C546:H546"/>
    <mergeCell ref="I546:J546"/>
    <mergeCell ref="C547:H547"/>
    <mergeCell ref="I547:J547"/>
    <mergeCell ref="A549:H549"/>
    <mergeCell ref="I549:J549"/>
    <mergeCell ref="C551:H551"/>
    <mergeCell ref="I551:J551"/>
    <mergeCell ref="C552:H552"/>
    <mergeCell ref="I552:J552"/>
    <mergeCell ref="C553:H553"/>
    <mergeCell ref="I553:J553"/>
    <mergeCell ref="C554:H554"/>
    <mergeCell ref="I554:J554"/>
    <mergeCell ref="A556:K556"/>
    <mergeCell ref="A558:K558"/>
    <mergeCell ref="I569:J569"/>
    <mergeCell ref="I579:J579"/>
    <mergeCell ref="I588:J588"/>
    <mergeCell ref="A590:H590"/>
    <mergeCell ref="I590:J590"/>
    <mergeCell ref="C592:H592"/>
    <mergeCell ref="I592:J592"/>
    <mergeCell ref="C593:H593"/>
    <mergeCell ref="I593:J593"/>
    <mergeCell ref="C594:H594"/>
    <mergeCell ref="I594:J594"/>
    <mergeCell ref="C595:H595"/>
    <mergeCell ref="I595:J595"/>
    <mergeCell ref="A597:K597"/>
    <mergeCell ref="I608:J608"/>
    <mergeCell ref="I618:J618"/>
    <mergeCell ref="I627:J627"/>
    <mergeCell ref="A629:H629"/>
    <mergeCell ref="I629:J629"/>
    <mergeCell ref="C631:H631"/>
    <mergeCell ref="I631:J631"/>
    <mergeCell ref="C632:H632"/>
    <mergeCell ref="I632:J632"/>
    <mergeCell ref="C633:H633"/>
    <mergeCell ref="I633:J633"/>
    <mergeCell ref="C634:H634"/>
    <mergeCell ref="I634:J634"/>
    <mergeCell ref="A636:H636"/>
    <mergeCell ref="I636:J636"/>
    <mergeCell ref="C638:H638"/>
    <mergeCell ref="I638:J638"/>
    <mergeCell ref="C639:H639"/>
    <mergeCell ref="I639:J639"/>
    <mergeCell ref="C640:H640"/>
    <mergeCell ref="I640:J640"/>
    <mergeCell ref="C641:H641"/>
    <mergeCell ref="I641:J641"/>
    <mergeCell ref="A643:K643"/>
    <mergeCell ref="A645:K645"/>
    <mergeCell ref="I656:J656"/>
    <mergeCell ref="I666:J666"/>
    <mergeCell ref="I675:J675"/>
    <mergeCell ref="A677:H677"/>
    <mergeCell ref="I677:J677"/>
    <mergeCell ref="C679:H679"/>
    <mergeCell ref="I679:J679"/>
    <mergeCell ref="C680:H680"/>
    <mergeCell ref="I680:J680"/>
    <mergeCell ref="C681:H681"/>
    <mergeCell ref="I681:J681"/>
    <mergeCell ref="C682:H682"/>
    <mergeCell ref="I682:J682"/>
    <mergeCell ref="A684:K684"/>
    <mergeCell ref="I695:J695"/>
    <mergeCell ref="I705:J705"/>
    <mergeCell ref="I714:J714"/>
    <mergeCell ref="A716:H716"/>
    <mergeCell ref="I716:J716"/>
    <mergeCell ref="C718:H718"/>
    <mergeCell ref="I718:J718"/>
    <mergeCell ref="C719:H719"/>
    <mergeCell ref="I719:J719"/>
    <mergeCell ref="C720:H720"/>
    <mergeCell ref="I720:J720"/>
    <mergeCell ref="C721:H721"/>
    <mergeCell ref="I721:J721"/>
    <mergeCell ref="A723:H723"/>
    <mergeCell ref="I723:J723"/>
    <mergeCell ref="C725:H725"/>
    <mergeCell ref="I725:J725"/>
    <mergeCell ref="C726:H726"/>
    <mergeCell ref="I726:J726"/>
    <mergeCell ref="C727:H727"/>
    <mergeCell ref="I727:J727"/>
    <mergeCell ref="C728:H728"/>
    <mergeCell ref="I728:J728"/>
    <mergeCell ref="A730:K730"/>
    <mergeCell ref="A732:K732"/>
    <mergeCell ref="I743:J743"/>
    <mergeCell ref="I753:J753"/>
    <mergeCell ref="I762:J762"/>
    <mergeCell ref="A764:H764"/>
    <mergeCell ref="I764:J764"/>
    <mergeCell ref="C766:H766"/>
    <mergeCell ref="I766:J766"/>
    <mergeCell ref="C767:H767"/>
    <mergeCell ref="I767:J767"/>
    <mergeCell ref="C768:H768"/>
    <mergeCell ref="I768:J768"/>
    <mergeCell ref="C769:H769"/>
    <mergeCell ref="I769:J769"/>
    <mergeCell ref="A771:K771"/>
    <mergeCell ref="I782:J782"/>
    <mergeCell ref="I792:J792"/>
    <mergeCell ref="I801:J801"/>
    <mergeCell ref="A803:H803"/>
    <mergeCell ref="I803:J803"/>
    <mergeCell ref="C805:H805"/>
    <mergeCell ref="I805:J805"/>
    <mergeCell ref="C806:H806"/>
    <mergeCell ref="I806:J806"/>
    <mergeCell ref="C807:H807"/>
    <mergeCell ref="I807:J807"/>
    <mergeCell ref="C808:H808"/>
    <mergeCell ref="I808:J808"/>
    <mergeCell ref="A810:H810"/>
    <mergeCell ref="I810:J810"/>
    <mergeCell ref="C812:H812"/>
    <mergeCell ref="I812:J812"/>
    <mergeCell ref="C813:H813"/>
    <mergeCell ref="I813:J813"/>
    <mergeCell ref="C814:H814"/>
    <mergeCell ref="I814:J814"/>
    <mergeCell ref="C815:H815"/>
    <mergeCell ref="I815:J815"/>
    <mergeCell ref="A817:K817"/>
    <mergeCell ref="A819:K819"/>
    <mergeCell ref="I830:J830"/>
    <mergeCell ref="I840:J840"/>
    <mergeCell ref="I849:J849"/>
    <mergeCell ref="A851:H851"/>
    <mergeCell ref="I851:J851"/>
    <mergeCell ref="C853:H853"/>
    <mergeCell ref="I853:J853"/>
    <mergeCell ref="C854:H854"/>
    <mergeCell ref="I854:J854"/>
    <mergeCell ref="C855:H855"/>
    <mergeCell ref="I855:J855"/>
    <mergeCell ref="C856:H856"/>
    <mergeCell ref="I856:J856"/>
    <mergeCell ref="A858:K858"/>
    <mergeCell ref="I869:J869"/>
    <mergeCell ref="I879:J879"/>
    <mergeCell ref="I888:J888"/>
    <mergeCell ref="A890:H890"/>
    <mergeCell ref="I890:J890"/>
    <mergeCell ref="C892:H892"/>
    <mergeCell ref="I892:J892"/>
    <mergeCell ref="C893:H893"/>
    <mergeCell ref="I893:J893"/>
    <mergeCell ref="C894:H894"/>
    <mergeCell ref="I894:J894"/>
    <mergeCell ref="C895:H895"/>
    <mergeCell ref="I895:J895"/>
    <mergeCell ref="A897:H897"/>
    <mergeCell ref="I897:J897"/>
    <mergeCell ref="C899:H899"/>
    <mergeCell ref="I899:J899"/>
    <mergeCell ref="C900:H900"/>
    <mergeCell ref="I900:J900"/>
    <mergeCell ref="C901:H901"/>
    <mergeCell ref="I901:J901"/>
    <mergeCell ref="C902:H902"/>
    <mergeCell ref="I902:J902"/>
    <mergeCell ref="A904:H904"/>
    <mergeCell ref="I904:J904"/>
    <mergeCell ref="A907:H907"/>
    <mergeCell ref="I907:J907"/>
    <mergeCell ref="C908:H908"/>
    <mergeCell ref="I908:J908"/>
    <mergeCell ref="C909:H909"/>
    <mergeCell ref="I909:J909"/>
    <mergeCell ref="C910:H910"/>
    <mergeCell ref="I910:J910"/>
    <mergeCell ref="C911:H911"/>
    <mergeCell ref="I911:J911"/>
    <mergeCell ref="A914:B914"/>
    <mergeCell ref="C915:G915"/>
    <mergeCell ref="A917:B917"/>
    <mergeCell ref="C918:G918"/>
  </mergeCells>
  <printOptions headings="0" gridLines="1"/>
  <pageMargins left="0.40000000000000008" right="0.20000000000000004" top="0.20000000000000004" bottom="0.20000000000000004" header="0.51180555555555496" footer="0.51180555555555496"/>
  <pageSetup paperSize="9" scale="100" firstPageNumber="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topLeftCell="A1" zoomScale="100" workbookViewId="0">
      <selection activeCell="A1" activeCellId="0" sqref="A1"/>
    </sheetView>
  </sheetViews>
  <sheetFormatPr defaultColWidth="9.0546875" defaultRowHeight="12.75"/>
  <sheetData>
    <row r="1" ht="12.7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</row>
    <row r="2" ht="12.75">
      <c r="A2">
        <v>1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52146028</v>
      </c>
    </row>
    <row r="4" ht="12.75">
      <c r="A4" t="s">
        <v>54</v>
      </c>
      <c r="B4" t="s">
        <v>55</v>
      </c>
      <c r="C4" t="s">
        <v>56</v>
      </c>
      <c r="D4" t="s">
        <v>57</v>
      </c>
      <c r="E4" t="s">
        <v>58</v>
      </c>
      <c r="F4" t="s">
        <v>59</v>
      </c>
      <c r="G4" t="s">
        <v>60</v>
      </c>
      <c r="H4" t="s">
        <v>61</v>
      </c>
      <c r="I4" t="s">
        <v>62</v>
      </c>
      <c r="J4" t="s">
        <v>63</v>
      </c>
      <c r="K4" t="s">
        <v>64</v>
      </c>
      <c r="L4" t="s">
        <v>65</v>
      </c>
      <c r="M4" t="s">
        <v>66</v>
      </c>
      <c r="N4" t="s">
        <v>67</v>
      </c>
      <c r="O4" t="s">
        <v>68</v>
      </c>
      <c r="P4" t="s">
        <v>69</v>
      </c>
      <c r="Q4" t="s">
        <v>70</v>
      </c>
      <c r="R4" t="s">
        <v>71</v>
      </c>
      <c r="S4" t="s">
        <v>72</v>
      </c>
      <c r="T4" t="s">
        <v>73</v>
      </c>
      <c r="U4" t="s">
        <v>74</v>
      </c>
      <c r="V4" t="s">
        <v>75</v>
      </c>
      <c r="W4" t="s">
        <v>76</v>
      </c>
      <c r="X4" t="s">
        <v>77</v>
      </c>
    </row>
    <row r="6" ht="12.75">
      <c r="A6">
        <f>Source!A20</f>
        <v>3</v>
      </c>
      <c r="B6">
        <v>20</v>
      </c>
      <c r="G6" t="str">
        <f>Source!G20</f>
        <v xml:space="preserve">Благоустройство прилегающих к кладбищам территорий по Южному административному округу в 2022г.</v>
      </c>
    </row>
    <row r="7" ht="12.75">
      <c r="A7">
        <f>Source!A24</f>
        <v>4</v>
      </c>
      <c r="B7">
        <v>24</v>
      </c>
      <c r="G7" t="str">
        <f>Source!G24</f>
        <v xml:space="preserve">Борисовское кладбище, ул.Борисовские пруды</v>
      </c>
    </row>
    <row r="8" ht="12.75">
      <c r="A8">
        <f>Source!A28</f>
        <v>5</v>
      </c>
      <c r="B8">
        <v>28</v>
      </c>
      <c r="G8" t="str">
        <f>Source!G28</f>
        <v xml:space="preserve">Ремонт асфальтобетонного покрытия - 150,0 м2</v>
      </c>
    </row>
    <row r="9" ht="12.75">
      <c r="A9">
        <f>Source!A71</f>
        <v>5</v>
      </c>
      <c r="B9">
        <v>71</v>
      </c>
      <c r="G9" t="str">
        <f>Source!G71</f>
        <v xml:space="preserve">Замена бортового камня - 20,0 м.п.</v>
      </c>
    </row>
    <row r="10" ht="12.75">
      <c r="A10">
        <f>Source!A148</f>
        <v>4</v>
      </c>
      <c r="B10">
        <v>148</v>
      </c>
      <c r="G10" t="str">
        <f>Source!G148</f>
        <v xml:space="preserve">Даниловское кладбище, Духовской переулок, 10</v>
      </c>
    </row>
    <row r="11" ht="12.75">
      <c r="A11">
        <f>Source!A152</f>
        <v>5</v>
      </c>
      <c r="B11">
        <v>152</v>
      </c>
      <c r="G11" t="str">
        <f>Source!G152</f>
        <v xml:space="preserve">Ремонт асфальтобетонного покрытия - 200,0 м2</v>
      </c>
    </row>
    <row r="12" ht="12.75">
      <c r="A12">
        <f>Source!A195</f>
        <v>5</v>
      </c>
      <c r="B12">
        <v>195</v>
      </c>
      <c r="G12" t="str">
        <f>Source!G195</f>
        <v xml:space="preserve">Замена бортового камня - 40,0 м.п.</v>
      </c>
    </row>
    <row r="13" ht="12.75">
      <c r="A13">
        <f>Source!A272</f>
        <v>4</v>
      </c>
      <c r="B13">
        <v>272</v>
      </c>
      <c r="G13" t="str">
        <f>Source!G272</f>
        <v xml:space="preserve">Домодедовское кладбище, Московская обл., г.Домодедово</v>
      </c>
    </row>
    <row r="14" ht="12.75">
      <c r="A14">
        <f>Source!A276</f>
        <v>5</v>
      </c>
      <c r="B14">
        <v>276</v>
      </c>
      <c r="G14" t="str">
        <f>Source!G276</f>
        <v xml:space="preserve">Ремонт асфальтобетонного покрытия - 200,0 м2</v>
      </c>
    </row>
    <row r="15" ht="12.75">
      <c r="A15">
        <f>Source!A319</f>
        <v>5</v>
      </c>
      <c r="B15">
        <v>319</v>
      </c>
      <c r="G15" t="str">
        <f>Source!G319</f>
        <v xml:space="preserve">Замена бортового камня - 40,0 м.п.</v>
      </c>
    </row>
    <row r="16" ht="12.75">
      <c r="A16">
        <f>Source!A396</f>
        <v>4</v>
      </c>
      <c r="B16">
        <v>396</v>
      </c>
      <c r="G16" t="str">
        <f>Source!G396</f>
        <v xml:space="preserve">Донское кладбище, Донская площадь, 1</v>
      </c>
    </row>
    <row r="17" ht="12.75">
      <c r="A17">
        <f>Source!A400</f>
        <v>5</v>
      </c>
      <c r="B17">
        <v>400</v>
      </c>
      <c r="G17" t="str">
        <f>Source!G400</f>
        <v xml:space="preserve">Ремонт асфальтобетонного покрытия - 150,0 м2</v>
      </c>
    </row>
    <row r="18" ht="12.75">
      <c r="A18">
        <f>Source!A443</f>
        <v>5</v>
      </c>
      <c r="B18">
        <v>443</v>
      </c>
      <c r="G18" t="str">
        <f>Source!G443</f>
        <v xml:space="preserve">Замена бортового камня - 20,0 м.п.</v>
      </c>
    </row>
    <row r="19" ht="12.75">
      <c r="A19">
        <f>Source!A520</f>
        <v>4</v>
      </c>
      <c r="B19">
        <v>520</v>
      </c>
      <c r="G19" t="str">
        <f>Source!G520</f>
        <v xml:space="preserve">Котляковское кладбище, ул.Деловая, 20-А</v>
      </c>
    </row>
    <row r="20" ht="12.75">
      <c r="A20">
        <f>Source!A524</f>
        <v>5</v>
      </c>
      <c r="B20">
        <v>524</v>
      </c>
      <c r="G20" t="str">
        <f>Source!G524</f>
        <v xml:space="preserve">Ремонт асфальтобетонного покрытия - 300,0 м2</v>
      </c>
    </row>
    <row r="21" ht="12.75">
      <c r="A21">
        <f>Source!A567</f>
        <v>5</v>
      </c>
      <c r="B21">
        <v>567</v>
      </c>
      <c r="G21" t="str">
        <f>Source!G567</f>
        <v xml:space="preserve">Замена бортового камня - 50,0 м.п.</v>
      </c>
    </row>
    <row r="22" ht="12.75">
      <c r="A22">
        <f>Source!A644</f>
        <v>4</v>
      </c>
      <c r="B22">
        <v>644</v>
      </c>
      <c r="G22" t="str">
        <f>Source!G644</f>
        <v xml:space="preserve">Мусульманское кладбище, 2-ой Рощинский проезд</v>
      </c>
    </row>
    <row r="23" ht="12.75">
      <c r="A23">
        <f>Source!A648</f>
        <v>5</v>
      </c>
      <c r="B23">
        <v>648</v>
      </c>
      <c r="G23" t="str">
        <f>Source!G648</f>
        <v xml:space="preserve">Ремонт асфальтобетонного покрытия - 200,0 м2</v>
      </c>
    </row>
    <row r="24" ht="12.75">
      <c r="A24">
        <f>Source!A691</f>
        <v>5</v>
      </c>
      <c r="B24">
        <v>691</v>
      </c>
      <c r="G24" t="str">
        <f>Source!G691</f>
        <v xml:space="preserve">Замена бортового камня - 40,0 м.п.</v>
      </c>
    </row>
    <row r="25" ht="12.75">
      <c r="A25">
        <f>Source!A768</f>
        <v>4</v>
      </c>
      <c r="B25">
        <v>768</v>
      </c>
      <c r="G25" t="str">
        <f>Source!G768</f>
        <v xml:space="preserve">Ореховское кладбище, Шипиловский проезд</v>
      </c>
    </row>
    <row r="26" ht="12.75">
      <c r="A26">
        <f>Source!A772</f>
        <v>5</v>
      </c>
      <c r="B26">
        <v>772</v>
      </c>
      <c r="G26" t="str">
        <f>Source!G772</f>
        <v xml:space="preserve">Ремонт асфальтобетонного покрытия - 100,0 м2</v>
      </c>
    </row>
    <row r="27" ht="12.75">
      <c r="A27">
        <f>Source!A815</f>
        <v>5</v>
      </c>
      <c r="B27">
        <v>815</v>
      </c>
      <c r="G27" t="str">
        <f>Source!G815</f>
        <v xml:space="preserve">Замена бортового камня - 20,0м.п.</v>
      </c>
    </row>
    <row r="28" ht="12.75">
      <c r="A28">
        <f>Source!A892</f>
        <v>4</v>
      </c>
      <c r="B28">
        <v>892</v>
      </c>
      <c r="G28" t="str">
        <f>Source!G892</f>
        <v xml:space="preserve">Покровское кладбище, ул.Подольских Курсантов</v>
      </c>
    </row>
    <row r="29" ht="12.75">
      <c r="A29">
        <f>Source!A896</f>
        <v>5</v>
      </c>
      <c r="B29">
        <v>896</v>
      </c>
      <c r="G29" t="str">
        <f>Source!G896</f>
        <v xml:space="preserve">Ремонт асфальтобетонного покрытия - 200,0 м2</v>
      </c>
    </row>
    <row r="30" ht="12.75">
      <c r="A30">
        <f>Source!A939</f>
        <v>5</v>
      </c>
      <c r="B30">
        <v>939</v>
      </c>
      <c r="G30" t="str">
        <f>Source!G939</f>
        <v xml:space="preserve">Замена бортового камня - 40,0 м.п.</v>
      </c>
    </row>
    <row r="31" ht="12.75">
      <c r="A31">
        <f>Source!A1016</f>
        <v>4</v>
      </c>
      <c r="B31">
        <v>1016</v>
      </c>
      <c r="G31" t="str">
        <f>Source!G1016</f>
        <v xml:space="preserve">Старо-Покровское кладбище, 1-ый Дорожный проезд</v>
      </c>
    </row>
    <row r="32" ht="12.75">
      <c r="A32">
        <f>Source!A1020</f>
        <v>5</v>
      </c>
      <c r="B32">
        <v>1020</v>
      </c>
      <c r="G32" t="str">
        <f>Source!G1020</f>
        <v xml:space="preserve">Ремонт асфальтобетонного покрытия - 250,0 м2</v>
      </c>
    </row>
    <row r="33" ht="12.75">
      <c r="A33">
        <f>Source!A1063</f>
        <v>5</v>
      </c>
      <c r="B33">
        <v>1063</v>
      </c>
      <c r="G33" t="str">
        <f>Source!G1063</f>
        <v xml:space="preserve">Замена бортового камня - 40,0 м.п.</v>
      </c>
    </row>
    <row r="34" ht="12.75">
      <c r="A34">
        <f>Source!A1140</f>
        <v>4</v>
      </c>
      <c r="B34">
        <v>1140</v>
      </c>
      <c r="G34" t="str">
        <f>Source!G1140</f>
        <v xml:space="preserve">Даниловский монастырь, ул.Даниловский вал</v>
      </c>
    </row>
    <row r="35" ht="12.75">
      <c r="A35">
        <f>Source!A1144</f>
        <v>5</v>
      </c>
      <c r="B35">
        <v>1144</v>
      </c>
      <c r="G35" t="str">
        <f>Source!G1144</f>
        <v xml:space="preserve">Ремонт асфальтобетонного покрытия - 150,0 м2</v>
      </c>
    </row>
    <row r="36" ht="12.75">
      <c r="A36">
        <f>Source!A1187</f>
        <v>5</v>
      </c>
      <c r="B36">
        <v>1187</v>
      </c>
      <c r="G36" t="str">
        <f>Source!G1187</f>
        <v xml:space="preserve">Замена бортового камня - 20,0 м.п.</v>
      </c>
    </row>
    <row r="37" ht="12.75">
      <c r="A37">
        <v>999</v>
      </c>
    </row>
  </sheetData>
  <printOptions headings="0" gridLines="1"/>
  <pageMargins left="0.69999999999999996" right="0.69999999999999996" top="0.75" bottom="0.75" header="0.51180555555555496" footer="0.51180555555555496"/>
  <pageSetup paperSize="9" scale="100" firstPageNumber="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topLeftCell="A1" zoomScale="100" workbookViewId="0">
      <selection activeCell="A4" activeCellId="0" sqref="A4:F4"/>
    </sheetView>
  </sheetViews>
  <sheetFormatPr defaultColWidth="9.0546875" defaultRowHeight="12.75"/>
  <cols>
    <col customWidth="1" min="1" max="1" style="0" width="12.69"/>
    <col customWidth="1" min="2" max="2" style="0" width="40.659999999999997"/>
    <col customWidth="1" min="3" max="6" style="0" width="12.69"/>
    <col customWidth="0" hidden="1" min="35" max="38" style="0" width="9.0500000000000007"/>
  </cols>
  <sheetData>
    <row r="2" ht="16.5">
      <c r="A2" s="40" t="str">
        <f>CONCATENATE("Основание: ЛС №",Source!L20)</f>
        <v xml:space="preserve">Основание: ЛС №</v>
      </c>
      <c r="B2" s="40"/>
      <c r="C2" s="40"/>
      <c r="D2" s="40"/>
      <c r="E2" s="40"/>
      <c r="F2" s="40"/>
    </row>
    <row r="3" ht="16.5" customHeight="1">
      <c r="A3" s="41" t="s">
        <v>78</v>
      </c>
      <c r="B3" s="41"/>
      <c r="C3" s="41"/>
      <c r="D3" s="41"/>
      <c r="E3" s="41"/>
      <c r="F3" s="41"/>
    </row>
    <row r="4" ht="16.5">
      <c r="A4" s="41" t="str">
        <f>CONCATENATE("Объект: ",IF(Source!G1294&lt;&gt;"Новый объект",Source!G1294,""))</f>
        <v xml:space="preserve">Объект: Благоустройство прилегающих к кладбищам территорий по Южному административному округу в 2022г.</v>
      </c>
      <c r="B4" s="41"/>
      <c r="C4" s="41"/>
      <c r="D4" s="41"/>
      <c r="E4" s="41"/>
      <c r="F4" s="41"/>
    </row>
    <row r="5" ht="12.75" customHeight="1">
      <c r="A5" s="18" t="s">
        <v>79</v>
      </c>
      <c r="B5" s="18" t="s">
        <v>80</v>
      </c>
      <c r="C5" s="18" t="s">
        <v>18</v>
      </c>
      <c r="D5" s="18" t="s">
        <v>81</v>
      </c>
      <c r="E5" s="18" t="s">
        <v>82</v>
      </c>
      <c r="F5" s="18"/>
    </row>
    <row r="6" ht="12.75">
      <c r="A6" s="18"/>
      <c r="B6" s="18"/>
      <c r="C6" s="18"/>
      <c r="D6" s="18"/>
      <c r="E6" s="18"/>
      <c r="F6" s="18"/>
    </row>
    <row r="7" ht="14.25">
      <c r="A7" s="18"/>
      <c r="B7" s="18"/>
      <c r="C7" s="18"/>
      <c r="D7" s="18"/>
      <c r="E7" s="18" t="s">
        <v>83</v>
      </c>
      <c r="F7" s="18" t="s">
        <v>84</v>
      </c>
    </row>
    <row r="8" ht="14.25">
      <c r="A8" s="18">
        <v>1</v>
      </c>
      <c r="B8" s="18">
        <v>2</v>
      </c>
      <c r="C8" s="18">
        <v>3</v>
      </c>
      <c r="D8" s="18">
        <v>4</v>
      </c>
      <c r="E8" s="18">
        <v>5</v>
      </c>
      <c r="F8" s="18">
        <v>6</v>
      </c>
    </row>
  </sheetData>
  <mergeCells count="8">
    <mergeCell ref="A2:F2"/>
    <mergeCell ref="A3:F3"/>
    <mergeCell ref="A4:F4"/>
    <mergeCell ref="A5:A7"/>
    <mergeCell ref="B5:B7"/>
    <mergeCell ref="C5:C7"/>
    <mergeCell ref="D5:D7"/>
    <mergeCell ref="E5:F6"/>
  </mergeCells>
  <printOptions headings="0" gridLines="1"/>
  <pageMargins left="0.59999999999999998" right="0.40000000000000008" top="0.40000000000000008" bottom="0.40000000000000008" header="0.51180555555555496" footer="0.51180555555555496"/>
  <pageSetup paperSize="9" scale="100" firstPageNumber="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topLeftCell="A1" zoomScale="100" workbookViewId="0">
      <selection activeCell="G24" activeCellId="0" sqref="G24"/>
    </sheetView>
  </sheetViews>
  <sheetFormatPr defaultColWidth="9.13671875" defaultRowHeight="12.75"/>
  <sheetData>
    <row r="1" ht="12.75">
      <c r="A1">
        <v>0</v>
      </c>
      <c r="B1" t="s">
        <v>85</v>
      </c>
      <c r="D1" t="s">
        <v>86</v>
      </c>
      <c r="F1">
        <v>0</v>
      </c>
      <c r="G1">
        <v>0</v>
      </c>
      <c r="H1">
        <v>0</v>
      </c>
      <c r="I1" t="s">
        <v>87</v>
      </c>
      <c r="K1">
        <v>1</v>
      </c>
      <c r="L1">
        <v>41967</v>
      </c>
      <c r="M1">
        <v>10</v>
      </c>
      <c r="N1">
        <v>11</v>
      </c>
      <c r="O1">
        <v>4</v>
      </c>
      <c r="P1">
        <v>0</v>
      </c>
      <c r="Q1">
        <v>0</v>
      </c>
    </row>
    <row r="12" ht="12.75">
      <c r="A12" s="42">
        <v>1</v>
      </c>
      <c r="B12" s="42">
        <v>1331</v>
      </c>
      <c r="C12" s="42">
        <v>0</v>
      </c>
      <c r="D12" s="42">
        <f>ROW(A1294)</f>
        <v>1294</v>
      </c>
      <c r="E12" s="42">
        <v>0</v>
      </c>
      <c r="F12" s="42" t="s">
        <v>88</v>
      </c>
      <c r="G12" s="42" t="s">
        <v>89</v>
      </c>
      <c r="H12" s="42"/>
      <c r="I12" s="42">
        <v>0</v>
      </c>
      <c r="J12" s="42"/>
      <c r="K12" s="42">
        <v>0</v>
      </c>
      <c r="L12" s="42">
        <v>0</v>
      </c>
      <c r="M12" s="42">
        <v>2</v>
      </c>
      <c r="N12" s="42"/>
      <c r="O12" s="42">
        <v>0</v>
      </c>
      <c r="P12" s="42">
        <v>0</v>
      </c>
      <c r="Q12" s="42">
        <v>0</v>
      </c>
      <c r="R12" s="42">
        <v>108</v>
      </c>
      <c r="S12" s="42"/>
      <c r="T12" s="42">
        <v>1</v>
      </c>
      <c r="U12" s="42"/>
      <c r="V12" s="42">
        <v>0</v>
      </c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>
        <v>0</v>
      </c>
      <c r="BC12" s="42"/>
      <c r="BD12" s="42"/>
      <c r="BE12" s="42"/>
      <c r="BF12" s="42"/>
      <c r="BG12" s="42"/>
      <c r="BH12" s="42" t="s">
        <v>90</v>
      </c>
      <c r="BI12" s="42" t="s">
        <v>91</v>
      </c>
      <c r="BJ12" s="42">
        <v>1</v>
      </c>
      <c r="BK12" s="42">
        <v>1</v>
      </c>
      <c r="BL12" s="42">
        <v>0</v>
      </c>
      <c r="BM12" s="42">
        <v>0</v>
      </c>
      <c r="BN12" s="42">
        <v>1</v>
      </c>
      <c r="BO12" s="42">
        <v>0</v>
      </c>
      <c r="BP12" s="42">
        <v>6</v>
      </c>
      <c r="BQ12" s="42">
        <v>2</v>
      </c>
      <c r="BR12" s="42">
        <v>1</v>
      </c>
      <c r="BS12" s="42">
        <v>1</v>
      </c>
      <c r="BT12" s="42">
        <v>0</v>
      </c>
      <c r="BU12" s="42">
        <v>0</v>
      </c>
      <c r="BV12" s="42">
        <v>0</v>
      </c>
      <c r="BW12" s="42">
        <v>0</v>
      </c>
      <c r="BX12" s="42">
        <v>0</v>
      </c>
      <c r="BY12" s="42" t="s">
        <v>92</v>
      </c>
      <c r="BZ12" s="42" t="s">
        <v>93</v>
      </c>
      <c r="CA12" s="42" t="s">
        <v>94</v>
      </c>
      <c r="CB12" s="42" t="s">
        <v>94</v>
      </c>
      <c r="CC12" s="42" t="s">
        <v>94</v>
      </c>
      <c r="CD12" s="42" t="s">
        <v>94</v>
      </c>
      <c r="CE12" s="42" t="s">
        <v>95</v>
      </c>
      <c r="CF12" s="42">
        <v>0</v>
      </c>
      <c r="CG12" s="42">
        <v>0</v>
      </c>
      <c r="CH12" s="42">
        <v>8</v>
      </c>
      <c r="CI12" s="42"/>
      <c r="CJ12" s="42"/>
      <c r="CK12" s="42">
        <v>0</v>
      </c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>
        <v>0</v>
      </c>
    </row>
    <row r="15" ht="12.75">
      <c r="A15" s="42">
        <v>15</v>
      </c>
      <c r="B15" s="42">
        <v>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</row>
    <row r="18" ht="12.75">
      <c r="A18" s="43">
        <v>52</v>
      </c>
      <c r="B18" s="43">
        <f>B1294</f>
        <v>1331</v>
      </c>
      <c r="C18" s="43">
        <f>C1294</f>
        <v>1</v>
      </c>
      <c r="D18" s="43">
        <f>D1294</f>
        <v>12</v>
      </c>
      <c r="E18" s="43">
        <f>E1294</f>
        <v>0</v>
      </c>
      <c r="F18" s="43" t="str">
        <f>F1294</f>
        <v xml:space="preserve">Новый объект_(Копия)_(Копия)</v>
      </c>
      <c r="G18" s="43" t="str">
        <f>G1294</f>
        <v xml:space="preserve">Благоустройство прилегающих к кладбищам территорий по Южному административному округу в 2022г.</v>
      </c>
      <c r="H18" s="43"/>
      <c r="I18" s="43"/>
      <c r="J18" s="43"/>
      <c r="K18" s="43"/>
      <c r="L18" s="43"/>
      <c r="M18" s="43"/>
      <c r="N18" s="43"/>
      <c r="O18" s="43">
        <f>O1294</f>
        <v>1698585.8</v>
      </c>
      <c r="P18" s="43">
        <f>P1294</f>
        <v>909207.5</v>
      </c>
      <c r="Q18" s="43">
        <f>Q1294</f>
        <v>620716.09999999998</v>
      </c>
      <c r="R18" s="43">
        <f>R1294</f>
        <v>322723.87</v>
      </c>
      <c r="S18" s="43">
        <f>S1294</f>
        <v>168662.20000000001</v>
      </c>
      <c r="T18" s="43">
        <f>T1294</f>
        <v>0</v>
      </c>
      <c r="U18" s="43">
        <f>U1294</f>
        <v>654.79999999999995</v>
      </c>
      <c r="V18" s="43">
        <f>V1294</f>
        <v>0</v>
      </c>
      <c r="W18" s="43">
        <f>W1294</f>
        <v>0</v>
      </c>
      <c r="X18" s="43">
        <f>X1294</f>
        <v>118063.53999999999</v>
      </c>
      <c r="Y18" s="43">
        <f>Y1294</f>
        <v>16866.220000000001</v>
      </c>
      <c r="Z18" s="43">
        <f>Z1294</f>
        <v>0</v>
      </c>
      <c r="AA18" s="43">
        <f>AA1294</f>
        <v>0</v>
      </c>
      <c r="AB18" s="43">
        <f>AB1294</f>
        <v>0</v>
      </c>
      <c r="AC18" s="43">
        <f>AC1294</f>
        <v>0</v>
      </c>
      <c r="AD18" s="43">
        <f>AD1294</f>
        <v>0</v>
      </c>
      <c r="AE18" s="43">
        <f>AE1294</f>
        <v>0</v>
      </c>
      <c r="AF18" s="43">
        <f>AF1294</f>
        <v>0</v>
      </c>
      <c r="AG18" s="43">
        <f>AG1294</f>
        <v>0</v>
      </c>
      <c r="AH18" s="43">
        <f>AH1294</f>
        <v>0</v>
      </c>
      <c r="AI18" s="43">
        <f>AI1294</f>
        <v>0</v>
      </c>
      <c r="AJ18" s="43">
        <f>AJ1294</f>
        <v>0</v>
      </c>
      <c r="AK18" s="43">
        <f>AK1294</f>
        <v>0</v>
      </c>
      <c r="AL18" s="43">
        <f>AL1294</f>
        <v>0</v>
      </c>
      <c r="AM18" s="43">
        <f>AM1294</f>
        <v>0</v>
      </c>
      <c r="AN18" s="43">
        <f>AN1294</f>
        <v>0</v>
      </c>
      <c r="AO18" s="43">
        <f>AO1294</f>
        <v>0</v>
      </c>
      <c r="AP18" s="43">
        <f>AP1294</f>
        <v>0</v>
      </c>
      <c r="AQ18" s="43">
        <f>AQ1294</f>
        <v>0</v>
      </c>
      <c r="AR18" s="43">
        <f>AR1294</f>
        <v>1960164.54</v>
      </c>
      <c r="AS18" s="43">
        <f>AS1294</f>
        <v>0</v>
      </c>
      <c r="AT18" s="43">
        <f>AT1294</f>
        <v>0</v>
      </c>
      <c r="AU18" s="43">
        <f>AU1294</f>
        <v>1960164.54</v>
      </c>
      <c r="AV18" s="43">
        <f>AV1294</f>
        <v>909207.5</v>
      </c>
      <c r="AW18" s="43">
        <f>AW1294</f>
        <v>909207.5</v>
      </c>
      <c r="AX18" s="43">
        <f>AX1294</f>
        <v>0</v>
      </c>
      <c r="AY18" s="43">
        <f>AY1294</f>
        <v>909207.5</v>
      </c>
      <c r="AZ18" s="43">
        <f>AZ1294</f>
        <v>0</v>
      </c>
      <c r="BA18" s="43">
        <f>BA1294</f>
        <v>0</v>
      </c>
      <c r="BB18" s="43">
        <f>BB1294</f>
        <v>0</v>
      </c>
      <c r="BC18" s="43">
        <f>BC1294</f>
        <v>0</v>
      </c>
      <c r="BD18" s="43">
        <f>BD1294</f>
        <v>0</v>
      </c>
      <c r="BE18" s="43">
        <f>BE1294</f>
        <v>0</v>
      </c>
      <c r="BF18" s="43">
        <f>BF1294</f>
        <v>0</v>
      </c>
      <c r="BG18" s="43">
        <f>BG1294</f>
        <v>0</v>
      </c>
      <c r="BH18" s="43">
        <f>BH1294</f>
        <v>0</v>
      </c>
      <c r="BI18" s="43">
        <f>BI1294</f>
        <v>0</v>
      </c>
      <c r="BJ18" s="43">
        <f>BJ1294</f>
        <v>0</v>
      </c>
      <c r="BK18" s="43">
        <f>BK1294</f>
        <v>0</v>
      </c>
      <c r="BL18" s="43">
        <f>BL1294</f>
        <v>0</v>
      </c>
      <c r="BM18" s="43">
        <f>BM1294</f>
        <v>0</v>
      </c>
      <c r="BN18" s="43">
        <f>BN1294</f>
        <v>0</v>
      </c>
      <c r="BO18" s="43">
        <f>BO1294</f>
        <v>0</v>
      </c>
      <c r="BP18" s="43">
        <f>BP1294</f>
        <v>0</v>
      </c>
      <c r="BQ18" s="43">
        <f>BQ1294</f>
        <v>0</v>
      </c>
      <c r="BR18" s="43">
        <f>BR1294</f>
        <v>0</v>
      </c>
      <c r="BS18" s="43">
        <f>BS1294</f>
        <v>0</v>
      </c>
      <c r="BT18" s="43">
        <f>BT1294</f>
        <v>0</v>
      </c>
      <c r="BU18" s="43">
        <f>BU1294</f>
        <v>0</v>
      </c>
      <c r="BV18" s="43">
        <f>BV1294</f>
        <v>0</v>
      </c>
      <c r="BW18" s="43">
        <f>BW1294</f>
        <v>0</v>
      </c>
      <c r="BX18" s="43">
        <f>BX1294</f>
        <v>0</v>
      </c>
      <c r="BY18" s="43">
        <f>BY1294</f>
        <v>0</v>
      </c>
      <c r="BZ18" s="43">
        <f>BZ1294</f>
        <v>0</v>
      </c>
      <c r="CA18" s="43">
        <f>CA1294</f>
        <v>0</v>
      </c>
      <c r="CB18" s="43">
        <f>CB1294</f>
        <v>0</v>
      </c>
      <c r="CC18" s="43">
        <f>CC1294</f>
        <v>0</v>
      </c>
      <c r="CD18" s="43">
        <f>CD1294</f>
        <v>0</v>
      </c>
      <c r="CE18" s="43">
        <f>CE1294</f>
        <v>0</v>
      </c>
      <c r="CF18" s="43">
        <f>CF1294</f>
        <v>0</v>
      </c>
      <c r="CG18" s="43">
        <f>CG1294</f>
        <v>0</v>
      </c>
      <c r="CH18" s="43">
        <f>CH1294</f>
        <v>0</v>
      </c>
      <c r="CI18" s="43">
        <f>CI1294</f>
        <v>0</v>
      </c>
      <c r="CJ18" s="43">
        <f>CJ1294</f>
        <v>0</v>
      </c>
      <c r="CK18" s="43">
        <f>CK1294</f>
        <v>0</v>
      </c>
      <c r="CL18" s="43">
        <f>CL1294</f>
        <v>0</v>
      </c>
      <c r="CM18" s="43">
        <f>CM1294</f>
        <v>0</v>
      </c>
      <c r="CN18" s="43">
        <f>CN1294</f>
        <v>0</v>
      </c>
      <c r="CO18" s="43">
        <f>CO1294</f>
        <v>0</v>
      </c>
      <c r="CP18" s="43">
        <f>CP1294</f>
        <v>0</v>
      </c>
      <c r="CQ18" s="43">
        <f>CQ1294</f>
        <v>0</v>
      </c>
      <c r="CR18" s="43">
        <f>CR1294</f>
        <v>0</v>
      </c>
      <c r="CS18" s="43">
        <f>CS1294</f>
        <v>0</v>
      </c>
      <c r="CT18" s="43">
        <f>CT1294</f>
        <v>0</v>
      </c>
      <c r="CU18" s="43">
        <f>CU1294</f>
        <v>0</v>
      </c>
      <c r="CV18" s="43">
        <f>CV1294</f>
        <v>0</v>
      </c>
      <c r="CW18" s="43">
        <f>CW1294</f>
        <v>0</v>
      </c>
      <c r="CX18" s="43">
        <f>CX1294</f>
        <v>0</v>
      </c>
      <c r="CY18" s="43">
        <f>CY1294</f>
        <v>0</v>
      </c>
      <c r="CZ18" s="43">
        <f>CZ1294</f>
        <v>0</v>
      </c>
      <c r="DA18" s="43">
        <f>DA1294</f>
        <v>0</v>
      </c>
      <c r="DB18" s="43">
        <f>DB1294</f>
        <v>0</v>
      </c>
      <c r="DC18" s="43">
        <f>DC1294</f>
        <v>0</v>
      </c>
      <c r="DD18" s="43">
        <f>DD1294</f>
        <v>0</v>
      </c>
      <c r="DE18" s="43">
        <f>DE1294</f>
        <v>0</v>
      </c>
      <c r="DF18" s="43">
        <f>DF1294</f>
        <v>0</v>
      </c>
      <c r="DG18" s="44">
        <f>DG1294</f>
        <v>0</v>
      </c>
      <c r="DH18" s="44">
        <f>DH1294</f>
        <v>0</v>
      </c>
      <c r="DI18" s="44">
        <f>DI1294</f>
        <v>0</v>
      </c>
      <c r="DJ18" s="44">
        <f>DJ1294</f>
        <v>0</v>
      </c>
      <c r="DK18" s="44">
        <f>DK1294</f>
        <v>0</v>
      </c>
      <c r="DL18" s="44">
        <f>DL1294</f>
        <v>0</v>
      </c>
      <c r="DM18" s="44">
        <f>DM1294</f>
        <v>0</v>
      </c>
      <c r="DN18" s="44">
        <f>DN1294</f>
        <v>0</v>
      </c>
      <c r="DO18" s="44">
        <f>DO1294</f>
        <v>0</v>
      </c>
      <c r="DP18" s="44">
        <f>DP1294</f>
        <v>0</v>
      </c>
      <c r="DQ18" s="44">
        <f>DQ1294</f>
        <v>0</v>
      </c>
      <c r="DR18" s="44">
        <f>DR1294</f>
        <v>0</v>
      </c>
      <c r="DS18" s="44">
        <f>DS1294</f>
        <v>0</v>
      </c>
      <c r="DT18" s="44">
        <f>DT1294</f>
        <v>0</v>
      </c>
      <c r="DU18" s="44">
        <f>DU1294</f>
        <v>0</v>
      </c>
      <c r="DV18" s="44">
        <f>DV1294</f>
        <v>0</v>
      </c>
      <c r="DW18" s="44">
        <f>DW1294</f>
        <v>0</v>
      </c>
      <c r="DX18" s="44">
        <f>DX1294</f>
        <v>0</v>
      </c>
      <c r="DY18" s="44">
        <f>DY1294</f>
        <v>0</v>
      </c>
      <c r="DZ18" s="44">
        <f>DZ1294</f>
        <v>0</v>
      </c>
      <c r="EA18" s="44">
        <f>EA1294</f>
        <v>0</v>
      </c>
      <c r="EB18" s="44">
        <f>EB1294</f>
        <v>0</v>
      </c>
      <c r="EC18" s="44">
        <f>EC1294</f>
        <v>0</v>
      </c>
      <c r="ED18" s="44">
        <f>ED1294</f>
        <v>0</v>
      </c>
      <c r="EE18" s="44">
        <f>EE1294</f>
        <v>0</v>
      </c>
      <c r="EF18" s="44">
        <f>EF1294</f>
        <v>0</v>
      </c>
      <c r="EG18" s="44">
        <f>EG1294</f>
        <v>0</v>
      </c>
      <c r="EH18" s="44">
        <f>EH1294</f>
        <v>0</v>
      </c>
      <c r="EI18" s="44">
        <f>EI1294</f>
        <v>0</v>
      </c>
      <c r="EJ18" s="44">
        <f>EJ1294</f>
        <v>0</v>
      </c>
      <c r="EK18" s="44">
        <f>EK1294</f>
        <v>0</v>
      </c>
      <c r="EL18" s="44">
        <f>EL1294</f>
        <v>0</v>
      </c>
      <c r="EM18" s="44">
        <f>EM1294</f>
        <v>0</v>
      </c>
      <c r="EN18" s="44">
        <f>EN1294</f>
        <v>0</v>
      </c>
      <c r="EO18" s="44">
        <f>EO1294</f>
        <v>0</v>
      </c>
      <c r="EP18" s="44">
        <f>EP1294</f>
        <v>0</v>
      </c>
      <c r="EQ18" s="44">
        <f>EQ1294</f>
        <v>0</v>
      </c>
      <c r="ER18" s="44">
        <f>ER1294</f>
        <v>0</v>
      </c>
      <c r="ES18" s="44">
        <f>ES1294</f>
        <v>0</v>
      </c>
      <c r="ET18" s="44">
        <f>ET1294</f>
        <v>0</v>
      </c>
      <c r="EU18" s="44">
        <f>EU1294</f>
        <v>0</v>
      </c>
      <c r="EV18" s="44">
        <f>EV1294</f>
        <v>0</v>
      </c>
      <c r="EW18" s="44">
        <f>EW1294</f>
        <v>0</v>
      </c>
      <c r="EX18" s="44">
        <f>EX1294</f>
        <v>0</v>
      </c>
      <c r="EY18" s="44">
        <f>EY1294</f>
        <v>0</v>
      </c>
      <c r="EZ18" s="44">
        <f>EZ1294</f>
        <v>0</v>
      </c>
      <c r="FA18" s="44">
        <f>FA1294</f>
        <v>0</v>
      </c>
      <c r="FB18" s="44">
        <f>FB1294</f>
        <v>0</v>
      </c>
      <c r="FC18" s="44">
        <f>FC1294</f>
        <v>0</v>
      </c>
      <c r="FD18" s="44">
        <f>FD1294</f>
        <v>0</v>
      </c>
      <c r="FE18" s="44">
        <f>FE1294</f>
        <v>0</v>
      </c>
      <c r="FF18" s="44">
        <f>FF1294</f>
        <v>0</v>
      </c>
      <c r="FG18" s="44">
        <f>FG1294</f>
        <v>0</v>
      </c>
      <c r="FH18" s="44">
        <f>FH1294</f>
        <v>0</v>
      </c>
      <c r="FI18" s="44">
        <f>FI1294</f>
        <v>0</v>
      </c>
      <c r="FJ18" s="44">
        <f>FJ1294</f>
        <v>0</v>
      </c>
      <c r="FK18" s="44">
        <f>FK1294</f>
        <v>0</v>
      </c>
      <c r="FL18" s="44">
        <f>FL1294</f>
        <v>0</v>
      </c>
      <c r="FM18" s="44">
        <f>FM1294</f>
        <v>0</v>
      </c>
      <c r="FN18" s="44">
        <f>FN1294</f>
        <v>0</v>
      </c>
      <c r="FO18" s="44">
        <f>FO1294</f>
        <v>0</v>
      </c>
      <c r="FP18" s="44">
        <f>FP1294</f>
        <v>0</v>
      </c>
      <c r="FQ18" s="44">
        <f>FQ1294</f>
        <v>0</v>
      </c>
      <c r="FR18" s="44">
        <f>FR1294</f>
        <v>0</v>
      </c>
      <c r="FS18" s="44">
        <f>FS1294</f>
        <v>0</v>
      </c>
      <c r="FT18" s="44">
        <f>FT1294</f>
        <v>0</v>
      </c>
      <c r="FU18" s="44">
        <f>FU1294</f>
        <v>0</v>
      </c>
      <c r="FV18" s="44">
        <f>FV1294</f>
        <v>0</v>
      </c>
      <c r="FW18" s="44">
        <f>FW1294</f>
        <v>0</v>
      </c>
      <c r="FX18" s="44">
        <f>FX1294</f>
        <v>0</v>
      </c>
      <c r="FY18" s="44">
        <f>FY1294</f>
        <v>0</v>
      </c>
      <c r="FZ18" s="44">
        <f>FZ1294</f>
        <v>0</v>
      </c>
      <c r="GA18" s="44">
        <f>GA1294</f>
        <v>0</v>
      </c>
      <c r="GB18" s="44">
        <f>GB1294</f>
        <v>0</v>
      </c>
      <c r="GC18" s="44">
        <f>GC1294</f>
        <v>0</v>
      </c>
      <c r="GD18" s="44">
        <f>GD1294</f>
        <v>0</v>
      </c>
      <c r="GE18" s="44">
        <f>GE1294</f>
        <v>0</v>
      </c>
      <c r="GF18" s="44">
        <f>GF1294</f>
        <v>0</v>
      </c>
      <c r="GG18" s="44">
        <f>GG1294</f>
        <v>0</v>
      </c>
      <c r="GH18" s="44">
        <f>GH1294</f>
        <v>0</v>
      </c>
      <c r="GI18" s="44">
        <f>GI1294</f>
        <v>0</v>
      </c>
      <c r="GJ18" s="44">
        <f>GJ1294</f>
        <v>0</v>
      </c>
      <c r="GK18" s="44">
        <f>GK1294</f>
        <v>0</v>
      </c>
      <c r="GL18" s="44">
        <f>GL1294</f>
        <v>0</v>
      </c>
      <c r="GM18" s="44">
        <f>GM1294</f>
        <v>0</v>
      </c>
      <c r="GN18" s="44">
        <f>GN1294</f>
        <v>0</v>
      </c>
      <c r="GO18" s="44">
        <f>GO1294</f>
        <v>0</v>
      </c>
      <c r="GP18" s="44">
        <f>GP1294</f>
        <v>0</v>
      </c>
      <c r="GQ18" s="44">
        <f>GQ1294</f>
        <v>0</v>
      </c>
      <c r="GR18" s="44">
        <f>GR1294</f>
        <v>0</v>
      </c>
      <c r="GS18" s="44">
        <f>GS1294</f>
        <v>0</v>
      </c>
      <c r="GT18" s="44">
        <f>GT1294</f>
        <v>0</v>
      </c>
      <c r="GU18" s="44">
        <f>GU1294</f>
        <v>0</v>
      </c>
      <c r="GV18" s="44">
        <f>GV1294</f>
        <v>0</v>
      </c>
      <c r="GW18" s="44">
        <f>GW1294</f>
        <v>0</v>
      </c>
      <c r="GX18" s="44">
        <f>GX1294</f>
        <v>0</v>
      </c>
    </row>
    <row r="20" ht="12.75">
      <c r="A20" s="42">
        <v>3</v>
      </c>
      <c r="B20" s="42">
        <v>1</v>
      </c>
      <c r="C20" s="42"/>
      <c r="D20" s="42">
        <f>ROW(A1264)</f>
        <v>1264</v>
      </c>
      <c r="E20" s="42"/>
      <c r="F20" s="42" t="s">
        <v>96</v>
      </c>
      <c r="G20" s="42" t="s">
        <v>89</v>
      </c>
      <c r="H20" s="42"/>
      <c r="I20" s="42">
        <v>0</v>
      </c>
      <c r="J20" s="42"/>
      <c r="K20" s="42">
        <v>0</v>
      </c>
      <c r="L20" s="42"/>
      <c r="M20" s="42"/>
      <c r="N20" s="42"/>
      <c r="O20" s="42"/>
      <c r="P20" s="42"/>
      <c r="Q20" s="42"/>
      <c r="R20" s="42"/>
      <c r="S20" s="42">
        <v>0</v>
      </c>
      <c r="T20" s="42"/>
      <c r="U20" s="42"/>
      <c r="V20" s="42">
        <v>0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>
        <v>0</v>
      </c>
      <c r="BY20" s="42"/>
      <c r="BZ20" s="42"/>
      <c r="CA20" s="42"/>
      <c r="CB20" s="42"/>
      <c r="CC20" s="42"/>
      <c r="CD20" s="42"/>
      <c r="CE20" s="42"/>
      <c r="CF20" s="42">
        <v>0</v>
      </c>
      <c r="CG20" s="42">
        <v>0</v>
      </c>
      <c r="CH20" s="42"/>
      <c r="CI20" s="42"/>
      <c r="CJ20" s="42"/>
    </row>
    <row r="22" ht="12.75">
      <c r="A22" s="43">
        <v>52</v>
      </c>
      <c r="B22" s="43">
        <f>B1264</f>
        <v>1</v>
      </c>
      <c r="C22" s="43">
        <f>C1264</f>
        <v>3</v>
      </c>
      <c r="D22" s="43">
        <f>D1264</f>
        <v>20</v>
      </c>
      <c r="E22" s="43">
        <f>E1264</f>
        <v>0</v>
      </c>
      <c r="F22" s="43" t="str">
        <f>F1264</f>
        <v xml:space="preserve">Новая локальная смета</v>
      </c>
      <c r="G22" s="43" t="str">
        <f>G1264</f>
        <v xml:space="preserve">Благоустройство прилегающих к кладбищам территорий по Южному административному округу в 2022г.</v>
      </c>
      <c r="H22" s="43"/>
      <c r="I22" s="43"/>
      <c r="J22" s="43"/>
      <c r="K22" s="43"/>
      <c r="L22" s="43"/>
      <c r="M22" s="43"/>
      <c r="N22" s="43"/>
      <c r="O22" s="43">
        <f>O1264</f>
        <v>1698585.8</v>
      </c>
      <c r="P22" s="43">
        <f>P1264</f>
        <v>909207.5</v>
      </c>
      <c r="Q22" s="43">
        <f>Q1264</f>
        <v>620716.09999999998</v>
      </c>
      <c r="R22" s="43">
        <f>R1264</f>
        <v>322723.87</v>
      </c>
      <c r="S22" s="43">
        <f>S1264</f>
        <v>168662.20000000001</v>
      </c>
      <c r="T22" s="43">
        <f>T1264</f>
        <v>0</v>
      </c>
      <c r="U22" s="43">
        <f>U1264</f>
        <v>654.79999999999995</v>
      </c>
      <c r="V22" s="43">
        <f>V1264</f>
        <v>0</v>
      </c>
      <c r="W22" s="43">
        <f>W1264</f>
        <v>0</v>
      </c>
      <c r="X22" s="43">
        <f>X1264</f>
        <v>118063.53999999999</v>
      </c>
      <c r="Y22" s="43">
        <f>Y1264</f>
        <v>16866.220000000001</v>
      </c>
      <c r="Z22" s="43">
        <f>Z1264</f>
        <v>0</v>
      </c>
      <c r="AA22" s="43">
        <f>AA1264</f>
        <v>0</v>
      </c>
      <c r="AB22" s="43">
        <f>AB1264</f>
        <v>0</v>
      </c>
      <c r="AC22" s="43">
        <f>AC1264</f>
        <v>0</v>
      </c>
      <c r="AD22" s="43">
        <f>AD1264</f>
        <v>0</v>
      </c>
      <c r="AE22" s="43">
        <f>AE1264</f>
        <v>0</v>
      </c>
      <c r="AF22" s="43">
        <f>AF1264</f>
        <v>0</v>
      </c>
      <c r="AG22" s="43">
        <f>AG1264</f>
        <v>0</v>
      </c>
      <c r="AH22" s="43">
        <f>AH1264</f>
        <v>0</v>
      </c>
      <c r="AI22" s="43">
        <f>AI1264</f>
        <v>0</v>
      </c>
      <c r="AJ22" s="43">
        <f>AJ1264</f>
        <v>0</v>
      </c>
      <c r="AK22" s="43">
        <f>AK1264</f>
        <v>0</v>
      </c>
      <c r="AL22" s="43">
        <f>AL1264</f>
        <v>0</v>
      </c>
      <c r="AM22" s="43">
        <f>AM1264</f>
        <v>0</v>
      </c>
      <c r="AN22" s="43">
        <f>AN1264</f>
        <v>0</v>
      </c>
      <c r="AO22" s="43">
        <f>AO1264</f>
        <v>0</v>
      </c>
      <c r="AP22" s="43">
        <f>AP1264</f>
        <v>0</v>
      </c>
      <c r="AQ22" s="43">
        <f>AQ1264</f>
        <v>0</v>
      </c>
      <c r="AR22" s="43">
        <f>AR1264</f>
        <v>1960164.54</v>
      </c>
      <c r="AS22" s="43">
        <f>AS1264</f>
        <v>0</v>
      </c>
      <c r="AT22" s="43">
        <f>AT1264</f>
        <v>0</v>
      </c>
      <c r="AU22" s="43">
        <f>AU1264</f>
        <v>1960164.54</v>
      </c>
      <c r="AV22" s="43">
        <f>AV1264</f>
        <v>909207.5</v>
      </c>
      <c r="AW22" s="43">
        <f>AW1264</f>
        <v>909207.5</v>
      </c>
      <c r="AX22" s="43">
        <f>AX1264</f>
        <v>0</v>
      </c>
      <c r="AY22" s="43">
        <f>AY1264</f>
        <v>909207.5</v>
      </c>
      <c r="AZ22" s="43">
        <f>AZ1264</f>
        <v>0</v>
      </c>
      <c r="BA22" s="43">
        <f>BA1264</f>
        <v>0</v>
      </c>
      <c r="BB22" s="43">
        <f>BB1264</f>
        <v>0</v>
      </c>
      <c r="BC22" s="43">
        <f>BC1264</f>
        <v>0</v>
      </c>
      <c r="BD22" s="43">
        <f>BD1264</f>
        <v>0</v>
      </c>
      <c r="BE22" s="43">
        <f>BE1264</f>
        <v>0</v>
      </c>
      <c r="BF22" s="43">
        <f>BF1264</f>
        <v>0</v>
      </c>
      <c r="BG22" s="43">
        <f>BG1264</f>
        <v>0</v>
      </c>
      <c r="BH22" s="43">
        <f>BH1264</f>
        <v>0</v>
      </c>
      <c r="BI22" s="43">
        <f>BI1264</f>
        <v>0</v>
      </c>
      <c r="BJ22" s="43">
        <f>BJ1264</f>
        <v>0</v>
      </c>
      <c r="BK22" s="43">
        <f>BK1264</f>
        <v>0</v>
      </c>
      <c r="BL22" s="43">
        <f>BL1264</f>
        <v>0</v>
      </c>
      <c r="BM22" s="43">
        <f>BM1264</f>
        <v>0</v>
      </c>
      <c r="BN22" s="43">
        <f>BN1264</f>
        <v>0</v>
      </c>
      <c r="BO22" s="43">
        <f>BO1264</f>
        <v>0</v>
      </c>
      <c r="BP22" s="43">
        <f>BP1264</f>
        <v>0</v>
      </c>
      <c r="BQ22" s="43">
        <f>BQ1264</f>
        <v>0</v>
      </c>
      <c r="BR22" s="43">
        <f>BR1264</f>
        <v>0</v>
      </c>
      <c r="BS22" s="43">
        <f>BS1264</f>
        <v>0</v>
      </c>
      <c r="BT22" s="43">
        <f>BT1264</f>
        <v>0</v>
      </c>
      <c r="BU22" s="43">
        <f>BU1264</f>
        <v>0</v>
      </c>
      <c r="BV22" s="43">
        <f>BV1264</f>
        <v>0</v>
      </c>
      <c r="BW22" s="43">
        <f>BW1264</f>
        <v>0</v>
      </c>
      <c r="BX22" s="43">
        <f>BX1264</f>
        <v>0</v>
      </c>
      <c r="BY22" s="43">
        <f>BY1264</f>
        <v>0</v>
      </c>
      <c r="BZ22" s="43">
        <f>BZ1264</f>
        <v>0</v>
      </c>
      <c r="CA22" s="43">
        <f>CA1264</f>
        <v>0</v>
      </c>
      <c r="CB22" s="43">
        <f>CB1264</f>
        <v>0</v>
      </c>
      <c r="CC22" s="43">
        <f>CC1264</f>
        <v>0</v>
      </c>
      <c r="CD22" s="43">
        <f>CD1264</f>
        <v>0</v>
      </c>
      <c r="CE22" s="43">
        <f>CE1264</f>
        <v>0</v>
      </c>
      <c r="CF22" s="43">
        <f>CF1264</f>
        <v>0</v>
      </c>
      <c r="CG22" s="43">
        <f>CG1264</f>
        <v>0</v>
      </c>
      <c r="CH22" s="43">
        <f>CH1264</f>
        <v>0</v>
      </c>
      <c r="CI22" s="43">
        <f>CI1264</f>
        <v>0</v>
      </c>
      <c r="CJ22" s="43">
        <f>CJ1264</f>
        <v>0</v>
      </c>
      <c r="CK22" s="43">
        <f>CK1264</f>
        <v>0</v>
      </c>
      <c r="CL22" s="43">
        <f>CL1264</f>
        <v>0</v>
      </c>
      <c r="CM22" s="43">
        <f>CM1264</f>
        <v>0</v>
      </c>
      <c r="CN22" s="43">
        <f>CN1264</f>
        <v>0</v>
      </c>
      <c r="CO22" s="43">
        <f>CO1264</f>
        <v>0</v>
      </c>
      <c r="CP22" s="43">
        <f>CP1264</f>
        <v>0</v>
      </c>
      <c r="CQ22" s="43">
        <f>CQ1264</f>
        <v>0</v>
      </c>
      <c r="CR22" s="43">
        <f>CR1264</f>
        <v>0</v>
      </c>
      <c r="CS22" s="43">
        <f>CS1264</f>
        <v>0</v>
      </c>
      <c r="CT22" s="43">
        <f>CT1264</f>
        <v>0</v>
      </c>
      <c r="CU22" s="43">
        <f>CU1264</f>
        <v>0</v>
      </c>
      <c r="CV22" s="43">
        <f>CV1264</f>
        <v>0</v>
      </c>
      <c r="CW22" s="43">
        <f>CW1264</f>
        <v>0</v>
      </c>
      <c r="CX22" s="43">
        <f>CX1264</f>
        <v>0</v>
      </c>
      <c r="CY22" s="43">
        <f>CY1264</f>
        <v>0</v>
      </c>
      <c r="CZ22" s="43">
        <f>CZ1264</f>
        <v>0</v>
      </c>
      <c r="DA22" s="43">
        <f>DA1264</f>
        <v>0</v>
      </c>
      <c r="DB22" s="43">
        <f>DB1264</f>
        <v>0</v>
      </c>
      <c r="DC22" s="43">
        <f>DC1264</f>
        <v>0</v>
      </c>
      <c r="DD22" s="43">
        <f>DD1264</f>
        <v>0</v>
      </c>
      <c r="DE22" s="43">
        <f>DE1264</f>
        <v>0</v>
      </c>
      <c r="DF22" s="43">
        <f>DF1264</f>
        <v>0</v>
      </c>
      <c r="DG22" s="44">
        <f>DG1264</f>
        <v>0</v>
      </c>
      <c r="DH22" s="44">
        <f>DH1264</f>
        <v>0</v>
      </c>
      <c r="DI22" s="44">
        <f>DI1264</f>
        <v>0</v>
      </c>
      <c r="DJ22" s="44">
        <f>DJ1264</f>
        <v>0</v>
      </c>
      <c r="DK22" s="44">
        <f>DK1264</f>
        <v>0</v>
      </c>
      <c r="DL22" s="44">
        <f>DL1264</f>
        <v>0</v>
      </c>
      <c r="DM22" s="44">
        <f>DM1264</f>
        <v>0</v>
      </c>
      <c r="DN22" s="44">
        <f>DN1264</f>
        <v>0</v>
      </c>
      <c r="DO22" s="44">
        <f>DO1264</f>
        <v>0</v>
      </c>
      <c r="DP22" s="44">
        <f>DP1264</f>
        <v>0</v>
      </c>
      <c r="DQ22" s="44">
        <f>DQ1264</f>
        <v>0</v>
      </c>
      <c r="DR22" s="44">
        <f>DR1264</f>
        <v>0</v>
      </c>
      <c r="DS22" s="44">
        <f>DS1264</f>
        <v>0</v>
      </c>
      <c r="DT22" s="44">
        <f>DT1264</f>
        <v>0</v>
      </c>
      <c r="DU22" s="44">
        <f>DU1264</f>
        <v>0</v>
      </c>
      <c r="DV22" s="44">
        <f>DV1264</f>
        <v>0</v>
      </c>
      <c r="DW22" s="44">
        <f>DW1264</f>
        <v>0</v>
      </c>
      <c r="DX22" s="44">
        <f>DX1264</f>
        <v>0</v>
      </c>
      <c r="DY22" s="44">
        <f>DY1264</f>
        <v>0</v>
      </c>
      <c r="DZ22" s="44">
        <f>DZ1264</f>
        <v>0</v>
      </c>
      <c r="EA22" s="44">
        <f>EA1264</f>
        <v>0</v>
      </c>
      <c r="EB22" s="44">
        <f>EB1264</f>
        <v>0</v>
      </c>
      <c r="EC22" s="44">
        <f>EC1264</f>
        <v>0</v>
      </c>
      <c r="ED22" s="44">
        <f>ED1264</f>
        <v>0</v>
      </c>
      <c r="EE22" s="44">
        <f>EE1264</f>
        <v>0</v>
      </c>
      <c r="EF22" s="44">
        <f>EF1264</f>
        <v>0</v>
      </c>
      <c r="EG22" s="44">
        <f>EG1264</f>
        <v>0</v>
      </c>
      <c r="EH22" s="44">
        <f>EH1264</f>
        <v>0</v>
      </c>
      <c r="EI22" s="44">
        <f>EI1264</f>
        <v>0</v>
      </c>
      <c r="EJ22" s="44">
        <f>EJ1264</f>
        <v>0</v>
      </c>
      <c r="EK22" s="44">
        <f>EK1264</f>
        <v>0</v>
      </c>
      <c r="EL22" s="44">
        <f>EL1264</f>
        <v>0</v>
      </c>
      <c r="EM22" s="44">
        <f>EM1264</f>
        <v>0</v>
      </c>
      <c r="EN22" s="44">
        <f>EN1264</f>
        <v>0</v>
      </c>
      <c r="EO22" s="44">
        <f>EO1264</f>
        <v>0</v>
      </c>
      <c r="EP22" s="44">
        <f>EP1264</f>
        <v>0</v>
      </c>
      <c r="EQ22" s="44">
        <f>EQ1264</f>
        <v>0</v>
      </c>
      <c r="ER22" s="44">
        <f>ER1264</f>
        <v>0</v>
      </c>
      <c r="ES22" s="44">
        <f>ES1264</f>
        <v>0</v>
      </c>
      <c r="ET22" s="44">
        <f>ET1264</f>
        <v>0</v>
      </c>
      <c r="EU22" s="44">
        <f>EU1264</f>
        <v>0</v>
      </c>
      <c r="EV22" s="44">
        <f>EV1264</f>
        <v>0</v>
      </c>
      <c r="EW22" s="44">
        <f>EW1264</f>
        <v>0</v>
      </c>
      <c r="EX22" s="44">
        <f>EX1264</f>
        <v>0</v>
      </c>
      <c r="EY22" s="44">
        <f>EY1264</f>
        <v>0</v>
      </c>
      <c r="EZ22" s="44">
        <f>EZ1264</f>
        <v>0</v>
      </c>
      <c r="FA22" s="44">
        <f>FA1264</f>
        <v>0</v>
      </c>
      <c r="FB22" s="44">
        <f>FB1264</f>
        <v>0</v>
      </c>
      <c r="FC22" s="44">
        <f>FC1264</f>
        <v>0</v>
      </c>
      <c r="FD22" s="44">
        <f>FD1264</f>
        <v>0</v>
      </c>
      <c r="FE22" s="44">
        <f>FE1264</f>
        <v>0</v>
      </c>
      <c r="FF22" s="44">
        <f>FF1264</f>
        <v>0</v>
      </c>
      <c r="FG22" s="44">
        <f>FG1264</f>
        <v>0</v>
      </c>
      <c r="FH22" s="44">
        <f>FH1264</f>
        <v>0</v>
      </c>
      <c r="FI22" s="44">
        <f>FI1264</f>
        <v>0</v>
      </c>
      <c r="FJ22" s="44">
        <f>FJ1264</f>
        <v>0</v>
      </c>
      <c r="FK22" s="44">
        <f>FK1264</f>
        <v>0</v>
      </c>
      <c r="FL22" s="44">
        <f>FL1264</f>
        <v>0</v>
      </c>
      <c r="FM22" s="44">
        <f>FM1264</f>
        <v>0</v>
      </c>
      <c r="FN22" s="44">
        <f>FN1264</f>
        <v>0</v>
      </c>
      <c r="FO22" s="44">
        <f>FO1264</f>
        <v>0</v>
      </c>
      <c r="FP22" s="44">
        <f>FP1264</f>
        <v>0</v>
      </c>
      <c r="FQ22" s="44">
        <f>FQ1264</f>
        <v>0</v>
      </c>
      <c r="FR22" s="44">
        <f>FR1264</f>
        <v>0</v>
      </c>
      <c r="FS22" s="44">
        <f>FS1264</f>
        <v>0</v>
      </c>
      <c r="FT22" s="44">
        <f>FT1264</f>
        <v>0</v>
      </c>
      <c r="FU22" s="44">
        <f>FU1264</f>
        <v>0</v>
      </c>
      <c r="FV22" s="44">
        <f>FV1264</f>
        <v>0</v>
      </c>
      <c r="FW22" s="44">
        <f>FW1264</f>
        <v>0</v>
      </c>
      <c r="FX22" s="44">
        <f>FX1264</f>
        <v>0</v>
      </c>
      <c r="FY22" s="44">
        <f>FY1264</f>
        <v>0</v>
      </c>
      <c r="FZ22" s="44">
        <f>FZ1264</f>
        <v>0</v>
      </c>
      <c r="GA22" s="44">
        <f>GA1264</f>
        <v>0</v>
      </c>
      <c r="GB22" s="44">
        <f>GB1264</f>
        <v>0</v>
      </c>
      <c r="GC22" s="44">
        <f>GC1264</f>
        <v>0</v>
      </c>
      <c r="GD22" s="44">
        <f>GD1264</f>
        <v>0</v>
      </c>
      <c r="GE22" s="44">
        <f>GE1264</f>
        <v>0</v>
      </c>
      <c r="GF22" s="44">
        <f>GF1264</f>
        <v>0</v>
      </c>
      <c r="GG22" s="44">
        <f>GG1264</f>
        <v>0</v>
      </c>
      <c r="GH22" s="44">
        <f>GH1264</f>
        <v>0</v>
      </c>
      <c r="GI22" s="44">
        <f>GI1264</f>
        <v>0</v>
      </c>
      <c r="GJ22" s="44">
        <f>GJ1264</f>
        <v>0</v>
      </c>
      <c r="GK22" s="44">
        <f>GK1264</f>
        <v>0</v>
      </c>
      <c r="GL22" s="44">
        <f>GL1264</f>
        <v>0</v>
      </c>
      <c r="GM22" s="44">
        <f>GM1264</f>
        <v>0</v>
      </c>
      <c r="GN22" s="44">
        <f>GN1264</f>
        <v>0</v>
      </c>
      <c r="GO22" s="44">
        <f>GO1264</f>
        <v>0</v>
      </c>
      <c r="GP22" s="44">
        <f>GP1264</f>
        <v>0</v>
      </c>
      <c r="GQ22" s="44">
        <f>GQ1264</f>
        <v>0</v>
      </c>
      <c r="GR22" s="44">
        <f>GR1264</f>
        <v>0</v>
      </c>
      <c r="GS22" s="44">
        <f>GS1264</f>
        <v>0</v>
      </c>
      <c r="GT22" s="44">
        <f>GT1264</f>
        <v>0</v>
      </c>
      <c r="GU22" s="44">
        <f>GU1264</f>
        <v>0</v>
      </c>
      <c r="GV22" s="44">
        <f>GV1264</f>
        <v>0</v>
      </c>
      <c r="GW22" s="44">
        <f>GW1264</f>
        <v>0</v>
      </c>
      <c r="GX22" s="44">
        <f>GX1264</f>
        <v>0</v>
      </c>
    </row>
    <row r="24" ht="12.75">
      <c r="A24" s="42">
        <v>4</v>
      </c>
      <c r="B24" s="42">
        <v>1</v>
      </c>
      <c r="C24" s="42"/>
      <c r="D24" s="42">
        <f>ROW(A114)</f>
        <v>114</v>
      </c>
      <c r="E24" s="42"/>
      <c r="F24" s="42" t="s">
        <v>97</v>
      </c>
      <c r="G24" s="42" t="s">
        <v>98</v>
      </c>
      <c r="H24" s="42"/>
      <c r="I24" s="42">
        <v>0</v>
      </c>
      <c r="J24" s="42"/>
      <c r="K24" s="42">
        <v>0</v>
      </c>
      <c r="L24" s="42"/>
      <c r="M24" s="42"/>
      <c r="N24" s="42"/>
      <c r="O24" s="42"/>
      <c r="P24" s="42"/>
      <c r="Q24" s="42"/>
      <c r="R24" s="42"/>
      <c r="S24" s="42">
        <v>0</v>
      </c>
      <c r="T24" s="42"/>
      <c r="U24" s="42"/>
      <c r="V24" s="42">
        <v>0</v>
      </c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>
        <v>0</v>
      </c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>
        <v>0</v>
      </c>
    </row>
    <row r="26" ht="12.75">
      <c r="A26" s="43">
        <v>52</v>
      </c>
      <c r="B26" s="43">
        <f>B114</f>
        <v>1</v>
      </c>
      <c r="C26" s="43">
        <f>C114</f>
        <v>4</v>
      </c>
      <c r="D26" s="43">
        <f>D114</f>
        <v>24</v>
      </c>
      <c r="E26" s="43">
        <f>E114</f>
        <v>0</v>
      </c>
      <c r="F26" s="43" t="str">
        <f>F114</f>
        <v xml:space="preserve">Новый раздел</v>
      </c>
      <c r="G26" s="43" t="str">
        <f>G114</f>
        <v xml:space="preserve">Борисовское кладбище, ул.Борисовские пруды</v>
      </c>
      <c r="H26" s="43"/>
      <c r="I26" s="43"/>
      <c r="J26" s="43"/>
      <c r="K26" s="43"/>
      <c r="L26" s="43"/>
      <c r="M26" s="43"/>
      <c r="N26" s="43"/>
      <c r="O26" s="43">
        <f>O114</f>
        <v>126680.33</v>
      </c>
      <c r="P26" s="43">
        <f>P114</f>
        <v>68302</v>
      </c>
      <c r="Q26" s="43">
        <f>Q114</f>
        <v>45959.529999999999</v>
      </c>
      <c r="R26" s="43">
        <f>R114</f>
        <v>23804.700000000001</v>
      </c>
      <c r="S26" s="43">
        <f>S114</f>
        <v>12418.799999999999</v>
      </c>
      <c r="T26" s="43">
        <f>T114</f>
        <v>0</v>
      </c>
      <c r="U26" s="43">
        <f>U114</f>
        <v>47.700000000000003</v>
      </c>
      <c r="V26" s="43">
        <f>V114</f>
        <v>0</v>
      </c>
      <c r="W26" s="43">
        <f>W114</f>
        <v>0</v>
      </c>
      <c r="X26" s="43">
        <f>X114</f>
        <v>8693.1599999999999</v>
      </c>
      <c r="Y26" s="43">
        <f>Y114</f>
        <v>1241.8800000000001</v>
      </c>
      <c r="Z26" s="43">
        <f>Z114</f>
        <v>0</v>
      </c>
      <c r="AA26" s="43">
        <f>AA114</f>
        <v>0</v>
      </c>
      <c r="AB26" s="43">
        <f>AB114</f>
        <v>0</v>
      </c>
      <c r="AC26" s="43">
        <f>AC114</f>
        <v>0</v>
      </c>
      <c r="AD26" s="43">
        <f>AD114</f>
        <v>0</v>
      </c>
      <c r="AE26" s="43">
        <f>AE114</f>
        <v>0</v>
      </c>
      <c r="AF26" s="43">
        <f>AF114</f>
        <v>0</v>
      </c>
      <c r="AG26" s="43">
        <f>AG114</f>
        <v>0</v>
      </c>
      <c r="AH26" s="43">
        <f>AH114</f>
        <v>0</v>
      </c>
      <c r="AI26" s="43">
        <f>AI114</f>
        <v>0</v>
      </c>
      <c r="AJ26" s="43">
        <f>AJ114</f>
        <v>0</v>
      </c>
      <c r="AK26" s="43">
        <f>AK114</f>
        <v>0</v>
      </c>
      <c r="AL26" s="43">
        <f>AL114</f>
        <v>0</v>
      </c>
      <c r="AM26" s="43">
        <f>AM114</f>
        <v>0</v>
      </c>
      <c r="AN26" s="43">
        <f>AN114</f>
        <v>0</v>
      </c>
      <c r="AO26" s="43">
        <f>AO114</f>
        <v>0</v>
      </c>
      <c r="AP26" s="43">
        <f>AP114</f>
        <v>0</v>
      </c>
      <c r="AQ26" s="43">
        <f>AQ114</f>
        <v>0</v>
      </c>
      <c r="AR26" s="43">
        <f>AR114</f>
        <v>145875.17999999999</v>
      </c>
      <c r="AS26" s="43">
        <f>AS114</f>
        <v>0</v>
      </c>
      <c r="AT26" s="43">
        <f>AT114</f>
        <v>0</v>
      </c>
      <c r="AU26" s="43">
        <f>AU114</f>
        <v>145875.17999999999</v>
      </c>
      <c r="AV26" s="43">
        <f>AV114</f>
        <v>68302</v>
      </c>
      <c r="AW26" s="43">
        <f>AW114</f>
        <v>68302</v>
      </c>
      <c r="AX26" s="43">
        <f>AX114</f>
        <v>0</v>
      </c>
      <c r="AY26" s="43">
        <f>AY114</f>
        <v>68302</v>
      </c>
      <c r="AZ26" s="43">
        <f>AZ114</f>
        <v>0</v>
      </c>
      <c r="BA26" s="43">
        <f>BA114</f>
        <v>0</v>
      </c>
      <c r="BB26" s="43">
        <f>BB114</f>
        <v>0</v>
      </c>
      <c r="BC26" s="43">
        <f>BC114</f>
        <v>0</v>
      </c>
      <c r="BD26" s="43">
        <f>BD114</f>
        <v>0</v>
      </c>
      <c r="BE26" s="43">
        <f>BE114</f>
        <v>0</v>
      </c>
      <c r="BF26" s="43">
        <f>BF114</f>
        <v>0</v>
      </c>
      <c r="BG26" s="43">
        <f>BG114</f>
        <v>0</v>
      </c>
      <c r="BH26" s="43">
        <f>BH114</f>
        <v>0</v>
      </c>
      <c r="BI26" s="43">
        <f>BI114</f>
        <v>0</v>
      </c>
      <c r="BJ26" s="43">
        <f>BJ114</f>
        <v>0</v>
      </c>
      <c r="BK26" s="43">
        <f>BK114</f>
        <v>0</v>
      </c>
      <c r="BL26" s="43">
        <f>BL114</f>
        <v>0</v>
      </c>
      <c r="BM26" s="43">
        <f>BM114</f>
        <v>0</v>
      </c>
      <c r="BN26" s="43">
        <f>BN114</f>
        <v>0</v>
      </c>
      <c r="BO26" s="43">
        <f>BO114</f>
        <v>0</v>
      </c>
      <c r="BP26" s="43">
        <f>BP114</f>
        <v>0</v>
      </c>
      <c r="BQ26" s="43">
        <f>BQ114</f>
        <v>0</v>
      </c>
      <c r="BR26" s="43">
        <f>BR114</f>
        <v>0</v>
      </c>
      <c r="BS26" s="43">
        <f>BS114</f>
        <v>0</v>
      </c>
      <c r="BT26" s="43">
        <f>BT114</f>
        <v>0</v>
      </c>
      <c r="BU26" s="43">
        <f>BU114</f>
        <v>0</v>
      </c>
      <c r="BV26" s="43">
        <f>BV114</f>
        <v>0</v>
      </c>
      <c r="BW26" s="43">
        <f>BW114</f>
        <v>0</v>
      </c>
      <c r="BX26" s="43">
        <f>BX114</f>
        <v>0</v>
      </c>
      <c r="BY26" s="43">
        <f>BY114</f>
        <v>0</v>
      </c>
      <c r="BZ26" s="43">
        <f>BZ114</f>
        <v>0</v>
      </c>
      <c r="CA26" s="43">
        <f>CA114</f>
        <v>0</v>
      </c>
      <c r="CB26" s="43">
        <f>CB114</f>
        <v>0</v>
      </c>
      <c r="CC26" s="43">
        <f>CC114</f>
        <v>0</v>
      </c>
      <c r="CD26" s="43">
        <f>CD114</f>
        <v>0</v>
      </c>
      <c r="CE26" s="43">
        <f>CE114</f>
        <v>0</v>
      </c>
      <c r="CF26" s="43">
        <f>CF114</f>
        <v>0</v>
      </c>
      <c r="CG26" s="43">
        <f>CG114</f>
        <v>0</v>
      </c>
      <c r="CH26" s="43">
        <f>CH114</f>
        <v>0</v>
      </c>
      <c r="CI26" s="43">
        <f>CI114</f>
        <v>0</v>
      </c>
      <c r="CJ26" s="43">
        <f>CJ114</f>
        <v>0</v>
      </c>
      <c r="CK26" s="43">
        <f>CK114</f>
        <v>0</v>
      </c>
      <c r="CL26" s="43">
        <f>CL114</f>
        <v>0</v>
      </c>
      <c r="CM26" s="43">
        <f>CM114</f>
        <v>0</v>
      </c>
      <c r="CN26" s="43">
        <f>CN114</f>
        <v>0</v>
      </c>
      <c r="CO26" s="43">
        <f>CO114</f>
        <v>0</v>
      </c>
      <c r="CP26" s="43">
        <f>CP114</f>
        <v>0</v>
      </c>
      <c r="CQ26" s="43">
        <f>CQ114</f>
        <v>0</v>
      </c>
      <c r="CR26" s="43">
        <f>CR114</f>
        <v>0</v>
      </c>
      <c r="CS26" s="43">
        <f>CS114</f>
        <v>0</v>
      </c>
      <c r="CT26" s="43">
        <f>CT114</f>
        <v>0</v>
      </c>
      <c r="CU26" s="43">
        <f>CU114</f>
        <v>0</v>
      </c>
      <c r="CV26" s="43">
        <f>CV114</f>
        <v>0</v>
      </c>
      <c r="CW26" s="43">
        <f>CW114</f>
        <v>0</v>
      </c>
      <c r="CX26" s="43">
        <f>CX114</f>
        <v>0</v>
      </c>
      <c r="CY26" s="43">
        <f>CY114</f>
        <v>0</v>
      </c>
      <c r="CZ26" s="43">
        <f>CZ114</f>
        <v>0</v>
      </c>
      <c r="DA26" s="43">
        <f>DA114</f>
        <v>0</v>
      </c>
      <c r="DB26" s="43">
        <f>DB114</f>
        <v>0</v>
      </c>
      <c r="DC26" s="43">
        <f>DC114</f>
        <v>0</v>
      </c>
      <c r="DD26" s="43">
        <f>DD114</f>
        <v>0</v>
      </c>
      <c r="DE26" s="43">
        <f>DE114</f>
        <v>0</v>
      </c>
      <c r="DF26" s="43">
        <f>DF114</f>
        <v>0</v>
      </c>
      <c r="DG26" s="44">
        <f>DG114</f>
        <v>0</v>
      </c>
      <c r="DH26" s="44">
        <f>DH114</f>
        <v>0</v>
      </c>
      <c r="DI26" s="44">
        <f>DI114</f>
        <v>0</v>
      </c>
      <c r="DJ26" s="44">
        <f>DJ114</f>
        <v>0</v>
      </c>
      <c r="DK26" s="44">
        <f>DK114</f>
        <v>0</v>
      </c>
      <c r="DL26" s="44">
        <f>DL114</f>
        <v>0</v>
      </c>
      <c r="DM26" s="44">
        <f>DM114</f>
        <v>0</v>
      </c>
      <c r="DN26" s="44">
        <f>DN114</f>
        <v>0</v>
      </c>
      <c r="DO26" s="44">
        <f>DO114</f>
        <v>0</v>
      </c>
      <c r="DP26" s="44">
        <f>DP114</f>
        <v>0</v>
      </c>
      <c r="DQ26" s="44">
        <f>DQ114</f>
        <v>0</v>
      </c>
      <c r="DR26" s="44">
        <f>DR114</f>
        <v>0</v>
      </c>
      <c r="DS26" s="44">
        <f>DS114</f>
        <v>0</v>
      </c>
      <c r="DT26" s="44">
        <f>DT114</f>
        <v>0</v>
      </c>
      <c r="DU26" s="44">
        <f>DU114</f>
        <v>0</v>
      </c>
      <c r="DV26" s="44">
        <f>DV114</f>
        <v>0</v>
      </c>
      <c r="DW26" s="44">
        <f>DW114</f>
        <v>0</v>
      </c>
      <c r="DX26" s="44">
        <f>DX114</f>
        <v>0</v>
      </c>
      <c r="DY26" s="44">
        <f>DY114</f>
        <v>0</v>
      </c>
      <c r="DZ26" s="44">
        <f>DZ114</f>
        <v>0</v>
      </c>
      <c r="EA26" s="44">
        <f>EA114</f>
        <v>0</v>
      </c>
      <c r="EB26" s="44">
        <f>EB114</f>
        <v>0</v>
      </c>
      <c r="EC26" s="44">
        <f>EC114</f>
        <v>0</v>
      </c>
      <c r="ED26" s="44">
        <f>ED114</f>
        <v>0</v>
      </c>
      <c r="EE26" s="44">
        <f>EE114</f>
        <v>0</v>
      </c>
      <c r="EF26" s="44">
        <f>EF114</f>
        <v>0</v>
      </c>
      <c r="EG26" s="44">
        <f>EG114</f>
        <v>0</v>
      </c>
      <c r="EH26" s="44">
        <f>EH114</f>
        <v>0</v>
      </c>
      <c r="EI26" s="44">
        <f>EI114</f>
        <v>0</v>
      </c>
      <c r="EJ26" s="44">
        <f>EJ114</f>
        <v>0</v>
      </c>
      <c r="EK26" s="44">
        <f>EK114</f>
        <v>0</v>
      </c>
      <c r="EL26" s="44">
        <f>EL114</f>
        <v>0</v>
      </c>
      <c r="EM26" s="44">
        <f>EM114</f>
        <v>0</v>
      </c>
      <c r="EN26" s="44">
        <f>EN114</f>
        <v>0</v>
      </c>
      <c r="EO26" s="44">
        <f>EO114</f>
        <v>0</v>
      </c>
      <c r="EP26" s="44">
        <f>EP114</f>
        <v>0</v>
      </c>
      <c r="EQ26" s="44">
        <f>EQ114</f>
        <v>0</v>
      </c>
      <c r="ER26" s="44">
        <f>ER114</f>
        <v>0</v>
      </c>
      <c r="ES26" s="44">
        <f>ES114</f>
        <v>0</v>
      </c>
      <c r="ET26" s="44">
        <f>ET114</f>
        <v>0</v>
      </c>
      <c r="EU26" s="44">
        <f>EU114</f>
        <v>0</v>
      </c>
      <c r="EV26" s="44">
        <f>EV114</f>
        <v>0</v>
      </c>
      <c r="EW26" s="44">
        <f>EW114</f>
        <v>0</v>
      </c>
      <c r="EX26" s="44">
        <f>EX114</f>
        <v>0</v>
      </c>
      <c r="EY26" s="44">
        <f>EY114</f>
        <v>0</v>
      </c>
      <c r="EZ26" s="44">
        <f>EZ114</f>
        <v>0</v>
      </c>
      <c r="FA26" s="44">
        <f>FA114</f>
        <v>0</v>
      </c>
      <c r="FB26" s="44">
        <f>FB114</f>
        <v>0</v>
      </c>
      <c r="FC26" s="44">
        <f>FC114</f>
        <v>0</v>
      </c>
      <c r="FD26" s="44">
        <f>FD114</f>
        <v>0</v>
      </c>
      <c r="FE26" s="44">
        <f>FE114</f>
        <v>0</v>
      </c>
      <c r="FF26" s="44">
        <f>FF114</f>
        <v>0</v>
      </c>
      <c r="FG26" s="44">
        <f>FG114</f>
        <v>0</v>
      </c>
      <c r="FH26" s="44">
        <f>FH114</f>
        <v>0</v>
      </c>
      <c r="FI26" s="44">
        <f>FI114</f>
        <v>0</v>
      </c>
      <c r="FJ26" s="44">
        <f>FJ114</f>
        <v>0</v>
      </c>
      <c r="FK26" s="44">
        <f>FK114</f>
        <v>0</v>
      </c>
      <c r="FL26" s="44">
        <f>FL114</f>
        <v>0</v>
      </c>
      <c r="FM26" s="44">
        <f>FM114</f>
        <v>0</v>
      </c>
      <c r="FN26" s="44">
        <f>FN114</f>
        <v>0</v>
      </c>
      <c r="FO26" s="44">
        <f>FO114</f>
        <v>0</v>
      </c>
      <c r="FP26" s="44">
        <f>FP114</f>
        <v>0</v>
      </c>
      <c r="FQ26" s="44">
        <f>FQ114</f>
        <v>0</v>
      </c>
      <c r="FR26" s="44">
        <f>FR114</f>
        <v>0</v>
      </c>
      <c r="FS26" s="44">
        <f>FS114</f>
        <v>0</v>
      </c>
      <c r="FT26" s="44">
        <f>FT114</f>
        <v>0</v>
      </c>
      <c r="FU26" s="44">
        <f>FU114</f>
        <v>0</v>
      </c>
      <c r="FV26" s="44">
        <f>FV114</f>
        <v>0</v>
      </c>
      <c r="FW26" s="44">
        <f>FW114</f>
        <v>0</v>
      </c>
      <c r="FX26" s="44">
        <f>FX114</f>
        <v>0</v>
      </c>
      <c r="FY26" s="44">
        <f>FY114</f>
        <v>0</v>
      </c>
      <c r="FZ26" s="44">
        <f>FZ114</f>
        <v>0</v>
      </c>
      <c r="GA26" s="44">
        <f>GA114</f>
        <v>0</v>
      </c>
      <c r="GB26" s="44">
        <f>GB114</f>
        <v>0</v>
      </c>
      <c r="GC26" s="44">
        <f>GC114</f>
        <v>0</v>
      </c>
      <c r="GD26" s="44">
        <f>GD114</f>
        <v>0</v>
      </c>
      <c r="GE26" s="44">
        <f>GE114</f>
        <v>0</v>
      </c>
      <c r="GF26" s="44">
        <f>GF114</f>
        <v>0</v>
      </c>
      <c r="GG26" s="44">
        <f>GG114</f>
        <v>0</v>
      </c>
      <c r="GH26" s="44">
        <f>GH114</f>
        <v>0</v>
      </c>
      <c r="GI26" s="44">
        <f>GI114</f>
        <v>0</v>
      </c>
      <c r="GJ26" s="44">
        <f>GJ114</f>
        <v>0</v>
      </c>
      <c r="GK26" s="44">
        <f>GK114</f>
        <v>0</v>
      </c>
      <c r="GL26" s="44">
        <f>GL114</f>
        <v>0</v>
      </c>
      <c r="GM26" s="44">
        <f>GM114</f>
        <v>0</v>
      </c>
      <c r="GN26" s="44">
        <f>GN114</f>
        <v>0</v>
      </c>
      <c r="GO26" s="44">
        <f>GO114</f>
        <v>0</v>
      </c>
      <c r="GP26" s="44">
        <f>GP114</f>
        <v>0</v>
      </c>
      <c r="GQ26" s="44">
        <f>GQ114</f>
        <v>0</v>
      </c>
      <c r="GR26" s="44">
        <f>GR114</f>
        <v>0</v>
      </c>
      <c r="GS26" s="44">
        <f>GS114</f>
        <v>0</v>
      </c>
      <c r="GT26" s="44">
        <f>GT114</f>
        <v>0</v>
      </c>
      <c r="GU26" s="44">
        <f>GU114</f>
        <v>0</v>
      </c>
      <c r="GV26" s="44">
        <f>GV114</f>
        <v>0</v>
      </c>
      <c r="GW26" s="44">
        <f>GW114</f>
        <v>0</v>
      </c>
      <c r="GX26" s="44">
        <f>GX114</f>
        <v>0</v>
      </c>
    </row>
    <row r="28" ht="12.75">
      <c r="A28" s="42">
        <v>5</v>
      </c>
      <c r="B28" s="42">
        <v>1</v>
      </c>
      <c r="C28" s="42"/>
      <c r="D28" s="42">
        <f>ROW(A37)</f>
        <v>37</v>
      </c>
      <c r="E28" s="42"/>
      <c r="F28" s="42" t="s">
        <v>99</v>
      </c>
      <c r="G28" s="42" t="s">
        <v>100</v>
      </c>
      <c r="H28" s="42"/>
      <c r="I28" s="42">
        <v>0</v>
      </c>
      <c r="J28" s="42"/>
      <c r="K28" s="42">
        <v>-1</v>
      </c>
      <c r="L28" s="42"/>
      <c r="M28" s="42"/>
      <c r="N28" s="42"/>
      <c r="O28" s="42"/>
      <c r="P28" s="42"/>
      <c r="Q28" s="42"/>
      <c r="R28" s="42"/>
      <c r="S28" s="42">
        <v>0</v>
      </c>
      <c r="T28" s="42"/>
      <c r="U28" s="42"/>
      <c r="V28" s="42">
        <v>0</v>
      </c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>
        <v>0</v>
      </c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>
        <v>0</v>
      </c>
    </row>
    <row r="30" ht="12.75">
      <c r="A30" s="43">
        <v>52</v>
      </c>
      <c r="B30" s="43">
        <f>B37</f>
        <v>1</v>
      </c>
      <c r="C30" s="43">
        <f>C37</f>
        <v>5</v>
      </c>
      <c r="D30" s="43">
        <f>D37</f>
        <v>28</v>
      </c>
      <c r="E30" s="43">
        <f>E37</f>
        <v>0</v>
      </c>
      <c r="F30" s="43" t="str">
        <f>F37</f>
        <v xml:space="preserve">Новый подраздел</v>
      </c>
      <c r="G30" s="43" t="str">
        <f>G37</f>
        <v xml:space="preserve">Ремонт асфальтобетонного покрытия - 150,0 м2</v>
      </c>
      <c r="H30" s="43"/>
      <c r="I30" s="43"/>
      <c r="J30" s="43"/>
      <c r="K30" s="43"/>
      <c r="L30" s="43"/>
      <c r="M30" s="43"/>
      <c r="N30" s="43"/>
      <c r="O30" s="43">
        <f>O37</f>
        <v>102166.83</v>
      </c>
      <c r="P30" s="43">
        <f>P37</f>
        <v>56811</v>
      </c>
      <c r="Q30" s="43">
        <f>Q37</f>
        <v>35899.830000000002</v>
      </c>
      <c r="R30" s="43">
        <f>R37</f>
        <v>18274.860000000001</v>
      </c>
      <c r="S30" s="43">
        <f>S37</f>
        <v>9456</v>
      </c>
      <c r="T30" s="43">
        <f>T37</f>
        <v>0</v>
      </c>
      <c r="U30" s="43">
        <f>U37</f>
        <v>34.5</v>
      </c>
      <c r="V30" s="43">
        <f>V37</f>
        <v>0</v>
      </c>
      <c r="W30" s="43">
        <f>W37</f>
        <v>0</v>
      </c>
      <c r="X30" s="43">
        <f>X37</f>
        <v>6619.1999999999998</v>
      </c>
      <c r="Y30" s="43">
        <f>Y37</f>
        <v>945.60000000000002</v>
      </c>
      <c r="Z30" s="43">
        <f>Z37</f>
        <v>0</v>
      </c>
      <c r="AA30" s="43">
        <f>AA37</f>
        <v>0</v>
      </c>
      <c r="AB30" s="43">
        <f>AB37</f>
        <v>102166.83</v>
      </c>
      <c r="AC30" s="43">
        <f>AC37</f>
        <v>56811</v>
      </c>
      <c r="AD30" s="43">
        <f>AD37</f>
        <v>35899.830000000002</v>
      </c>
      <c r="AE30" s="43">
        <f>AE37</f>
        <v>18274.860000000001</v>
      </c>
      <c r="AF30" s="43">
        <f>AF37</f>
        <v>9456</v>
      </c>
      <c r="AG30" s="43">
        <f>AG37</f>
        <v>0</v>
      </c>
      <c r="AH30" s="43">
        <f>AH37</f>
        <v>34.5</v>
      </c>
      <c r="AI30" s="43">
        <f>AI37</f>
        <v>0</v>
      </c>
      <c r="AJ30" s="43">
        <f>AJ37</f>
        <v>0</v>
      </c>
      <c r="AK30" s="43">
        <f>AK37</f>
        <v>6619.1999999999998</v>
      </c>
      <c r="AL30" s="43">
        <f>AL37</f>
        <v>945.60000000000002</v>
      </c>
      <c r="AM30" s="43">
        <f>AM37</f>
        <v>0</v>
      </c>
      <c r="AN30" s="43">
        <f>AN37</f>
        <v>0</v>
      </c>
      <c r="AO30" s="43">
        <f>AO37</f>
        <v>0</v>
      </c>
      <c r="AP30" s="43">
        <f>AP37</f>
        <v>0</v>
      </c>
      <c r="AQ30" s="43">
        <f>AQ37</f>
        <v>0</v>
      </c>
      <c r="AR30" s="43">
        <f>AR37</f>
        <v>116550.21000000001</v>
      </c>
      <c r="AS30" s="43">
        <f>AS37</f>
        <v>0</v>
      </c>
      <c r="AT30" s="43">
        <f>AT37</f>
        <v>0</v>
      </c>
      <c r="AU30" s="43">
        <f>AU37</f>
        <v>116550.21000000001</v>
      </c>
      <c r="AV30" s="43">
        <f>AV37</f>
        <v>56811</v>
      </c>
      <c r="AW30" s="43">
        <f>AW37</f>
        <v>56811</v>
      </c>
      <c r="AX30" s="43">
        <f>AX37</f>
        <v>0</v>
      </c>
      <c r="AY30" s="43">
        <f>AY37</f>
        <v>56811</v>
      </c>
      <c r="AZ30" s="43">
        <f>AZ37</f>
        <v>0</v>
      </c>
      <c r="BA30" s="43">
        <f>BA37</f>
        <v>0</v>
      </c>
      <c r="BB30" s="43">
        <f>BB37</f>
        <v>0</v>
      </c>
      <c r="BC30" s="43">
        <f>BC37</f>
        <v>0</v>
      </c>
      <c r="BD30" s="43">
        <f>BD37</f>
        <v>0</v>
      </c>
      <c r="BE30" s="43">
        <f>BE37</f>
        <v>0</v>
      </c>
      <c r="BF30" s="43">
        <f>BF37</f>
        <v>0</v>
      </c>
      <c r="BG30" s="43">
        <f>BG37</f>
        <v>0</v>
      </c>
      <c r="BH30" s="43">
        <f>BH37</f>
        <v>0</v>
      </c>
      <c r="BI30" s="43">
        <f>BI37</f>
        <v>0</v>
      </c>
      <c r="BJ30" s="43">
        <f>BJ37</f>
        <v>0</v>
      </c>
      <c r="BK30" s="43">
        <f>BK37</f>
        <v>0</v>
      </c>
      <c r="BL30" s="43">
        <f>BL37</f>
        <v>0</v>
      </c>
      <c r="BM30" s="43">
        <f>BM37</f>
        <v>0</v>
      </c>
      <c r="BN30" s="43">
        <f>BN37</f>
        <v>0</v>
      </c>
      <c r="BO30" s="43">
        <f>BO37</f>
        <v>0</v>
      </c>
      <c r="BP30" s="43">
        <f>BP37</f>
        <v>0</v>
      </c>
      <c r="BQ30" s="43">
        <f>BQ37</f>
        <v>0</v>
      </c>
      <c r="BR30" s="43">
        <f>BR37</f>
        <v>0</v>
      </c>
      <c r="BS30" s="43">
        <f>BS37</f>
        <v>0</v>
      </c>
      <c r="BT30" s="43">
        <f>BT37</f>
        <v>0</v>
      </c>
      <c r="BU30" s="43">
        <f>BU37</f>
        <v>0</v>
      </c>
      <c r="BV30" s="43">
        <f>BV37</f>
        <v>0</v>
      </c>
      <c r="BW30" s="43">
        <f>BW37</f>
        <v>0</v>
      </c>
      <c r="BX30" s="43">
        <f>BX37</f>
        <v>0</v>
      </c>
      <c r="BY30" s="43">
        <f>BY37</f>
        <v>0</v>
      </c>
      <c r="BZ30" s="43">
        <f>BZ37</f>
        <v>0</v>
      </c>
      <c r="CA30" s="43">
        <f>CA37</f>
        <v>116550.21000000001</v>
      </c>
      <c r="CB30" s="43">
        <f>CB37</f>
        <v>0</v>
      </c>
      <c r="CC30" s="43">
        <f>CC37</f>
        <v>0</v>
      </c>
      <c r="CD30" s="43">
        <f>CD37</f>
        <v>116550.21000000001</v>
      </c>
      <c r="CE30" s="43">
        <f>CE37</f>
        <v>56811</v>
      </c>
      <c r="CF30" s="43">
        <f>CF37</f>
        <v>56811</v>
      </c>
      <c r="CG30" s="43">
        <f>CG37</f>
        <v>0</v>
      </c>
      <c r="CH30" s="43">
        <f>CH37</f>
        <v>56811</v>
      </c>
      <c r="CI30" s="43">
        <f>CI37</f>
        <v>0</v>
      </c>
      <c r="CJ30" s="43">
        <f>CJ37</f>
        <v>0</v>
      </c>
      <c r="CK30" s="43">
        <f>CK37</f>
        <v>0</v>
      </c>
      <c r="CL30" s="43">
        <f>CL37</f>
        <v>0</v>
      </c>
      <c r="CM30" s="43">
        <f>CM37</f>
        <v>0</v>
      </c>
      <c r="CN30" s="43">
        <f>CN37</f>
        <v>0</v>
      </c>
      <c r="CO30" s="43">
        <f>CO37</f>
        <v>0</v>
      </c>
      <c r="CP30" s="43">
        <f>CP37</f>
        <v>0</v>
      </c>
      <c r="CQ30" s="43">
        <f>CQ37</f>
        <v>0</v>
      </c>
      <c r="CR30" s="43">
        <f>CR37</f>
        <v>0</v>
      </c>
      <c r="CS30" s="43">
        <f>CS37</f>
        <v>0</v>
      </c>
      <c r="CT30" s="43">
        <f>CT37</f>
        <v>0</v>
      </c>
      <c r="CU30" s="43">
        <f>CU37</f>
        <v>0</v>
      </c>
      <c r="CV30" s="43">
        <f>CV37</f>
        <v>0</v>
      </c>
      <c r="CW30" s="43">
        <f>CW37</f>
        <v>0</v>
      </c>
      <c r="CX30" s="43">
        <f>CX37</f>
        <v>0</v>
      </c>
      <c r="CY30" s="43">
        <f>CY37</f>
        <v>0</v>
      </c>
      <c r="CZ30" s="43">
        <f>CZ37</f>
        <v>0</v>
      </c>
      <c r="DA30" s="43">
        <f>DA37</f>
        <v>0</v>
      </c>
      <c r="DB30" s="43">
        <f>DB37</f>
        <v>0</v>
      </c>
      <c r="DC30" s="43">
        <f>DC37</f>
        <v>0</v>
      </c>
      <c r="DD30" s="43">
        <f>DD37</f>
        <v>0</v>
      </c>
      <c r="DE30" s="43">
        <f>DE37</f>
        <v>0</v>
      </c>
      <c r="DF30" s="43">
        <f>DF37</f>
        <v>0</v>
      </c>
      <c r="DG30" s="44">
        <f>DG37</f>
        <v>0</v>
      </c>
      <c r="DH30" s="44">
        <f>DH37</f>
        <v>0</v>
      </c>
      <c r="DI30" s="44">
        <f>DI37</f>
        <v>0</v>
      </c>
      <c r="DJ30" s="44">
        <f>DJ37</f>
        <v>0</v>
      </c>
      <c r="DK30" s="44">
        <f>DK37</f>
        <v>0</v>
      </c>
      <c r="DL30" s="44">
        <f>DL37</f>
        <v>0</v>
      </c>
      <c r="DM30" s="44">
        <f>DM37</f>
        <v>0</v>
      </c>
      <c r="DN30" s="44">
        <f>DN37</f>
        <v>0</v>
      </c>
      <c r="DO30" s="44">
        <f>DO37</f>
        <v>0</v>
      </c>
      <c r="DP30" s="44">
        <f>DP37</f>
        <v>0</v>
      </c>
      <c r="DQ30" s="44">
        <f>DQ37</f>
        <v>0</v>
      </c>
      <c r="DR30" s="44">
        <f>DR37</f>
        <v>0</v>
      </c>
      <c r="DS30" s="44">
        <f>DS37</f>
        <v>0</v>
      </c>
      <c r="DT30" s="44">
        <f>DT37</f>
        <v>0</v>
      </c>
      <c r="DU30" s="44">
        <f>DU37</f>
        <v>0</v>
      </c>
      <c r="DV30" s="44">
        <f>DV37</f>
        <v>0</v>
      </c>
      <c r="DW30" s="44">
        <f>DW37</f>
        <v>0</v>
      </c>
      <c r="DX30" s="44">
        <f>DX37</f>
        <v>0</v>
      </c>
      <c r="DY30" s="44">
        <f>DY37</f>
        <v>0</v>
      </c>
      <c r="DZ30" s="44">
        <f>DZ37</f>
        <v>0</v>
      </c>
      <c r="EA30" s="44">
        <f>EA37</f>
        <v>0</v>
      </c>
      <c r="EB30" s="44">
        <f>EB37</f>
        <v>0</v>
      </c>
      <c r="EC30" s="44">
        <f>EC37</f>
        <v>0</v>
      </c>
      <c r="ED30" s="44">
        <f>ED37</f>
        <v>0</v>
      </c>
      <c r="EE30" s="44">
        <f>EE37</f>
        <v>0</v>
      </c>
      <c r="EF30" s="44">
        <f>EF37</f>
        <v>0</v>
      </c>
      <c r="EG30" s="44">
        <f>EG37</f>
        <v>0</v>
      </c>
      <c r="EH30" s="44">
        <f>EH37</f>
        <v>0</v>
      </c>
      <c r="EI30" s="44">
        <f>EI37</f>
        <v>0</v>
      </c>
      <c r="EJ30" s="44">
        <f>EJ37</f>
        <v>0</v>
      </c>
      <c r="EK30" s="44">
        <f>EK37</f>
        <v>0</v>
      </c>
      <c r="EL30" s="44">
        <f>EL37</f>
        <v>0</v>
      </c>
      <c r="EM30" s="44">
        <f>EM37</f>
        <v>0</v>
      </c>
      <c r="EN30" s="44">
        <f>EN37</f>
        <v>0</v>
      </c>
      <c r="EO30" s="44">
        <f>EO37</f>
        <v>0</v>
      </c>
      <c r="EP30" s="44">
        <f>EP37</f>
        <v>0</v>
      </c>
      <c r="EQ30" s="44">
        <f>EQ37</f>
        <v>0</v>
      </c>
      <c r="ER30" s="44">
        <f>ER37</f>
        <v>0</v>
      </c>
      <c r="ES30" s="44">
        <f>ES37</f>
        <v>0</v>
      </c>
      <c r="ET30" s="44">
        <f>ET37</f>
        <v>0</v>
      </c>
      <c r="EU30" s="44">
        <f>EU37</f>
        <v>0</v>
      </c>
      <c r="EV30" s="44">
        <f>EV37</f>
        <v>0</v>
      </c>
      <c r="EW30" s="44">
        <f>EW37</f>
        <v>0</v>
      </c>
      <c r="EX30" s="44">
        <f>EX37</f>
        <v>0</v>
      </c>
      <c r="EY30" s="44">
        <f>EY37</f>
        <v>0</v>
      </c>
      <c r="EZ30" s="44">
        <f>EZ37</f>
        <v>0</v>
      </c>
      <c r="FA30" s="44">
        <f>FA37</f>
        <v>0</v>
      </c>
      <c r="FB30" s="44">
        <f>FB37</f>
        <v>0</v>
      </c>
      <c r="FC30" s="44">
        <f>FC37</f>
        <v>0</v>
      </c>
      <c r="FD30" s="44">
        <f>FD37</f>
        <v>0</v>
      </c>
      <c r="FE30" s="44">
        <f>FE37</f>
        <v>0</v>
      </c>
      <c r="FF30" s="44">
        <f>FF37</f>
        <v>0</v>
      </c>
      <c r="FG30" s="44">
        <f>FG37</f>
        <v>0</v>
      </c>
      <c r="FH30" s="44">
        <f>FH37</f>
        <v>0</v>
      </c>
      <c r="FI30" s="44">
        <f>FI37</f>
        <v>0</v>
      </c>
      <c r="FJ30" s="44">
        <f>FJ37</f>
        <v>0</v>
      </c>
      <c r="FK30" s="44">
        <f>FK37</f>
        <v>0</v>
      </c>
      <c r="FL30" s="44">
        <f>FL37</f>
        <v>0</v>
      </c>
      <c r="FM30" s="44">
        <f>FM37</f>
        <v>0</v>
      </c>
      <c r="FN30" s="44">
        <f>FN37</f>
        <v>0</v>
      </c>
      <c r="FO30" s="44">
        <f>FO37</f>
        <v>0</v>
      </c>
      <c r="FP30" s="44">
        <f>FP37</f>
        <v>0</v>
      </c>
      <c r="FQ30" s="44">
        <f>FQ37</f>
        <v>0</v>
      </c>
      <c r="FR30" s="44">
        <f>FR37</f>
        <v>0</v>
      </c>
      <c r="FS30" s="44">
        <f>FS37</f>
        <v>0</v>
      </c>
      <c r="FT30" s="44">
        <f>FT37</f>
        <v>0</v>
      </c>
      <c r="FU30" s="44">
        <f>FU37</f>
        <v>0</v>
      </c>
      <c r="FV30" s="44">
        <f>FV37</f>
        <v>0</v>
      </c>
      <c r="FW30" s="44">
        <f>FW37</f>
        <v>0</v>
      </c>
      <c r="FX30" s="44">
        <f>FX37</f>
        <v>0</v>
      </c>
      <c r="FY30" s="44">
        <f>FY37</f>
        <v>0</v>
      </c>
      <c r="FZ30" s="44">
        <f>FZ37</f>
        <v>0</v>
      </c>
      <c r="GA30" s="44">
        <f>GA37</f>
        <v>0</v>
      </c>
      <c r="GB30" s="44">
        <f>GB37</f>
        <v>0</v>
      </c>
      <c r="GC30" s="44">
        <f>GC37</f>
        <v>0</v>
      </c>
      <c r="GD30" s="44">
        <f>GD37</f>
        <v>0</v>
      </c>
      <c r="GE30" s="44">
        <f>GE37</f>
        <v>0</v>
      </c>
      <c r="GF30" s="44">
        <f>GF37</f>
        <v>0</v>
      </c>
      <c r="GG30" s="44">
        <f>GG37</f>
        <v>0</v>
      </c>
      <c r="GH30" s="44">
        <f>GH37</f>
        <v>0</v>
      </c>
      <c r="GI30" s="44">
        <f>GI37</f>
        <v>0</v>
      </c>
      <c r="GJ30" s="44">
        <f>GJ37</f>
        <v>0</v>
      </c>
      <c r="GK30" s="44">
        <f>GK37</f>
        <v>0</v>
      </c>
      <c r="GL30" s="44">
        <f>GL37</f>
        <v>0</v>
      </c>
      <c r="GM30" s="44">
        <f>GM37</f>
        <v>0</v>
      </c>
      <c r="GN30" s="44">
        <f>GN37</f>
        <v>0</v>
      </c>
      <c r="GO30" s="44">
        <f>GO37</f>
        <v>0</v>
      </c>
      <c r="GP30" s="44">
        <f>GP37</f>
        <v>0</v>
      </c>
      <c r="GQ30" s="44">
        <f>GQ37</f>
        <v>0</v>
      </c>
      <c r="GR30" s="44">
        <f>GR37</f>
        <v>0</v>
      </c>
      <c r="GS30" s="44">
        <f>GS37</f>
        <v>0</v>
      </c>
      <c r="GT30" s="44">
        <f>GT37</f>
        <v>0</v>
      </c>
      <c r="GU30" s="44">
        <f>GU37</f>
        <v>0</v>
      </c>
      <c r="GV30" s="44">
        <f>GV37</f>
        <v>0</v>
      </c>
      <c r="GW30" s="44">
        <f>GW37</f>
        <v>0</v>
      </c>
      <c r="GX30" s="44">
        <f>GX37</f>
        <v>0</v>
      </c>
    </row>
    <row r="32" ht="12.75">
      <c r="A32">
        <v>17</v>
      </c>
      <c r="B32">
        <v>1</v>
      </c>
      <c r="D32">
        <f>ROW(EtalonRes!A11)</f>
        <v>11</v>
      </c>
      <c r="E32" t="s">
        <v>101</v>
      </c>
      <c r="F32" t="s">
        <v>102</v>
      </c>
      <c r="G32" t="s">
        <v>103</v>
      </c>
      <c r="H32" t="s">
        <v>104</v>
      </c>
      <c r="I32">
        <v>150</v>
      </c>
      <c r="J32">
        <v>0</v>
      </c>
      <c r="K32">
        <v>150</v>
      </c>
      <c r="O32">
        <f t="shared" ref="O32:O35" si="2">ROUND(CP32,2)</f>
        <v>79995</v>
      </c>
      <c r="P32">
        <f t="shared" ref="P32:P35" si="3">ROUND(CQ32*I32,2)</f>
        <v>56811</v>
      </c>
      <c r="Q32">
        <f t="shared" ref="Q32:Q35" si="4">ROUND(CR32*I32,2)</f>
        <v>13728</v>
      </c>
      <c r="R32">
        <f t="shared" ref="R32:R35" si="5">ROUND(CS32*I32,2)</f>
        <v>6313.5</v>
      </c>
      <c r="S32">
        <f t="shared" ref="S32:S35" si="6">ROUND(CT32*I32,2)</f>
        <v>9456</v>
      </c>
      <c r="T32">
        <f t="shared" ref="T32:T35" si="7">ROUND(CU32*I32,2)</f>
        <v>0</v>
      </c>
      <c r="U32">
        <f t="shared" ref="U32:U35" si="8">CV32*I32</f>
        <v>34.5</v>
      </c>
      <c r="V32">
        <f t="shared" ref="V32:V35" si="9">CW32*I32</f>
        <v>0</v>
      </c>
      <c r="W32">
        <f t="shared" ref="W32:W35" si="10">ROUND(CX32*I32,2)</f>
        <v>0</v>
      </c>
      <c r="X32">
        <f t="shared" ref="X32:X35" si="11">ROUND(CY32,2)</f>
        <v>6619.1999999999998</v>
      </c>
      <c r="Y32">
        <f t="shared" ref="Y32:Y35" si="12">ROUND(CZ32,2)</f>
        <v>945.60000000000002</v>
      </c>
      <c r="AA32">
        <v>52146028</v>
      </c>
      <c r="AB32">
        <f t="shared" ref="AB32:AB35" si="13">ROUND((AC32+AD32+AF32),6)</f>
        <v>533.29999999999995</v>
      </c>
      <c r="AC32">
        <f t="shared" ref="AC32:AC35" si="14">ROUND((ES32),6)</f>
        <v>378.74000000000001</v>
      </c>
      <c r="AD32">
        <f t="shared" ref="AD32:AD34" si="15">ROUND((((ET32)-(EU32))+AE32),6)</f>
        <v>91.519999999999996</v>
      </c>
      <c r="AE32">
        <f t="shared" ref="AE32:AE34" si="16">ROUND((EU32),6)</f>
        <v>42.090000000000003</v>
      </c>
      <c r="AF32">
        <f t="shared" ref="AF32:AF34" si="17">ROUND((EV32),6)</f>
        <v>63.039999999999999</v>
      </c>
      <c r="AG32">
        <f t="shared" ref="AG32:AG35" si="18">ROUND((AP32),6)</f>
        <v>0</v>
      </c>
      <c r="AH32">
        <f t="shared" ref="AH32:AH34" si="19">(EW32)</f>
        <v>0.23000000000000001</v>
      </c>
      <c r="AI32">
        <f t="shared" ref="AI32:AI34" si="20">(EX32)</f>
        <v>0</v>
      </c>
      <c r="AJ32">
        <f t="shared" ref="AJ32:AJ35" si="21">(AS32)</f>
        <v>0</v>
      </c>
      <c r="AK32">
        <v>533.29999999999995</v>
      </c>
      <c r="AL32">
        <v>378.74000000000001</v>
      </c>
      <c r="AM32">
        <v>91.519999999999996</v>
      </c>
      <c r="AN32">
        <v>42.090000000000003</v>
      </c>
      <c r="AO32">
        <v>63.039999999999999</v>
      </c>
      <c r="AP32">
        <v>0</v>
      </c>
      <c r="AQ32">
        <v>0.23000000000000001</v>
      </c>
      <c r="AR32">
        <v>0</v>
      </c>
      <c r="AS32">
        <v>0</v>
      </c>
      <c r="AT32">
        <v>70</v>
      </c>
      <c r="AU32">
        <v>10</v>
      </c>
      <c r="AV32">
        <v>1</v>
      </c>
      <c r="AW32">
        <v>1</v>
      </c>
      <c r="AZ32">
        <v>1</v>
      </c>
      <c r="BA32">
        <v>1</v>
      </c>
      <c r="BB32">
        <v>1</v>
      </c>
      <c r="BC32">
        <v>1</v>
      </c>
      <c r="BH32">
        <v>0</v>
      </c>
      <c r="BI32">
        <v>4</v>
      </c>
      <c r="BJ32" t="s">
        <v>105</v>
      </c>
      <c r="BM32">
        <v>0</v>
      </c>
      <c r="BN32">
        <v>0</v>
      </c>
      <c r="BP32">
        <v>0</v>
      </c>
      <c r="BQ32">
        <v>1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Z32">
        <v>70</v>
      </c>
      <c r="CA32">
        <v>10</v>
      </c>
      <c r="CE32">
        <v>0</v>
      </c>
      <c r="CF32">
        <v>0</v>
      </c>
      <c r="CG32">
        <v>0</v>
      </c>
      <c r="CM32">
        <v>0</v>
      </c>
      <c r="CO32">
        <v>0</v>
      </c>
      <c r="CP32">
        <f t="shared" ref="CP32:CP35" si="22">(P32+Q32+S32)</f>
        <v>79995</v>
      </c>
      <c r="CQ32">
        <f t="shared" ref="CQ32:CQ35" si="23">(AC32*BC32*AW32)</f>
        <v>378.74000000000001</v>
      </c>
      <c r="CR32">
        <f t="shared" ref="CR32:CR34" si="24">((((ET32)*BB32-(EU32)*BS32)+AE32*BS32)*AV32)</f>
        <v>91.519999999999996</v>
      </c>
      <c r="CS32">
        <f t="shared" ref="CS32:CS35" si="25">(AE32*BS32*AV32)</f>
        <v>42.090000000000003</v>
      </c>
      <c r="CT32">
        <f t="shared" ref="CT32:CT35" si="26">(AF32*BA32*AV32)</f>
        <v>63.039999999999999</v>
      </c>
      <c r="CU32">
        <f t="shared" ref="CU32:CU35" si="27">AG32</f>
        <v>0</v>
      </c>
      <c r="CV32">
        <f t="shared" ref="CV32:CV35" si="28">(AH32*AV32)</f>
        <v>0.23000000000000001</v>
      </c>
      <c r="CW32">
        <f t="shared" ref="CW32:CW35" si="29">AI32</f>
        <v>0</v>
      </c>
      <c r="CX32">
        <f t="shared" ref="CX32:CX35" si="30">AJ32</f>
        <v>0</v>
      </c>
      <c r="CY32">
        <f t="shared" ref="CY32:CY35" si="31">((S32*BZ32)/100)</f>
        <v>6619.1999999999998</v>
      </c>
      <c r="CZ32">
        <f t="shared" ref="CZ32:CZ35" si="32">((S32*CA32)/100)</f>
        <v>945.60000000000002</v>
      </c>
      <c r="DN32">
        <v>0</v>
      </c>
      <c r="DO32">
        <v>0</v>
      </c>
      <c r="DP32">
        <v>1</v>
      </c>
      <c r="DQ32">
        <v>1</v>
      </c>
      <c r="DU32">
        <v>1005</v>
      </c>
      <c r="DV32" t="s">
        <v>104</v>
      </c>
      <c r="DW32" t="s">
        <v>104</v>
      </c>
      <c r="DX32">
        <v>1</v>
      </c>
      <c r="EE32">
        <v>51761345</v>
      </c>
      <c r="EF32">
        <v>1</v>
      </c>
      <c r="EG32" t="s">
        <v>106</v>
      </c>
      <c r="EH32">
        <v>0</v>
      </c>
      <c r="EJ32">
        <v>4</v>
      </c>
      <c r="EK32">
        <v>0</v>
      </c>
      <c r="EL32" t="s">
        <v>107</v>
      </c>
      <c r="EM32" t="s">
        <v>108</v>
      </c>
      <c r="EQ32">
        <v>0</v>
      </c>
      <c r="ER32">
        <v>533.29999999999995</v>
      </c>
      <c r="ES32">
        <v>378.74000000000001</v>
      </c>
      <c r="ET32">
        <v>91.519999999999996</v>
      </c>
      <c r="EU32">
        <v>42.090000000000003</v>
      </c>
      <c r="EV32">
        <v>63.039999999999999</v>
      </c>
      <c r="EW32">
        <v>0.23000000000000001</v>
      </c>
      <c r="EX32">
        <v>0</v>
      </c>
      <c r="EY32">
        <v>0</v>
      </c>
      <c r="FQ32">
        <v>0</v>
      </c>
      <c r="FR32">
        <f t="shared" ref="FR32:FR35" si="33">ROUND(IF(AND(BH32=3,BI32=3),P32,0),2)</f>
        <v>0</v>
      </c>
      <c r="FS32">
        <v>0</v>
      </c>
      <c r="FX32">
        <v>70</v>
      </c>
      <c r="FY32">
        <v>10</v>
      </c>
      <c r="GD32">
        <v>0</v>
      </c>
      <c r="GF32">
        <v>196493599</v>
      </c>
      <c r="GG32">
        <v>2</v>
      </c>
      <c r="GH32">
        <v>1</v>
      </c>
      <c r="GI32">
        <v>-2</v>
      </c>
      <c r="GJ32">
        <v>0</v>
      </c>
      <c r="GK32">
        <f>ROUND(R32*(R12)/100,2)</f>
        <v>6818.5799999999999</v>
      </c>
      <c r="GL32">
        <f t="shared" ref="GL32:GL35" si="34">ROUND(IF(AND(BH32=3,BI32=3,FS32&lt;&gt;0),P32,0),2)</f>
        <v>0</v>
      </c>
      <c r="GM32">
        <f t="shared" ref="GM32:GM33" si="35">ROUND(O32+X32+Y32+GK32,2)+GX32</f>
        <v>94378.380000000005</v>
      </c>
      <c r="GN32">
        <f t="shared" ref="GN32:GN33" si="36">IF(OR(BI32=0,BI32=1),ROUND(O32+X32+Y32+GK32,2),0)</f>
        <v>0</v>
      </c>
      <c r="GO32">
        <f t="shared" ref="GO32:GO33" si="37">IF(BI32=2,ROUND(O32+X32+Y32+GK32,2),0)</f>
        <v>0</v>
      </c>
      <c r="GP32">
        <f t="shared" ref="GP32:GP33" si="38">IF(BI32=4,ROUND(O32+X32+Y32+GK32,2)+GX32,0)</f>
        <v>94378.380000000005</v>
      </c>
      <c r="GR32">
        <v>0</v>
      </c>
      <c r="GS32">
        <v>3</v>
      </c>
      <c r="GT32">
        <v>0</v>
      </c>
      <c r="GV32">
        <f t="shared" ref="GV32:GV35" si="39">ROUND((GT32),6)</f>
        <v>0</v>
      </c>
      <c r="GW32">
        <v>1</v>
      </c>
      <c r="GX32">
        <f t="shared" ref="GX32:GX35" si="40">ROUND(HC32*I32,2)</f>
        <v>0</v>
      </c>
      <c r="HA32">
        <v>0</v>
      </c>
      <c r="HB32">
        <v>0</v>
      </c>
      <c r="HC32">
        <f t="shared" ref="HC32:HC78" si="41">GV32*GW32</f>
        <v>0</v>
      </c>
      <c r="IK32">
        <v>0</v>
      </c>
    </row>
    <row r="33" ht="12.75">
      <c r="A33">
        <v>18</v>
      </c>
      <c r="B33">
        <v>1</v>
      </c>
      <c r="E33" t="s">
        <v>109</v>
      </c>
      <c r="F33" t="s">
        <v>110</v>
      </c>
      <c r="G33" t="s">
        <v>111</v>
      </c>
      <c r="H33" t="s">
        <v>112</v>
      </c>
      <c r="I33">
        <f>I32*J33</f>
        <v>-18</v>
      </c>
      <c r="J33">
        <v>-0.12</v>
      </c>
      <c r="K33">
        <v>-0.12</v>
      </c>
      <c r="O33">
        <f t="shared" si="2"/>
        <v>-0</v>
      </c>
      <c r="P33">
        <f t="shared" si="3"/>
        <v>-0</v>
      </c>
      <c r="Q33">
        <f t="shared" si="4"/>
        <v>-0</v>
      </c>
      <c r="R33">
        <f t="shared" si="5"/>
        <v>-0</v>
      </c>
      <c r="S33">
        <f t="shared" si="6"/>
        <v>-0</v>
      </c>
      <c r="T33">
        <f t="shared" si="7"/>
        <v>-0</v>
      </c>
      <c r="U33">
        <f t="shared" si="8"/>
        <v>-0</v>
      </c>
      <c r="V33">
        <f t="shared" si="9"/>
        <v>-0</v>
      </c>
      <c r="W33">
        <f t="shared" si="10"/>
        <v>-0</v>
      </c>
      <c r="X33">
        <f t="shared" si="11"/>
        <v>-0</v>
      </c>
      <c r="Y33">
        <f t="shared" si="12"/>
        <v>-0</v>
      </c>
      <c r="AA33">
        <v>52146028</v>
      </c>
      <c r="AB33">
        <f t="shared" si="13"/>
        <v>0</v>
      </c>
      <c r="AC33">
        <f t="shared" si="14"/>
        <v>0</v>
      </c>
      <c r="AD33">
        <f t="shared" si="15"/>
        <v>0</v>
      </c>
      <c r="AE33">
        <f t="shared" si="16"/>
        <v>0</v>
      </c>
      <c r="AF33">
        <f t="shared" si="17"/>
        <v>0</v>
      </c>
      <c r="AG33">
        <f t="shared" si="18"/>
        <v>0</v>
      </c>
      <c r="AH33">
        <f t="shared" si="19"/>
        <v>0</v>
      </c>
      <c r="AI33">
        <f t="shared" si="20"/>
        <v>0</v>
      </c>
      <c r="AJ33">
        <f t="shared" si="21"/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70</v>
      </c>
      <c r="AU33">
        <v>10</v>
      </c>
      <c r="AV33">
        <v>1</v>
      </c>
      <c r="AW33">
        <v>1</v>
      </c>
      <c r="AZ33">
        <v>1</v>
      </c>
      <c r="BA33">
        <v>1</v>
      </c>
      <c r="BB33">
        <v>1</v>
      </c>
      <c r="BC33">
        <v>1</v>
      </c>
      <c r="BH33">
        <v>3</v>
      </c>
      <c r="BI33">
        <v>4</v>
      </c>
      <c r="BM33">
        <v>0</v>
      </c>
      <c r="BN33">
        <v>0</v>
      </c>
      <c r="BP33">
        <v>0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Z33">
        <v>70</v>
      </c>
      <c r="CA33">
        <v>10</v>
      </c>
      <c r="CE33">
        <v>0</v>
      </c>
      <c r="CF33">
        <v>0</v>
      </c>
      <c r="CG33">
        <v>0</v>
      </c>
      <c r="CM33">
        <v>0</v>
      </c>
      <c r="CO33">
        <v>0</v>
      </c>
      <c r="CP33">
        <f t="shared" si="22"/>
        <v>-0</v>
      </c>
      <c r="CQ33">
        <f t="shared" si="23"/>
        <v>0</v>
      </c>
      <c r="CR33">
        <f t="shared" si="24"/>
        <v>0</v>
      </c>
      <c r="CS33">
        <f t="shared" si="25"/>
        <v>0</v>
      </c>
      <c r="CT33">
        <f t="shared" si="26"/>
        <v>0</v>
      </c>
      <c r="CU33">
        <f t="shared" si="27"/>
        <v>0</v>
      </c>
      <c r="CV33">
        <f t="shared" si="28"/>
        <v>0</v>
      </c>
      <c r="CW33">
        <f t="shared" si="29"/>
        <v>0</v>
      </c>
      <c r="CX33">
        <f t="shared" si="30"/>
        <v>0</v>
      </c>
      <c r="CY33">
        <f t="shared" si="31"/>
        <v>-0</v>
      </c>
      <c r="CZ33">
        <f t="shared" si="32"/>
        <v>-0</v>
      </c>
      <c r="DN33">
        <v>0</v>
      </c>
      <c r="DO33">
        <v>0</v>
      </c>
      <c r="DP33">
        <v>1</v>
      </c>
      <c r="DQ33">
        <v>1</v>
      </c>
      <c r="DU33">
        <v>1009</v>
      </c>
      <c r="DV33" t="s">
        <v>112</v>
      </c>
      <c r="DW33" t="s">
        <v>112</v>
      </c>
      <c r="DX33">
        <v>1000</v>
      </c>
      <c r="EE33">
        <v>51761345</v>
      </c>
      <c r="EF33">
        <v>1</v>
      </c>
      <c r="EG33" t="s">
        <v>106</v>
      </c>
      <c r="EH33">
        <v>0</v>
      </c>
      <c r="EJ33">
        <v>4</v>
      </c>
      <c r="EK33">
        <v>0</v>
      </c>
      <c r="EL33" t="s">
        <v>107</v>
      </c>
      <c r="EM33" t="s">
        <v>108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FQ33">
        <v>0</v>
      </c>
      <c r="FR33">
        <f t="shared" si="33"/>
        <v>0</v>
      </c>
      <c r="FS33">
        <v>0</v>
      </c>
      <c r="FX33">
        <v>70</v>
      </c>
      <c r="FY33">
        <v>10</v>
      </c>
      <c r="GD33">
        <v>0</v>
      </c>
      <c r="GF33">
        <v>1489638031</v>
      </c>
      <c r="GG33">
        <v>2</v>
      </c>
      <c r="GH33">
        <v>1</v>
      </c>
      <c r="GI33">
        <v>-2</v>
      </c>
      <c r="GJ33">
        <v>0</v>
      </c>
      <c r="GK33">
        <f>ROUND(R33*(R12)/100,2)</f>
        <v>-0</v>
      </c>
      <c r="GL33">
        <f t="shared" si="34"/>
        <v>0</v>
      </c>
      <c r="GM33">
        <f t="shared" si="35"/>
        <v>-0</v>
      </c>
      <c r="GN33">
        <f t="shared" si="36"/>
        <v>0</v>
      </c>
      <c r="GO33">
        <f t="shared" si="37"/>
        <v>0</v>
      </c>
      <c r="GP33">
        <f t="shared" si="38"/>
        <v>-0</v>
      </c>
      <c r="GR33">
        <v>0</v>
      </c>
      <c r="GS33">
        <v>3</v>
      </c>
      <c r="GT33">
        <v>0</v>
      </c>
      <c r="GV33">
        <f t="shared" si="39"/>
        <v>0</v>
      </c>
      <c r="GW33">
        <v>1</v>
      </c>
      <c r="GX33">
        <f t="shared" si="40"/>
        <v>-0</v>
      </c>
      <c r="HA33">
        <v>0</v>
      </c>
      <c r="HB33">
        <v>0</v>
      </c>
      <c r="HC33">
        <f t="shared" si="41"/>
        <v>0</v>
      </c>
      <c r="IK33">
        <v>0</v>
      </c>
    </row>
    <row r="34" ht="12.75">
      <c r="A34">
        <v>17</v>
      </c>
      <c r="B34">
        <v>1</v>
      </c>
      <c r="D34">
        <f>ROW(EtalonRes!A13)</f>
        <v>13</v>
      </c>
      <c r="E34" t="s">
        <v>113</v>
      </c>
      <c r="F34" t="s">
        <v>114</v>
      </c>
      <c r="G34" t="s">
        <v>115</v>
      </c>
      <c r="H34" t="s">
        <v>112</v>
      </c>
      <c r="I34">
        <f>ROUND(18*0.8,9)</f>
        <v>14.4</v>
      </c>
      <c r="J34">
        <v>0</v>
      </c>
      <c r="K34">
        <f>ROUND(18*0.8,9)</f>
        <v>14.4</v>
      </c>
      <c r="O34">
        <f t="shared" si="2"/>
        <v>881.57000000000005</v>
      </c>
      <c r="P34">
        <f t="shared" si="3"/>
        <v>0</v>
      </c>
      <c r="Q34">
        <f t="shared" si="4"/>
        <v>881.57000000000005</v>
      </c>
      <c r="R34">
        <f t="shared" si="5"/>
        <v>475.33999999999997</v>
      </c>
      <c r="S34">
        <f t="shared" si="6"/>
        <v>0</v>
      </c>
      <c r="T34">
        <f t="shared" si="7"/>
        <v>0</v>
      </c>
      <c r="U34">
        <f t="shared" si="8"/>
        <v>0</v>
      </c>
      <c r="V34">
        <f t="shared" si="9"/>
        <v>0</v>
      </c>
      <c r="W34">
        <f t="shared" si="10"/>
        <v>0</v>
      </c>
      <c r="X34">
        <f t="shared" si="11"/>
        <v>0</v>
      </c>
      <c r="Y34">
        <f t="shared" si="12"/>
        <v>0</v>
      </c>
      <c r="AA34">
        <v>52146028</v>
      </c>
      <c r="AB34">
        <f t="shared" si="13"/>
        <v>61.219999999999999</v>
      </c>
      <c r="AC34">
        <f t="shared" si="14"/>
        <v>0</v>
      </c>
      <c r="AD34">
        <f t="shared" si="15"/>
        <v>61.219999999999999</v>
      </c>
      <c r="AE34">
        <f t="shared" si="16"/>
        <v>33.009999999999998</v>
      </c>
      <c r="AF34">
        <f t="shared" si="17"/>
        <v>0</v>
      </c>
      <c r="AG34">
        <f t="shared" si="18"/>
        <v>0</v>
      </c>
      <c r="AH34">
        <f t="shared" si="19"/>
        <v>0</v>
      </c>
      <c r="AI34">
        <f t="shared" si="20"/>
        <v>0</v>
      </c>
      <c r="AJ34">
        <f t="shared" si="21"/>
        <v>0</v>
      </c>
      <c r="AK34">
        <v>61.219999999999999</v>
      </c>
      <c r="AL34">
        <v>0</v>
      </c>
      <c r="AM34">
        <v>61.219999999999999</v>
      </c>
      <c r="AN34">
        <v>33.009999999999998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Z34">
        <v>1</v>
      </c>
      <c r="BA34">
        <v>1</v>
      </c>
      <c r="BB34">
        <v>1</v>
      </c>
      <c r="BC34">
        <v>1</v>
      </c>
      <c r="BH34">
        <v>0</v>
      </c>
      <c r="BI34">
        <v>4</v>
      </c>
      <c r="BJ34" t="s">
        <v>116</v>
      </c>
      <c r="BM34">
        <v>1</v>
      </c>
      <c r="BN34">
        <v>0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Z34">
        <v>0</v>
      </c>
      <c r="CA34">
        <v>0</v>
      </c>
      <c r="CE34">
        <v>0</v>
      </c>
      <c r="CF34">
        <v>0</v>
      </c>
      <c r="CG34">
        <v>0</v>
      </c>
      <c r="CM34">
        <v>0</v>
      </c>
      <c r="CO34">
        <v>0</v>
      </c>
      <c r="CP34">
        <f t="shared" si="22"/>
        <v>881.57000000000005</v>
      </c>
      <c r="CQ34">
        <f t="shared" si="23"/>
        <v>0</v>
      </c>
      <c r="CR34">
        <f t="shared" si="24"/>
        <v>61.219999999999999</v>
      </c>
      <c r="CS34">
        <f t="shared" si="25"/>
        <v>33.009999999999998</v>
      </c>
      <c r="CT34">
        <f t="shared" si="26"/>
        <v>0</v>
      </c>
      <c r="CU34">
        <f t="shared" si="27"/>
        <v>0</v>
      </c>
      <c r="CV34">
        <f t="shared" si="28"/>
        <v>0</v>
      </c>
      <c r="CW34">
        <f t="shared" si="29"/>
        <v>0</v>
      </c>
      <c r="CX34">
        <f t="shared" si="30"/>
        <v>0</v>
      </c>
      <c r="CY34">
        <f t="shared" si="31"/>
        <v>0</v>
      </c>
      <c r="CZ34">
        <f t="shared" si="32"/>
        <v>0</v>
      </c>
      <c r="DN34">
        <v>0</v>
      </c>
      <c r="DO34">
        <v>0</v>
      </c>
      <c r="DP34">
        <v>1</v>
      </c>
      <c r="DQ34">
        <v>1</v>
      </c>
      <c r="DU34">
        <v>1009</v>
      </c>
      <c r="DV34" t="s">
        <v>112</v>
      </c>
      <c r="DW34" t="s">
        <v>112</v>
      </c>
      <c r="DX34">
        <v>1000</v>
      </c>
      <c r="EE34">
        <v>51761347</v>
      </c>
      <c r="EF34">
        <v>1</v>
      </c>
      <c r="EG34" t="s">
        <v>106</v>
      </c>
      <c r="EH34">
        <v>0</v>
      </c>
      <c r="EJ34">
        <v>4</v>
      </c>
      <c r="EK34">
        <v>1</v>
      </c>
      <c r="EL34" t="s">
        <v>117</v>
      </c>
      <c r="EM34" t="s">
        <v>108</v>
      </c>
      <c r="EQ34">
        <v>0</v>
      </c>
      <c r="ER34">
        <v>61.219999999999999</v>
      </c>
      <c r="ES34">
        <v>0</v>
      </c>
      <c r="ET34">
        <v>61.219999999999999</v>
      </c>
      <c r="EU34">
        <v>33.009999999999998</v>
      </c>
      <c r="EV34">
        <v>0</v>
      </c>
      <c r="EW34">
        <v>0</v>
      </c>
      <c r="EX34">
        <v>0</v>
      </c>
      <c r="EY34">
        <v>0</v>
      </c>
      <c r="FQ34">
        <v>0</v>
      </c>
      <c r="FR34">
        <f t="shared" si="33"/>
        <v>0</v>
      </c>
      <c r="FS34">
        <v>0</v>
      </c>
      <c r="FX34">
        <v>0</v>
      </c>
      <c r="FY34">
        <v>0</v>
      </c>
      <c r="GD34">
        <v>1</v>
      </c>
      <c r="GF34">
        <v>442447911</v>
      </c>
      <c r="GG34">
        <v>2</v>
      </c>
      <c r="GH34">
        <v>1</v>
      </c>
      <c r="GI34">
        <v>-2</v>
      </c>
      <c r="GJ34">
        <v>0</v>
      </c>
      <c r="GK34">
        <v>0</v>
      </c>
      <c r="GL34">
        <f t="shared" si="34"/>
        <v>0</v>
      </c>
      <c r="GM34">
        <f t="shared" ref="GM34:GM35" si="42">ROUND(O34+X34+Y34,2)+GX34</f>
        <v>881.57000000000005</v>
      </c>
      <c r="GN34">
        <f t="shared" ref="GN34:GN35" si="43">IF(OR(BI34=0,BI34=1),ROUND(O34+X34+Y34,2),0)</f>
        <v>0</v>
      </c>
      <c r="GO34">
        <f t="shared" ref="GO34:GO35" si="44">IF(BI34=2,ROUND(O34+X34+Y34,2),0)</f>
        <v>0</v>
      </c>
      <c r="GP34">
        <f t="shared" ref="GP34:GP35" si="45">IF(BI34=4,ROUND(O34+X34+Y34,2)+GX34,0)</f>
        <v>881.57000000000005</v>
      </c>
      <c r="GR34">
        <v>0</v>
      </c>
      <c r="GS34">
        <v>3</v>
      </c>
      <c r="GT34">
        <v>0</v>
      </c>
      <c r="GV34">
        <f t="shared" si="39"/>
        <v>0</v>
      </c>
      <c r="GW34">
        <v>1</v>
      </c>
      <c r="GX34">
        <f t="shared" si="40"/>
        <v>0</v>
      </c>
      <c r="HA34">
        <v>0</v>
      </c>
      <c r="HB34">
        <v>0</v>
      </c>
      <c r="HC34">
        <f t="shared" si="41"/>
        <v>0</v>
      </c>
      <c r="IK34">
        <v>0</v>
      </c>
    </row>
    <row r="35" ht="12.75">
      <c r="A35">
        <v>17</v>
      </c>
      <c r="B35">
        <v>1</v>
      </c>
      <c r="D35">
        <f>ROW(EtalonRes!A15)</f>
        <v>15</v>
      </c>
      <c r="E35" t="s">
        <v>118</v>
      </c>
      <c r="F35" t="s">
        <v>119</v>
      </c>
      <c r="G35" t="s">
        <v>120</v>
      </c>
      <c r="H35" t="s">
        <v>112</v>
      </c>
      <c r="I35">
        <f>ROUND(I34,9)</f>
        <v>14.4</v>
      </c>
      <c r="J35">
        <v>0</v>
      </c>
      <c r="K35">
        <f>ROUND(I34,9)</f>
        <v>14.4</v>
      </c>
      <c r="O35">
        <f t="shared" si="2"/>
        <v>21290.259999999998</v>
      </c>
      <c r="P35">
        <f t="shared" si="3"/>
        <v>0</v>
      </c>
      <c r="Q35">
        <f t="shared" si="4"/>
        <v>21290.259999999998</v>
      </c>
      <c r="R35">
        <f t="shared" si="5"/>
        <v>11486.02</v>
      </c>
      <c r="S35">
        <f t="shared" si="6"/>
        <v>0</v>
      </c>
      <c r="T35">
        <f t="shared" si="7"/>
        <v>0</v>
      </c>
      <c r="U35">
        <f t="shared" si="8"/>
        <v>0</v>
      </c>
      <c r="V35">
        <f t="shared" si="9"/>
        <v>0</v>
      </c>
      <c r="W35">
        <f t="shared" si="10"/>
        <v>0</v>
      </c>
      <c r="X35">
        <f t="shared" si="11"/>
        <v>0</v>
      </c>
      <c r="Y35">
        <f t="shared" si="12"/>
        <v>0</v>
      </c>
      <c r="AA35">
        <v>52146028</v>
      </c>
      <c r="AB35">
        <f t="shared" si="13"/>
        <v>1478.49</v>
      </c>
      <c r="AC35">
        <f t="shared" si="14"/>
        <v>0</v>
      </c>
      <c r="AD35">
        <f>ROUND(((((ET35*51))-((EU35*51)))+AE35),6)</f>
        <v>1478.49</v>
      </c>
      <c r="AE35">
        <f>ROUND(((EU35*51)),6)</f>
        <v>797.63999999999999</v>
      </c>
      <c r="AF35">
        <f>ROUND(((EV35*51)),6)</f>
        <v>0</v>
      </c>
      <c r="AG35">
        <f t="shared" si="18"/>
        <v>0</v>
      </c>
      <c r="AH35">
        <f>((EW35*51))</f>
        <v>0</v>
      </c>
      <c r="AI35">
        <f>((EX35*51))</f>
        <v>0</v>
      </c>
      <c r="AJ35">
        <f t="shared" si="21"/>
        <v>0</v>
      </c>
      <c r="AK35">
        <v>28.989999999999998</v>
      </c>
      <c r="AL35">
        <v>0</v>
      </c>
      <c r="AM35">
        <v>28.989999999999998</v>
      </c>
      <c r="AN35">
        <v>15.640000000000001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Z35">
        <v>1</v>
      </c>
      <c r="BA35">
        <v>1</v>
      </c>
      <c r="BB35">
        <v>1</v>
      </c>
      <c r="BC35">
        <v>1</v>
      </c>
      <c r="BH35">
        <v>0</v>
      </c>
      <c r="BI35">
        <v>4</v>
      </c>
      <c r="BJ35" t="s">
        <v>121</v>
      </c>
      <c r="BM35">
        <v>1</v>
      </c>
      <c r="BN35">
        <v>0</v>
      </c>
      <c r="BP35">
        <v>0</v>
      </c>
      <c r="BQ35">
        <v>1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0</v>
      </c>
      <c r="CA35">
        <v>0</v>
      </c>
      <c r="CE35">
        <v>0</v>
      </c>
      <c r="CF35">
        <v>0</v>
      </c>
      <c r="CG35">
        <v>0</v>
      </c>
      <c r="CM35">
        <v>0</v>
      </c>
      <c r="CO35">
        <v>0</v>
      </c>
      <c r="CP35">
        <f t="shared" si="22"/>
        <v>21290.259999999998</v>
      </c>
      <c r="CQ35">
        <f t="shared" si="23"/>
        <v>0</v>
      </c>
      <c r="CR35">
        <f>(((((ET35*51))*BB35-((EU35*51))*BS35)+AE35*BS35)*AV35)</f>
        <v>1478.49</v>
      </c>
      <c r="CS35">
        <f t="shared" si="25"/>
        <v>797.63999999999999</v>
      </c>
      <c r="CT35">
        <f t="shared" si="26"/>
        <v>0</v>
      </c>
      <c r="CU35">
        <f t="shared" si="27"/>
        <v>0</v>
      </c>
      <c r="CV35">
        <f t="shared" si="28"/>
        <v>0</v>
      </c>
      <c r="CW35">
        <f t="shared" si="29"/>
        <v>0</v>
      </c>
      <c r="CX35">
        <f t="shared" si="30"/>
        <v>0</v>
      </c>
      <c r="CY35">
        <f t="shared" si="31"/>
        <v>0</v>
      </c>
      <c r="CZ35">
        <f t="shared" si="32"/>
        <v>0</v>
      </c>
      <c r="DE35" t="s">
        <v>122</v>
      </c>
      <c r="DF35" t="s">
        <v>122</v>
      </c>
      <c r="DG35" t="s">
        <v>122</v>
      </c>
      <c r="DI35" t="s">
        <v>122</v>
      </c>
      <c r="DJ35" t="s">
        <v>122</v>
      </c>
      <c r="DN35">
        <v>0</v>
      </c>
      <c r="DO35">
        <v>0</v>
      </c>
      <c r="DP35">
        <v>1</v>
      </c>
      <c r="DQ35">
        <v>1</v>
      </c>
      <c r="DU35">
        <v>1009</v>
      </c>
      <c r="DV35" t="s">
        <v>112</v>
      </c>
      <c r="DW35" t="s">
        <v>112</v>
      </c>
      <c r="DX35">
        <v>1000</v>
      </c>
      <c r="EE35">
        <v>51761347</v>
      </c>
      <c r="EF35">
        <v>1</v>
      </c>
      <c r="EG35" t="s">
        <v>106</v>
      </c>
      <c r="EH35">
        <v>0</v>
      </c>
      <c r="EJ35">
        <v>4</v>
      </c>
      <c r="EK35">
        <v>1</v>
      </c>
      <c r="EL35" t="s">
        <v>117</v>
      </c>
      <c r="EM35" t="s">
        <v>108</v>
      </c>
      <c r="EQ35">
        <v>0</v>
      </c>
      <c r="ER35">
        <v>28.989999999999998</v>
      </c>
      <c r="ES35">
        <v>0</v>
      </c>
      <c r="ET35">
        <v>28.989999999999998</v>
      </c>
      <c r="EU35">
        <v>15.640000000000001</v>
      </c>
      <c r="EV35">
        <v>0</v>
      </c>
      <c r="EW35">
        <v>0</v>
      </c>
      <c r="EX35">
        <v>0</v>
      </c>
      <c r="EY35">
        <v>0</v>
      </c>
      <c r="FQ35">
        <v>0</v>
      </c>
      <c r="FR35">
        <f t="shared" si="33"/>
        <v>0</v>
      </c>
      <c r="FS35">
        <v>0</v>
      </c>
      <c r="FX35">
        <v>0</v>
      </c>
      <c r="FY35">
        <v>0</v>
      </c>
      <c r="GD35">
        <v>1</v>
      </c>
      <c r="GF35">
        <v>-1355325295</v>
      </c>
      <c r="GG35">
        <v>2</v>
      </c>
      <c r="GH35">
        <v>1</v>
      </c>
      <c r="GI35">
        <v>-2</v>
      </c>
      <c r="GJ35">
        <v>0</v>
      </c>
      <c r="GK35">
        <v>0</v>
      </c>
      <c r="GL35">
        <f t="shared" si="34"/>
        <v>0</v>
      </c>
      <c r="GM35">
        <f t="shared" si="42"/>
        <v>21290.259999999998</v>
      </c>
      <c r="GN35">
        <f t="shared" si="43"/>
        <v>0</v>
      </c>
      <c r="GO35">
        <f t="shared" si="44"/>
        <v>0</v>
      </c>
      <c r="GP35">
        <f t="shared" si="45"/>
        <v>21290.259999999998</v>
      </c>
      <c r="GR35">
        <v>0</v>
      </c>
      <c r="GS35">
        <v>3</v>
      </c>
      <c r="GT35">
        <v>0</v>
      </c>
      <c r="GV35">
        <f t="shared" si="39"/>
        <v>0</v>
      </c>
      <c r="GW35">
        <v>1</v>
      </c>
      <c r="GX35">
        <f t="shared" si="40"/>
        <v>0</v>
      </c>
      <c r="HA35">
        <v>0</v>
      </c>
      <c r="HB35">
        <v>0</v>
      </c>
      <c r="HC35">
        <f t="shared" si="41"/>
        <v>0</v>
      </c>
      <c r="IK35">
        <v>0</v>
      </c>
    </row>
    <row r="37" ht="12.75">
      <c r="A37" s="43">
        <v>51</v>
      </c>
      <c r="B37" s="43">
        <f>B28</f>
        <v>1</v>
      </c>
      <c r="C37" s="43">
        <f>A28</f>
        <v>5</v>
      </c>
      <c r="D37" s="43">
        <f>ROW(A28)</f>
        <v>28</v>
      </c>
      <c r="E37" s="43"/>
      <c r="F37" s="43" t="str">
        <f>IF(F28&lt;&gt;"",F28,"")</f>
        <v xml:space="preserve">Новый подраздел</v>
      </c>
      <c r="G37" s="43" t="str">
        <f>IF(G28&lt;&gt;"",G28,"")</f>
        <v xml:space="preserve">Ремонт асфальтобетонного покрытия - 150,0 м2</v>
      </c>
      <c r="H37" s="43">
        <v>0</v>
      </c>
      <c r="I37" s="43"/>
      <c r="J37" s="43"/>
      <c r="K37" s="43"/>
      <c r="L37" s="43"/>
      <c r="M37" s="43"/>
      <c r="N37" s="43"/>
      <c r="O37" s="43">
        <f>ROUND(AB37,2)</f>
        <v>102166.83</v>
      </c>
      <c r="P37" s="43">
        <f>ROUND(AC37,2)</f>
        <v>56811</v>
      </c>
      <c r="Q37" s="43">
        <f>ROUND(AD37,2)</f>
        <v>35899.830000000002</v>
      </c>
      <c r="R37" s="43">
        <f>ROUND(AE37,2)</f>
        <v>18274.860000000001</v>
      </c>
      <c r="S37" s="43">
        <f>ROUND(AF37,2)</f>
        <v>9456</v>
      </c>
      <c r="T37" s="43">
        <f>ROUND(AG37,2)</f>
        <v>0</v>
      </c>
      <c r="U37" s="43">
        <f>AH37</f>
        <v>34.5</v>
      </c>
      <c r="V37" s="43">
        <f>AI37</f>
        <v>0</v>
      </c>
      <c r="W37" s="43">
        <f>ROUND(AJ37,2)</f>
        <v>0</v>
      </c>
      <c r="X37" s="43">
        <f>ROUND(AK37,2)</f>
        <v>6619.1999999999998</v>
      </c>
      <c r="Y37" s="43">
        <f>ROUND(AL37,2)</f>
        <v>945.60000000000002</v>
      </c>
      <c r="Z37" s="43"/>
      <c r="AA37" s="43"/>
      <c r="AB37" s="43">
        <f>ROUND(SUMIF(AA32:AA35,"=52146028",O32:O35),2)</f>
        <v>102166.83</v>
      </c>
      <c r="AC37" s="43">
        <f>ROUND(SUMIF(AA32:AA35,"=52146028",P32:P35),2)</f>
        <v>56811</v>
      </c>
      <c r="AD37" s="43">
        <f>ROUND(SUMIF(AA32:AA35,"=52146028",Q32:Q35),2)</f>
        <v>35899.830000000002</v>
      </c>
      <c r="AE37" s="43">
        <f>ROUND(SUMIF(AA32:AA35,"=52146028",R32:R35),2)</f>
        <v>18274.860000000001</v>
      </c>
      <c r="AF37" s="43">
        <f>ROUND(SUMIF(AA32:AA35,"=52146028",S32:S35),2)</f>
        <v>9456</v>
      </c>
      <c r="AG37" s="43">
        <f>ROUND(SUMIF(AA32:AA35,"=52146028",T32:T35),2)</f>
        <v>0</v>
      </c>
      <c r="AH37" s="43">
        <f>SUMIF(AA32:AA35,"=52146028",U32:U35)</f>
        <v>34.5</v>
      </c>
      <c r="AI37" s="43">
        <f>SUMIF(AA32:AA35,"=52146028",V32:V35)</f>
        <v>0</v>
      </c>
      <c r="AJ37" s="43">
        <f>ROUND(SUMIF(AA32:AA35,"=52146028",W32:W35),2)</f>
        <v>0</v>
      </c>
      <c r="AK37" s="43">
        <f>ROUND(SUMIF(AA32:AA35,"=52146028",X32:X35),2)</f>
        <v>6619.1999999999998</v>
      </c>
      <c r="AL37" s="43">
        <f>ROUND(SUMIF(AA32:AA35,"=52146028",Y32:Y35),2)</f>
        <v>945.60000000000002</v>
      </c>
      <c r="AM37" s="43"/>
      <c r="AN37" s="43"/>
      <c r="AO37" s="43">
        <f>ROUND(BX37,2)</f>
        <v>0</v>
      </c>
      <c r="AP37" s="43">
        <f>ROUND(BY37,2)</f>
        <v>0</v>
      </c>
      <c r="AQ37" s="43">
        <f>ROUND(BZ37,2)</f>
        <v>0</v>
      </c>
      <c r="AR37" s="43">
        <f>ROUND(CA37,2)</f>
        <v>116550.21000000001</v>
      </c>
      <c r="AS37" s="43">
        <f>ROUND(CB37,2)</f>
        <v>0</v>
      </c>
      <c r="AT37" s="43">
        <f>ROUND(CC37,2)</f>
        <v>0</v>
      </c>
      <c r="AU37" s="43">
        <f>ROUND(CD37,2)</f>
        <v>116550.21000000001</v>
      </c>
      <c r="AV37" s="43">
        <f>ROUND(CE37,2)</f>
        <v>56811</v>
      </c>
      <c r="AW37" s="43">
        <f>ROUND(CF37,2)</f>
        <v>56811</v>
      </c>
      <c r="AX37" s="43">
        <f>ROUND(CG37,2)</f>
        <v>0</v>
      </c>
      <c r="AY37" s="43">
        <f>ROUND(CH37,2)</f>
        <v>56811</v>
      </c>
      <c r="AZ37" s="43">
        <f>ROUND(CI37,2)</f>
        <v>0</v>
      </c>
      <c r="BA37" s="43">
        <f>ROUND(CJ37,2)</f>
        <v>0</v>
      </c>
      <c r="BB37" s="43">
        <f>ROUND(CK37,2)</f>
        <v>0</v>
      </c>
      <c r="BC37" s="43">
        <f>ROUND(CL37,2)</f>
        <v>0</v>
      </c>
      <c r="BD37" s="43">
        <f>ROUND(CM37,2)</f>
        <v>0</v>
      </c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>
        <f>ROUND(SUMIF(AA32:AA35,"=52146028",FQ32:FQ35),2)</f>
        <v>0</v>
      </c>
      <c r="BY37" s="43">
        <f>ROUND(SUMIF(AA32:AA35,"=52146028",FR32:FR35),2)</f>
        <v>0</v>
      </c>
      <c r="BZ37" s="43">
        <f>ROUND(SUMIF(AA32:AA35,"=52146028",GL32:GL35),2)</f>
        <v>0</v>
      </c>
      <c r="CA37" s="43">
        <f>ROUND(SUMIF(AA32:AA35,"=52146028",GM32:GM35),2)</f>
        <v>116550.21000000001</v>
      </c>
      <c r="CB37" s="43">
        <f>ROUND(SUMIF(AA32:AA35,"=52146028",GN32:GN35),2)</f>
        <v>0</v>
      </c>
      <c r="CC37" s="43">
        <f>ROUND(SUMIF(AA32:AA35,"=52146028",GO32:GO35),2)</f>
        <v>0</v>
      </c>
      <c r="CD37" s="43">
        <f>ROUND(SUMIF(AA32:AA35,"=52146028",GP32:GP35),2)</f>
        <v>116550.21000000001</v>
      </c>
      <c r="CE37" s="43">
        <f>AC37-BX37</f>
        <v>56811</v>
      </c>
      <c r="CF37" s="43">
        <f>AC37-BY37</f>
        <v>56811</v>
      </c>
      <c r="CG37" s="43">
        <f>BX37-BZ37</f>
        <v>0</v>
      </c>
      <c r="CH37" s="43">
        <f>AC37-BX37-BY37+BZ37</f>
        <v>56811</v>
      </c>
      <c r="CI37" s="43">
        <f>BY37-BZ37</f>
        <v>0</v>
      </c>
      <c r="CJ37" s="43">
        <f>ROUND(SUMIF(AA32:AA35,"=52146028",GX32:GX35),2)</f>
        <v>0</v>
      </c>
      <c r="CK37" s="43">
        <f>ROUND(SUMIF(AA32:AA35,"=52146028",GY32:GY35),2)</f>
        <v>0</v>
      </c>
      <c r="CL37" s="43">
        <f>ROUND(SUMIF(AA32:AA35,"=52146028",GZ32:GZ35),2)</f>
        <v>0</v>
      </c>
      <c r="CM37" s="43">
        <f>ROUND(SUMIF(AA32:AA35,"=52146028",HD32:HD35),2)</f>
        <v>0</v>
      </c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4"/>
      <c r="GV37" s="44"/>
      <c r="GW37" s="44"/>
      <c r="GX37" s="44">
        <v>0</v>
      </c>
    </row>
    <row r="39" ht="12.75">
      <c r="A39" s="45">
        <v>50</v>
      </c>
      <c r="B39" s="45">
        <v>0</v>
      </c>
      <c r="C39" s="45">
        <v>0</v>
      </c>
      <c r="D39" s="45">
        <v>1</v>
      </c>
      <c r="E39" s="45">
        <v>201</v>
      </c>
      <c r="F39" s="45">
        <f>ROUND(Source!O37,O39)</f>
        <v>102166.83</v>
      </c>
      <c r="G39" s="45" t="s">
        <v>123</v>
      </c>
      <c r="H39" s="45" t="s">
        <v>124</v>
      </c>
      <c r="I39" s="45"/>
      <c r="J39" s="45"/>
      <c r="K39" s="45">
        <v>201</v>
      </c>
      <c r="L39" s="45">
        <v>1</v>
      </c>
      <c r="M39" s="45">
        <v>3</v>
      </c>
      <c r="N39" s="45"/>
      <c r="O39" s="45">
        <v>2</v>
      </c>
      <c r="P39" s="45"/>
      <c r="Q39" s="45"/>
      <c r="R39" s="45"/>
      <c r="S39" s="45"/>
      <c r="T39" s="45"/>
      <c r="U39" s="45"/>
      <c r="V39" s="45"/>
      <c r="W39" s="45">
        <v>102166.83</v>
      </c>
      <c r="X39" s="45">
        <v>1</v>
      </c>
      <c r="Y39" s="45">
        <v>102166.83</v>
      </c>
      <c r="Z39" s="45"/>
      <c r="AA39" s="45"/>
      <c r="AB39" s="45"/>
    </row>
    <row r="40" ht="12.75">
      <c r="A40" s="45">
        <v>50</v>
      </c>
      <c r="B40" s="45">
        <v>0</v>
      </c>
      <c r="C40" s="45">
        <v>0</v>
      </c>
      <c r="D40" s="45">
        <v>1</v>
      </c>
      <c r="E40" s="45">
        <v>202</v>
      </c>
      <c r="F40" s="45">
        <f>ROUND(Source!P37,O40)</f>
        <v>56811</v>
      </c>
      <c r="G40" s="45" t="s">
        <v>125</v>
      </c>
      <c r="H40" s="45" t="s">
        <v>126</v>
      </c>
      <c r="I40" s="45"/>
      <c r="J40" s="45"/>
      <c r="K40" s="45">
        <v>202</v>
      </c>
      <c r="L40" s="45">
        <v>2</v>
      </c>
      <c r="M40" s="45">
        <v>3</v>
      </c>
      <c r="N40" s="45"/>
      <c r="O40" s="45">
        <v>2</v>
      </c>
      <c r="P40" s="45"/>
      <c r="Q40" s="45"/>
      <c r="R40" s="45"/>
      <c r="S40" s="45"/>
      <c r="T40" s="45"/>
      <c r="U40" s="45"/>
      <c r="V40" s="45"/>
      <c r="W40" s="45">
        <v>56811</v>
      </c>
      <c r="X40" s="45">
        <v>1</v>
      </c>
      <c r="Y40" s="45">
        <v>56811</v>
      </c>
      <c r="Z40" s="45"/>
      <c r="AA40" s="45"/>
      <c r="AB40" s="45"/>
    </row>
    <row r="41" ht="12.75">
      <c r="A41" s="45">
        <v>50</v>
      </c>
      <c r="B41" s="45">
        <v>0</v>
      </c>
      <c r="C41" s="45">
        <v>0</v>
      </c>
      <c r="D41" s="45">
        <v>1</v>
      </c>
      <c r="E41" s="45">
        <v>222</v>
      </c>
      <c r="F41" s="45">
        <f>ROUND(Source!AO37,O41)</f>
        <v>0</v>
      </c>
      <c r="G41" s="45" t="s">
        <v>127</v>
      </c>
      <c r="H41" s="45" t="s">
        <v>128</v>
      </c>
      <c r="I41" s="45"/>
      <c r="J41" s="45"/>
      <c r="K41" s="45">
        <v>222</v>
      </c>
      <c r="L41" s="45">
        <v>3</v>
      </c>
      <c r="M41" s="45">
        <v>3</v>
      </c>
      <c r="N41" s="45"/>
      <c r="O41" s="45">
        <v>2</v>
      </c>
      <c r="P41" s="45"/>
      <c r="Q41" s="45"/>
      <c r="R41" s="45"/>
      <c r="S41" s="45"/>
      <c r="T41" s="45"/>
      <c r="U41" s="45"/>
      <c r="V41" s="45"/>
      <c r="W41" s="45">
        <v>0</v>
      </c>
      <c r="X41" s="45">
        <v>1</v>
      </c>
      <c r="Y41" s="45">
        <v>0</v>
      </c>
      <c r="Z41" s="45"/>
      <c r="AA41" s="45"/>
      <c r="AB41" s="45"/>
    </row>
    <row r="42" ht="12.75">
      <c r="A42" s="45">
        <v>50</v>
      </c>
      <c r="B42" s="45">
        <v>0</v>
      </c>
      <c r="C42" s="45">
        <v>0</v>
      </c>
      <c r="D42" s="45">
        <v>1</v>
      </c>
      <c r="E42" s="45">
        <v>225</v>
      </c>
      <c r="F42" s="45">
        <f>ROUND(Source!AV37,O42)</f>
        <v>56811</v>
      </c>
      <c r="G42" s="45" t="s">
        <v>129</v>
      </c>
      <c r="H42" s="45" t="s">
        <v>130</v>
      </c>
      <c r="I42" s="45"/>
      <c r="J42" s="45"/>
      <c r="K42" s="45">
        <v>225</v>
      </c>
      <c r="L42" s="45">
        <v>4</v>
      </c>
      <c r="M42" s="45">
        <v>3</v>
      </c>
      <c r="N42" s="45"/>
      <c r="O42" s="45">
        <v>2</v>
      </c>
      <c r="P42" s="45"/>
      <c r="Q42" s="45"/>
      <c r="R42" s="45"/>
      <c r="S42" s="45"/>
      <c r="T42" s="45"/>
      <c r="U42" s="45"/>
      <c r="V42" s="45"/>
      <c r="W42" s="45">
        <v>56811</v>
      </c>
      <c r="X42" s="45">
        <v>1</v>
      </c>
      <c r="Y42" s="45">
        <v>56811</v>
      </c>
      <c r="Z42" s="45"/>
      <c r="AA42" s="45"/>
      <c r="AB42" s="45"/>
    </row>
    <row r="43" ht="12.75">
      <c r="A43" s="45">
        <v>50</v>
      </c>
      <c r="B43" s="45">
        <v>0</v>
      </c>
      <c r="C43" s="45">
        <v>0</v>
      </c>
      <c r="D43" s="45">
        <v>1</v>
      </c>
      <c r="E43" s="45">
        <v>226</v>
      </c>
      <c r="F43" s="45">
        <f>ROUND(Source!AW37,O43)</f>
        <v>56811</v>
      </c>
      <c r="G43" s="45" t="s">
        <v>131</v>
      </c>
      <c r="H43" s="45" t="s">
        <v>132</v>
      </c>
      <c r="I43" s="45"/>
      <c r="J43" s="45"/>
      <c r="K43" s="45">
        <v>226</v>
      </c>
      <c r="L43" s="45">
        <v>5</v>
      </c>
      <c r="M43" s="45">
        <v>3</v>
      </c>
      <c r="N43" s="45"/>
      <c r="O43" s="45">
        <v>2</v>
      </c>
      <c r="P43" s="45"/>
      <c r="Q43" s="45"/>
      <c r="R43" s="45"/>
      <c r="S43" s="45"/>
      <c r="T43" s="45"/>
      <c r="U43" s="45"/>
      <c r="V43" s="45"/>
      <c r="W43" s="45">
        <v>56811</v>
      </c>
      <c r="X43" s="45">
        <v>1</v>
      </c>
      <c r="Y43" s="45">
        <v>56811</v>
      </c>
      <c r="Z43" s="45"/>
      <c r="AA43" s="45"/>
      <c r="AB43" s="45"/>
    </row>
    <row r="44" ht="12.75">
      <c r="A44" s="45">
        <v>50</v>
      </c>
      <c r="B44" s="45">
        <v>0</v>
      </c>
      <c r="C44" s="45">
        <v>0</v>
      </c>
      <c r="D44" s="45">
        <v>1</v>
      </c>
      <c r="E44" s="45">
        <v>227</v>
      </c>
      <c r="F44" s="45">
        <f>ROUND(Source!AX37,O44)</f>
        <v>0</v>
      </c>
      <c r="G44" s="45" t="s">
        <v>133</v>
      </c>
      <c r="H44" s="45" t="s">
        <v>134</v>
      </c>
      <c r="I44" s="45"/>
      <c r="J44" s="45"/>
      <c r="K44" s="45">
        <v>227</v>
      </c>
      <c r="L44" s="45">
        <v>6</v>
      </c>
      <c r="M44" s="45">
        <v>3</v>
      </c>
      <c r="N44" s="45"/>
      <c r="O44" s="45">
        <v>2</v>
      </c>
      <c r="P44" s="45"/>
      <c r="Q44" s="45"/>
      <c r="R44" s="45"/>
      <c r="S44" s="45"/>
      <c r="T44" s="45"/>
      <c r="U44" s="45"/>
      <c r="V44" s="45"/>
      <c r="W44" s="45">
        <v>0</v>
      </c>
      <c r="X44" s="45">
        <v>1</v>
      </c>
      <c r="Y44" s="45">
        <v>0</v>
      </c>
      <c r="Z44" s="45"/>
      <c r="AA44" s="45"/>
      <c r="AB44" s="45"/>
    </row>
    <row r="45" ht="12.75">
      <c r="A45" s="45">
        <v>50</v>
      </c>
      <c r="B45" s="45">
        <v>0</v>
      </c>
      <c r="C45" s="45">
        <v>0</v>
      </c>
      <c r="D45" s="45">
        <v>1</v>
      </c>
      <c r="E45" s="45">
        <v>228</v>
      </c>
      <c r="F45" s="45">
        <f>ROUND(Source!AY37,O45)</f>
        <v>56811</v>
      </c>
      <c r="G45" s="45" t="s">
        <v>135</v>
      </c>
      <c r="H45" s="45" t="s">
        <v>136</v>
      </c>
      <c r="I45" s="45"/>
      <c r="J45" s="45"/>
      <c r="K45" s="45">
        <v>228</v>
      </c>
      <c r="L45" s="45">
        <v>7</v>
      </c>
      <c r="M45" s="45">
        <v>3</v>
      </c>
      <c r="N45" s="45"/>
      <c r="O45" s="45">
        <v>2</v>
      </c>
      <c r="P45" s="45"/>
      <c r="Q45" s="45"/>
      <c r="R45" s="45"/>
      <c r="S45" s="45"/>
      <c r="T45" s="45"/>
      <c r="U45" s="45"/>
      <c r="V45" s="45"/>
      <c r="W45" s="45">
        <v>56811</v>
      </c>
      <c r="X45" s="45">
        <v>1</v>
      </c>
      <c r="Y45" s="45">
        <v>56811</v>
      </c>
      <c r="Z45" s="45"/>
      <c r="AA45" s="45"/>
      <c r="AB45" s="45"/>
    </row>
    <row r="46" ht="12.75">
      <c r="A46" s="45">
        <v>50</v>
      </c>
      <c r="B46" s="45">
        <v>0</v>
      </c>
      <c r="C46" s="45">
        <v>0</v>
      </c>
      <c r="D46" s="45">
        <v>1</v>
      </c>
      <c r="E46" s="45">
        <v>216</v>
      </c>
      <c r="F46" s="45">
        <f>ROUND(Source!AP37,O46)</f>
        <v>0</v>
      </c>
      <c r="G46" s="45" t="s">
        <v>137</v>
      </c>
      <c r="H46" s="45" t="s">
        <v>138</v>
      </c>
      <c r="I46" s="45"/>
      <c r="J46" s="45"/>
      <c r="K46" s="45">
        <v>216</v>
      </c>
      <c r="L46" s="45">
        <v>8</v>
      </c>
      <c r="M46" s="45">
        <v>3</v>
      </c>
      <c r="N46" s="45"/>
      <c r="O46" s="45">
        <v>2</v>
      </c>
      <c r="P46" s="45"/>
      <c r="Q46" s="45"/>
      <c r="R46" s="45"/>
      <c r="S46" s="45"/>
      <c r="T46" s="45"/>
      <c r="U46" s="45"/>
      <c r="V46" s="45"/>
      <c r="W46" s="45">
        <v>0</v>
      </c>
      <c r="X46" s="45">
        <v>1</v>
      </c>
      <c r="Y46" s="45">
        <v>0</v>
      </c>
      <c r="Z46" s="45"/>
      <c r="AA46" s="45"/>
      <c r="AB46" s="45"/>
    </row>
    <row r="47" ht="12.75">
      <c r="A47" s="45">
        <v>50</v>
      </c>
      <c r="B47" s="45">
        <v>0</v>
      </c>
      <c r="C47" s="45">
        <v>0</v>
      </c>
      <c r="D47" s="45">
        <v>1</v>
      </c>
      <c r="E47" s="45">
        <v>223</v>
      </c>
      <c r="F47" s="45">
        <f>ROUND(Source!AQ37,O47)</f>
        <v>0</v>
      </c>
      <c r="G47" s="45" t="s">
        <v>139</v>
      </c>
      <c r="H47" s="45" t="s">
        <v>140</v>
      </c>
      <c r="I47" s="45"/>
      <c r="J47" s="45"/>
      <c r="K47" s="45">
        <v>223</v>
      </c>
      <c r="L47" s="45">
        <v>9</v>
      </c>
      <c r="M47" s="45">
        <v>3</v>
      </c>
      <c r="N47" s="45"/>
      <c r="O47" s="45">
        <v>2</v>
      </c>
      <c r="P47" s="45"/>
      <c r="Q47" s="45"/>
      <c r="R47" s="45"/>
      <c r="S47" s="45"/>
      <c r="T47" s="45"/>
      <c r="U47" s="45"/>
      <c r="V47" s="45"/>
      <c r="W47" s="45">
        <v>0</v>
      </c>
      <c r="X47" s="45">
        <v>1</v>
      </c>
      <c r="Y47" s="45">
        <v>0</v>
      </c>
      <c r="Z47" s="45"/>
      <c r="AA47" s="45"/>
      <c r="AB47" s="45"/>
    </row>
    <row r="48" ht="12.75">
      <c r="A48" s="45">
        <v>50</v>
      </c>
      <c r="B48" s="45">
        <v>0</v>
      </c>
      <c r="C48" s="45">
        <v>0</v>
      </c>
      <c r="D48" s="45">
        <v>1</v>
      </c>
      <c r="E48" s="45">
        <v>229</v>
      </c>
      <c r="F48" s="45">
        <f>ROUND(Source!AZ37,O48)</f>
        <v>0</v>
      </c>
      <c r="G48" s="45" t="s">
        <v>141</v>
      </c>
      <c r="H48" s="45" t="s">
        <v>142</v>
      </c>
      <c r="I48" s="45"/>
      <c r="J48" s="45"/>
      <c r="K48" s="45">
        <v>229</v>
      </c>
      <c r="L48" s="45">
        <v>10</v>
      </c>
      <c r="M48" s="45">
        <v>3</v>
      </c>
      <c r="N48" s="45"/>
      <c r="O48" s="45">
        <v>2</v>
      </c>
      <c r="P48" s="45"/>
      <c r="Q48" s="45"/>
      <c r="R48" s="45"/>
      <c r="S48" s="45"/>
      <c r="T48" s="45"/>
      <c r="U48" s="45"/>
      <c r="V48" s="45"/>
      <c r="W48" s="45">
        <v>0</v>
      </c>
      <c r="X48" s="45">
        <v>1</v>
      </c>
      <c r="Y48" s="45">
        <v>0</v>
      </c>
      <c r="Z48" s="45"/>
      <c r="AA48" s="45"/>
      <c r="AB48" s="45"/>
    </row>
    <row r="49" ht="12.75">
      <c r="A49" s="45">
        <v>50</v>
      </c>
      <c r="B49" s="45">
        <v>0</v>
      </c>
      <c r="C49" s="45">
        <v>0</v>
      </c>
      <c r="D49" s="45">
        <v>1</v>
      </c>
      <c r="E49" s="45">
        <v>203</v>
      </c>
      <c r="F49" s="45">
        <f>ROUND(Source!Q37,O49)</f>
        <v>35899.830000000002</v>
      </c>
      <c r="G49" s="45" t="s">
        <v>143</v>
      </c>
      <c r="H49" s="45" t="s">
        <v>144</v>
      </c>
      <c r="I49" s="45"/>
      <c r="J49" s="45"/>
      <c r="K49" s="45">
        <v>203</v>
      </c>
      <c r="L49" s="45">
        <v>11</v>
      </c>
      <c r="M49" s="45">
        <v>3</v>
      </c>
      <c r="N49" s="45"/>
      <c r="O49" s="45">
        <v>2</v>
      </c>
      <c r="P49" s="45"/>
      <c r="Q49" s="45"/>
      <c r="R49" s="45"/>
      <c r="S49" s="45"/>
      <c r="T49" s="45"/>
      <c r="U49" s="45"/>
      <c r="V49" s="45"/>
      <c r="W49" s="45">
        <v>35899.830000000002</v>
      </c>
      <c r="X49" s="45">
        <v>1</v>
      </c>
      <c r="Y49" s="45">
        <v>35899.830000000002</v>
      </c>
      <c r="Z49" s="45"/>
      <c r="AA49" s="45"/>
      <c r="AB49" s="45"/>
    </row>
    <row r="50" ht="12.75">
      <c r="A50" s="45">
        <v>50</v>
      </c>
      <c r="B50" s="45">
        <v>0</v>
      </c>
      <c r="C50" s="45">
        <v>0</v>
      </c>
      <c r="D50" s="45">
        <v>1</v>
      </c>
      <c r="E50" s="45">
        <v>231</v>
      </c>
      <c r="F50" s="45">
        <f>ROUND(Source!BB37,O50)</f>
        <v>0</v>
      </c>
      <c r="G50" s="45" t="s">
        <v>145</v>
      </c>
      <c r="H50" s="45" t="s">
        <v>146</v>
      </c>
      <c r="I50" s="45"/>
      <c r="J50" s="45"/>
      <c r="K50" s="45">
        <v>231</v>
      </c>
      <c r="L50" s="45">
        <v>12</v>
      </c>
      <c r="M50" s="45">
        <v>3</v>
      </c>
      <c r="N50" s="45"/>
      <c r="O50" s="45">
        <v>2</v>
      </c>
      <c r="P50" s="45"/>
      <c r="Q50" s="45"/>
      <c r="R50" s="45"/>
      <c r="S50" s="45"/>
      <c r="T50" s="45"/>
      <c r="U50" s="45"/>
      <c r="V50" s="45"/>
      <c r="W50" s="45">
        <v>0</v>
      </c>
      <c r="X50" s="45">
        <v>1</v>
      </c>
      <c r="Y50" s="45">
        <v>0</v>
      </c>
      <c r="Z50" s="45"/>
      <c r="AA50" s="45"/>
      <c r="AB50" s="45"/>
    </row>
    <row r="51" ht="12.75">
      <c r="A51" s="45">
        <v>50</v>
      </c>
      <c r="B51" s="45">
        <v>0</v>
      </c>
      <c r="C51" s="45">
        <v>0</v>
      </c>
      <c r="D51" s="45">
        <v>1</v>
      </c>
      <c r="E51" s="45">
        <v>204</v>
      </c>
      <c r="F51" s="45">
        <f>ROUND(Source!R37,O51)</f>
        <v>18274.860000000001</v>
      </c>
      <c r="G51" s="45" t="s">
        <v>147</v>
      </c>
      <c r="H51" s="45" t="s">
        <v>148</v>
      </c>
      <c r="I51" s="45"/>
      <c r="J51" s="45"/>
      <c r="K51" s="45">
        <v>204</v>
      </c>
      <c r="L51" s="45">
        <v>13</v>
      </c>
      <c r="M51" s="45">
        <v>3</v>
      </c>
      <c r="N51" s="45"/>
      <c r="O51" s="45">
        <v>2</v>
      </c>
      <c r="P51" s="45"/>
      <c r="Q51" s="45"/>
      <c r="R51" s="45"/>
      <c r="S51" s="45"/>
      <c r="T51" s="45"/>
      <c r="U51" s="45"/>
      <c r="V51" s="45"/>
      <c r="W51" s="45">
        <v>18274.860000000001</v>
      </c>
      <c r="X51" s="45">
        <v>1</v>
      </c>
      <c r="Y51" s="45">
        <v>18274.860000000001</v>
      </c>
      <c r="Z51" s="45"/>
      <c r="AA51" s="45"/>
      <c r="AB51" s="45"/>
    </row>
    <row r="52" ht="12.75">
      <c r="A52" s="45">
        <v>50</v>
      </c>
      <c r="B52" s="45">
        <v>0</v>
      </c>
      <c r="C52" s="45">
        <v>0</v>
      </c>
      <c r="D52" s="45">
        <v>1</v>
      </c>
      <c r="E52" s="45">
        <v>205</v>
      </c>
      <c r="F52" s="45">
        <f>ROUND(Source!S37,O52)</f>
        <v>9456</v>
      </c>
      <c r="G52" s="45" t="s">
        <v>149</v>
      </c>
      <c r="H52" s="45" t="s">
        <v>150</v>
      </c>
      <c r="I52" s="45"/>
      <c r="J52" s="45"/>
      <c r="K52" s="45">
        <v>205</v>
      </c>
      <c r="L52" s="45">
        <v>14</v>
      </c>
      <c r="M52" s="45">
        <v>3</v>
      </c>
      <c r="N52" s="45"/>
      <c r="O52" s="45">
        <v>2</v>
      </c>
      <c r="P52" s="45"/>
      <c r="Q52" s="45"/>
      <c r="R52" s="45"/>
      <c r="S52" s="45"/>
      <c r="T52" s="45"/>
      <c r="U52" s="45"/>
      <c r="V52" s="45"/>
      <c r="W52" s="45">
        <v>9456</v>
      </c>
      <c r="X52" s="45">
        <v>1</v>
      </c>
      <c r="Y52" s="45">
        <v>9456</v>
      </c>
      <c r="Z52" s="45"/>
      <c r="AA52" s="45"/>
      <c r="AB52" s="45"/>
    </row>
    <row r="53" ht="12.75">
      <c r="A53" s="45">
        <v>50</v>
      </c>
      <c r="B53" s="45">
        <v>0</v>
      </c>
      <c r="C53" s="45">
        <v>0</v>
      </c>
      <c r="D53" s="45">
        <v>1</v>
      </c>
      <c r="E53" s="45">
        <v>232</v>
      </c>
      <c r="F53" s="45">
        <f>ROUND(Source!BC37,O53)</f>
        <v>0</v>
      </c>
      <c r="G53" s="45" t="s">
        <v>151</v>
      </c>
      <c r="H53" s="45" t="s">
        <v>152</v>
      </c>
      <c r="I53" s="45"/>
      <c r="J53" s="45"/>
      <c r="K53" s="45">
        <v>232</v>
      </c>
      <c r="L53" s="45">
        <v>15</v>
      </c>
      <c r="M53" s="45">
        <v>3</v>
      </c>
      <c r="N53" s="45"/>
      <c r="O53" s="45">
        <v>2</v>
      </c>
      <c r="P53" s="45"/>
      <c r="Q53" s="45"/>
      <c r="R53" s="45"/>
      <c r="S53" s="45"/>
      <c r="T53" s="45"/>
      <c r="U53" s="45"/>
      <c r="V53" s="45"/>
      <c r="W53" s="45">
        <v>0</v>
      </c>
      <c r="X53" s="45">
        <v>1</v>
      </c>
      <c r="Y53" s="45">
        <v>0</v>
      </c>
      <c r="Z53" s="45"/>
      <c r="AA53" s="45"/>
      <c r="AB53" s="45"/>
    </row>
    <row r="54" ht="12.75">
      <c r="A54" s="45">
        <v>50</v>
      </c>
      <c r="B54" s="45">
        <v>0</v>
      </c>
      <c r="C54" s="45">
        <v>0</v>
      </c>
      <c r="D54" s="45">
        <v>1</v>
      </c>
      <c r="E54" s="45">
        <v>214</v>
      </c>
      <c r="F54" s="45">
        <f>ROUND(Source!AS37,O54)</f>
        <v>0</v>
      </c>
      <c r="G54" s="45" t="s">
        <v>153</v>
      </c>
      <c r="H54" s="45" t="s">
        <v>154</v>
      </c>
      <c r="I54" s="45"/>
      <c r="J54" s="45"/>
      <c r="K54" s="45">
        <v>214</v>
      </c>
      <c r="L54" s="45">
        <v>16</v>
      </c>
      <c r="M54" s="45">
        <v>3</v>
      </c>
      <c r="N54" s="45"/>
      <c r="O54" s="45">
        <v>2</v>
      </c>
      <c r="P54" s="45"/>
      <c r="Q54" s="45"/>
      <c r="R54" s="45"/>
      <c r="S54" s="45"/>
      <c r="T54" s="45"/>
      <c r="U54" s="45"/>
      <c r="V54" s="45"/>
      <c r="W54" s="45">
        <v>0</v>
      </c>
      <c r="X54" s="45">
        <v>1</v>
      </c>
      <c r="Y54" s="45">
        <v>0</v>
      </c>
      <c r="Z54" s="45"/>
      <c r="AA54" s="45"/>
      <c r="AB54" s="45"/>
    </row>
    <row r="55" ht="12.75">
      <c r="A55" s="45">
        <v>50</v>
      </c>
      <c r="B55" s="45">
        <v>0</v>
      </c>
      <c r="C55" s="45">
        <v>0</v>
      </c>
      <c r="D55" s="45">
        <v>1</v>
      </c>
      <c r="E55" s="45">
        <v>215</v>
      </c>
      <c r="F55" s="45">
        <f>ROUND(Source!AT37,O55)</f>
        <v>0</v>
      </c>
      <c r="G55" s="45" t="s">
        <v>155</v>
      </c>
      <c r="H55" s="45" t="s">
        <v>156</v>
      </c>
      <c r="I55" s="45"/>
      <c r="J55" s="45"/>
      <c r="K55" s="45">
        <v>215</v>
      </c>
      <c r="L55" s="45">
        <v>17</v>
      </c>
      <c r="M55" s="45">
        <v>3</v>
      </c>
      <c r="N55" s="45"/>
      <c r="O55" s="45">
        <v>2</v>
      </c>
      <c r="P55" s="45"/>
      <c r="Q55" s="45"/>
      <c r="R55" s="45"/>
      <c r="S55" s="45"/>
      <c r="T55" s="45"/>
      <c r="U55" s="45"/>
      <c r="V55" s="45"/>
      <c r="W55" s="45">
        <v>0</v>
      </c>
      <c r="X55" s="45">
        <v>1</v>
      </c>
      <c r="Y55" s="45">
        <v>0</v>
      </c>
      <c r="Z55" s="45"/>
      <c r="AA55" s="45"/>
      <c r="AB55" s="45"/>
    </row>
    <row r="56" ht="12.75">
      <c r="A56" s="45">
        <v>50</v>
      </c>
      <c r="B56" s="45">
        <v>0</v>
      </c>
      <c r="C56" s="45">
        <v>0</v>
      </c>
      <c r="D56" s="45">
        <v>1</v>
      </c>
      <c r="E56" s="45">
        <v>217</v>
      </c>
      <c r="F56" s="45">
        <f>ROUND(Source!AU37,O56)</f>
        <v>116550.21000000001</v>
      </c>
      <c r="G56" s="45" t="s">
        <v>157</v>
      </c>
      <c r="H56" s="45" t="s">
        <v>158</v>
      </c>
      <c r="I56" s="45"/>
      <c r="J56" s="45"/>
      <c r="K56" s="45">
        <v>217</v>
      </c>
      <c r="L56" s="45">
        <v>18</v>
      </c>
      <c r="M56" s="45">
        <v>3</v>
      </c>
      <c r="N56" s="45"/>
      <c r="O56" s="45">
        <v>2</v>
      </c>
      <c r="P56" s="45"/>
      <c r="Q56" s="45"/>
      <c r="R56" s="45"/>
      <c r="S56" s="45"/>
      <c r="T56" s="45"/>
      <c r="U56" s="45"/>
      <c r="V56" s="45"/>
      <c r="W56" s="45">
        <v>116550.21000000001</v>
      </c>
      <c r="X56" s="45">
        <v>1</v>
      </c>
      <c r="Y56" s="45">
        <v>116550.21000000001</v>
      </c>
      <c r="Z56" s="45"/>
      <c r="AA56" s="45"/>
      <c r="AB56" s="45"/>
    </row>
    <row r="57" ht="12.75">
      <c r="A57" s="45">
        <v>50</v>
      </c>
      <c r="B57" s="45">
        <v>0</v>
      </c>
      <c r="C57" s="45">
        <v>0</v>
      </c>
      <c r="D57" s="45">
        <v>1</v>
      </c>
      <c r="E57" s="45">
        <v>230</v>
      </c>
      <c r="F57" s="45">
        <f>ROUND(Source!BA37,O57)</f>
        <v>0</v>
      </c>
      <c r="G57" s="45" t="s">
        <v>159</v>
      </c>
      <c r="H57" s="45" t="s">
        <v>160</v>
      </c>
      <c r="I57" s="45"/>
      <c r="J57" s="45"/>
      <c r="K57" s="45">
        <v>230</v>
      </c>
      <c r="L57" s="45">
        <v>19</v>
      </c>
      <c r="M57" s="45">
        <v>3</v>
      </c>
      <c r="N57" s="45"/>
      <c r="O57" s="45">
        <v>2</v>
      </c>
      <c r="P57" s="45"/>
      <c r="Q57" s="45"/>
      <c r="R57" s="45"/>
      <c r="S57" s="45"/>
      <c r="T57" s="45"/>
      <c r="U57" s="45"/>
      <c r="V57" s="45"/>
      <c r="W57" s="45">
        <v>0</v>
      </c>
      <c r="X57" s="45">
        <v>1</v>
      </c>
      <c r="Y57" s="45">
        <v>0</v>
      </c>
      <c r="Z57" s="45"/>
      <c r="AA57" s="45"/>
      <c r="AB57" s="45"/>
    </row>
    <row r="58" ht="12.75">
      <c r="A58" s="45">
        <v>50</v>
      </c>
      <c r="B58" s="45">
        <v>0</v>
      </c>
      <c r="C58" s="45">
        <v>0</v>
      </c>
      <c r="D58" s="45">
        <v>1</v>
      </c>
      <c r="E58" s="45">
        <v>206</v>
      </c>
      <c r="F58" s="45">
        <f>ROUND(Source!T37,O58)</f>
        <v>0</v>
      </c>
      <c r="G58" s="45" t="s">
        <v>161</v>
      </c>
      <c r="H58" s="45" t="s">
        <v>162</v>
      </c>
      <c r="I58" s="45"/>
      <c r="J58" s="45"/>
      <c r="K58" s="45">
        <v>206</v>
      </c>
      <c r="L58" s="45">
        <v>20</v>
      </c>
      <c r="M58" s="45">
        <v>3</v>
      </c>
      <c r="N58" s="45"/>
      <c r="O58" s="45">
        <v>2</v>
      </c>
      <c r="P58" s="45"/>
      <c r="Q58" s="45"/>
      <c r="R58" s="45"/>
      <c r="S58" s="45"/>
      <c r="T58" s="45"/>
      <c r="U58" s="45"/>
      <c r="V58" s="45"/>
      <c r="W58" s="45">
        <v>0</v>
      </c>
      <c r="X58" s="45">
        <v>1</v>
      </c>
      <c r="Y58" s="45">
        <v>0</v>
      </c>
      <c r="Z58" s="45"/>
      <c r="AA58" s="45"/>
      <c r="AB58" s="45"/>
    </row>
    <row r="59" ht="12.75">
      <c r="A59" s="45">
        <v>50</v>
      </c>
      <c r="B59" s="45">
        <v>0</v>
      </c>
      <c r="C59" s="45">
        <v>0</v>
      </c>
      <c r="D59" s="45">
        <v>1</v>
      </c>
      <c r="E59" s="45">
        <v>207</v>
      </c>
      <c r="F59" s="45">
        <f>Source!U37</f>
        <v>34.5</v>
      </c>
      <c r="G59" s="45" t="s">
        <v>163</v>
      </c>
      <c r="H59" s="45" t="s">
        <v>164</v>
      </c>
      <c r="I59" s="45"/>
      <c r="J59" s="45"/>
      <c r="K59" s="45">
        <v>207</v>
      </c>
      <c r="L59" s="45">
        <v>21</v>
      </c>
      <c r="M59" s="45">
        <v>3</v>
      </c>
      <c r="N59" s="45"/>
      <c r="O59" s="45">
        <v>-1</v>
      </c>
      <c r="P59" s="45"/>
      <c r="Q59" s="45"/>
      <c r="R59" s="45"/>
      <c r="S59" s="45"/>
      <c r="T59" s="45"/>
      <c r="U59" s="45"/>
      <c r="V59" s="45"/>
      <c r="W59" s="45">
        <v>34.5</v>
      </c>
      <c r="X59" s="45">
        <v>1</v>
      </c>
      <c r="Y59" s="45">
        <v>34.5</v>
      </c>
      <c r="Z59" s="45"/>
      <c r="AA59" s="45"/>
      <c r="AB59" s="45"/>
    </row>
    <row r="60" ht="12.75">
      <c r="A60" s="45">
        <v>50</v>
      </c>
      <c r="B60" s="45">
        <v>0</v>
      </c>
      <c r="C60" s="45">
        <v>0</v>
      </c>
      <c r="D60" s="45">
        <v>1</v>
      </c>
      <c r="E60" s="45">
        <v>208</v>
      </c>
      <c r="F60" s="45">
        <f>Source!V37</f>
        <v>0</v>
      </c>
      <c r="G60" s="45" t="s">
        <v>165</v>
      </c>
      <c r="H60" s="45" t="s">
        <v>166</v>
      </c>
      <c r="I60" s="45"/>
      <c r="J60" s="45"/>
      <c r="K60" s="45">
        <v>208</v>
      </c>
      <c r="L60" s="45">
        <v>22</v>
      </c>
      <c r="M60" s="45">
        <v>3</v>
      </c>
      <c r="N60" s="45"/>
      <c r="O60" s="45">
        <v>-1</v>
      </c>
      <c r="P60" s="45"/>
      <c r="Q60" s="45"/>
      <c r="R60" s="45"/>
      <c r="S60" s="45"/>
      <c r="T60" s="45"/>
      <c r="U60" s="45"/>
      <c r="V60" s="45"/>
      <c r="W60" s="45">
        <v>0</v>
      </c>
      <c r="X60" s="45">
        <v>1</v>
      </c>
      <c r="Y60" s="45">
        <v>0</v>
      </c>
      <c r="Z60" s="45"/>
      <c r="AA60" s="45"/>
      <c r="AB60" s="45"/>
    </row>
    <row r="61" ht="12.75">
      <c r="A61" s="45">
        <v>50</v>
      </c>
      <c r="B61" s="45">
        <v>0</v>
      </c>
      <c r="C61" s="45">
        <v>0</v>
      </c>
      <c r="D61" s="45">
        <v>1</v>
      </c>
      <c r="E61" s="45">
        <v>209</v>
      </c>
      <c r="F61" s="45">
        <f>ROUND(Source!W37,O61)</f>
        <v>0</v>
      </c>
      <c r="G61" s="45" t="s">
        <v>167</v>
      </c>
      <c r="H61" s="45" t="s">
        <v>168</v>
      </c>
      <c r="I61" s="45"/>
      <c r="J61" s="45"/>
      <c r="K61" s="45">
        <v>209</v>
      </c>
      <c r="L61" s="45">
        <v>23</v>
      </c>
      <c r="M61" s="45">
        <v>3</v>
      </c>
      <c r="N61" s="45"/>
      <c r="O61" s="45">
        <v>2</v>
      </c>
      <c r="P61" s="45"/>
      <c r="Q61" s="45"/>
      <c r="R61" s="45"/>
      <c r="S61" s="45"/>
      <c r="T61" s="45"/>
      <c r="U61" s="45"/>
      <c r="V61" s="45"/>
      <c r="W61" s="45">
        <v>0</v>
      </c>
      <c r="X61" s="45">
        <v>1</v>
      </c>
      <c r="Y61" s="45">
        <v>0</v>
      </c>
      <c r="Z61" s="45"/>
      <c r="AA61" s="45"/>
      <c r="AB61" s="45"/>
    </row>
    <row r="62" ht="12.75">
      <c r="A62" s="45">
        <v>50</v>
      </c>
      <c r="B62" s="45">
        <v>0</v>
      </c>
      <c r="C62" s="45">
        <v>0</v>
      </c>
      <c r="D62" s="45">
        <v>1</v>
      </c>
      <c r="E62" s="45">
        <v>233</v>
      </c>
      <c r="F62" s="45">
        <f>ROUND(Source!BD37,O62)</f>
        <v>0</v>
      </c>
      <c r="G62" s="45" t="s">
        <v>169</v>
      </c>
      <c r="H62" s="45" t="s">
        <v>170</v>
      </c>
      <c r="I62" s="45"/>
      <c r="J62" s="45"/>
      <c r="K62" s="45">
        <v>233</v>
      </c>
      <c r="L62" s="45">
        <v>24</v>
      </c>
      <c r="M62" s="45">
        <v>3</v>
      </c>
      <c r="N62" s="45"/>
      <c r="O62" s="45">
        <v>2</v>
      </c>
      <c r="P62" s="45"/>
      <c r="Q62" s="45"/>
      <c r="R62" s="45"/>
      <c r="S62" s="45"/>
      <c r="T62" s="45"/>
      <c r="U62" s="45"/>
      <c r="V62" s="45"/>
      <c r="W62" s="45">
        <v>0</v>
      </c>
      <c r="X62" s="45">
        <v>1</v>
      </c>
      <c r="Y62" s="45">
        <v>0</v>
      </c>
      <c r="Z62" s="45"/>
      <c r="AA62" s="45"/>
      <c r="AB62" s="45"/>
    </row>
    <row r="63" ht="12.75">
      <c r="A63" s="45">
        <v>50</v>
      </c>
      <c r="B63" s="45">
        <v>0</v>
      </c>
      <c r="C63" s="45">
        <v>0</v>
      </c>
      <c r="D63" s="45">
        <v>1</v>
      </c>
      <c r="E63" s="45">
        <v>210</v>
      </c>
      <c r="F63" s="45">
        <f>ROUND(Source!X37,O63)</f>
        <v>6619.1999999999998</v>
      </c>
      <c r="G63" s="45" t="s">
        <v>171</v>
      </c>
      <c r="H63" s="45" t="s">
        <v>172</v>
      </c>
      <c r="I63" s="45"/>
      <c r="J63" s="45"/>
      <c r="K63" s="45">
        <v>210</v>
      </c>
      <c r="L63" s="45">
        <v>25</v>
      </c>
      <c r="M63" s="45">
        <v>3</v>
      </c>
      <c r="N63" s="45"/>
      <c r="O63" s="45">
        <v>2</v>
      </c>
      <c r="P63" s="45"/>
      <c r="Q63" s="45"/>
      <c r="R63" s="45"/>
      <c r="S63" s="45"/>
      <c r="T63" s="45"/>
      <c r="U63" s="45"/>
      <c r="V63" s="45"/>
      <c r="W63" s="45">
        <v>6619.1999999999998</v>
      </c>
      <c r="X63" s="45">
        <v>1</v>
      </c>
      <c r="Y63" s="45">
        <v>6619.1999999999998</v>
      </c>
      <c r="Z63" s="45"/>
      <c r="AA63" s="45"/>
      <c r="AB63" s="45"/>
    </row>
    <row r="64" ht="12.75">
      <c r="A64" s="45">
        <v>50</v>
      </c>
      <c r="B64" s="45">
        <v>0</v>
      </c>
      <c r="C64" s="45">
        <v>0</v>
      </c>
      <c r="D64" s="45">
        <v>1</v>
      </c>
      <c r="E64" s="45">
        <v>211</v>
      </c>
      <c r="F64" s="45">
        <f>ROUND(Source!Y37,O64)</f>
        <v>945.60000000000002</v>
      </c>
      <c r="G64" s="45" t="s">
        <v>173</v>
      </c>
      <c r="H64" s="45" t="s">
        <v>174</v>
      </c>
      <c r="I64" s="45"/>
      <c r="J64" s="45"/>
      <c r="K64" s="45">
        <v>211</v>
      </c>
      <c r="L64" s="45">
        <v>26</v>
      </c>
      <c r="M64" s="45">
        <v>3</v>
      </c>
      <c r="N64" s="45"/>
      <c r="O64" s="45">
        <v>2</v>
      </c>
      <c r="P64" s="45"/>
      <c r="Q64" s="45"/>
      <c r="R64" s="45"/>
      <c r="S64" s="45"/>
      <c r="T64" s="45"/>
      <c r="U64" s="45"/>
      <c r="V64" s="45"/>
      <c r="W64" s="45">
        <v>945.60000000000002</v>
      </c>
      <c r="X64" s="45">
        <v>1</v>
      </c>
      <c r="Y64" s="45">
        <v>945.60000000000002</v>
      </c>
      <c r="Z64" s="45"/>
      <c r="AA64" s="45"/>
      <c r="AB64" s="45"/>
    </row>
    <row r="65" ht="12.75">
      <c r="A65" s="45">
        <v>50</v>
      </c>
      <c r="B65" s="45">
        <v>0</v>
      </c>
      <c r="C65" s="45">
        <v>0</v>
      </c>
      <c r="D65" s="45">
        <v>1</v>
      </c>
      <c r="E65" s="45">
        <v>224</v>
      </c>
      <c r="F65" s="45">
        <f>ROUND(Source!AR37,O65)</f>
        <v>116550.21000000001</v>
      </c>
      <c r="G65" s="45" t="s">
        <v>175</v>
      </c>
      <c r="H65" s="45" t="s">
        <v>176</v>
      </c>
      <c r="I65" s="45"/>
      <c r="J65" s="45"/>
      <c r="K65" s="45">
        <v>224</v>
      </c>
      <c r="L65" s="45">
        <v>27</v>
      </c>
      <c r="M65" s="45">
        <v>3</v>
      </c>
      <c r="N65" s="45"/>
      <c r="O65" s="45">
        <v>2</v>
      </c>
      <c r="P65" s="45"/>
      <c r="Q65" s="45"/>
      <c r="R65" s="45"/>
      <c r="S65" s="45"/>
      <c r="T65" s="45"/>
      <c r="U65" s="45"/>
      <c r="V65" s="45"/>
      <c r="W65" s="45">
        <v>116550.21000000001</v>
      </c>
      <c r="X65" s="45">
        <v>1</v>
      </c>
      <c r="Y65" s="45">
        <v>116550.21000000001</v>
      </c>
      <c r="Z65" s="45"/>
      <c r="AA65" s="45"/>
      <c r="AB65" s="45"/>
    </row>
    <row r="66" ht="12.75">
      <c r="A66" s="45">
        <v>50</v>
      </c>
      <c r="B66" s="45">
        <v>1</v>
      </c>
      <c r="C66" s="45">
        <v>0</v>
      </c>
      <c r="D66" s="45">
        <v>2</v>
      </c>
      <c r="E66" s="45">
        <v>0</v>
      </c>
      <c r="F66" s="45">
        <f>ROUND(F65,O66)</f>
        <v>116550.21000000001</v>
      </c>
      <c r="G66" s="45" t="s">
        <v>177</v>
      </c>
      <c r="H66" s="45" t="s">
        <v>178</v>
      </c>
      <c r="I66" s="45"/>
      <c r="J66" s="45"/>
      <c r="K66" s="45">
        <v>212</v>
      </c>
      <c r="L66" s="45">
        <v>28</v>
      </c>
      <c r="M66" s="45">
        <v>0</v>
      </c>
      <c r="N66" s="45"/>
      <c r="O66" s="45">
        <v>2</v>
      </c>
      <c r="P66" s="45"/>
      <c r="Q66" s="45"/>
      <c r="R66" s="45"/>
      <c r="S66" s="45"/>
      <c r="T66" s="45"/>
      <c r="U66" s="45"/>
      <c r="V66" s="45"/>
      <c r="W66" s="45">
        <v>116550.21000000001</v>
      </c>
      <c r="X66" s="45">
        <v>1</v>
      </c>
      <c r="Y66" s="45">
        <v>116550.21000000001</v>
      </c>
      <c r="Z66" s="45"/>
      <c r="AA66" s="45"/>
      <c r="AB66" s="45"/>
    </row>
    <row r="67" ht="12.75">
      <c r="A67" s="45">
        <v>50</v>
      </c>
      <c r="B67" s="45">
        <v>1</v>
      </c>
      <c r="C67" s="45">
        <v>0</v>
      </c>
      <c r="D67" s="45">
        <v>2</v>
      </c>
      <c r="E67" s="45">
        <v>0</v>
      </c>
      <c r="F67" s="45">
        <f>ROUND(F66*0.2,O67)</f>
        <v>23310.040000000001</v>
      </c>
      <c r="G67" s="45" t="s">
        <v>179</v>
      </c>
      <c r="H67" s="45" t="s">
        <v>180</v>
      </c>
      <c r="I67" s="45"/>
      <c r="J67" s="45"/>
      <c r="K67" s="45">
        <v>212</v>
      </c>
      <c r="L67" s="45">
        <v>29</v>
      </c>
      <c r="M67" s="45">
        <v>0</v>
      </c>
      <c r="N67" s="45"/>
      <c r="O67" s="45">
        <v>2</v>
      </c>
      <c r="P67" s="45"/>
      <c r="Q67" s="45"/>
      <c r="R67" s="45"/>
      <c r="S67" s="45"/>
      <c r="T67" s="45"/>
      <c r="U67" s="45"/>
      <c r="V67" s="45"/>
      <c r="W67" s="45">
        <v>23310.040000000001</v>
      </c>
      <c r="X67" s="45">
        <v>1</v>
      </c>
      <c r="Y67" s="45">
        <v>23310.040000000001</v>
      </c>
      <c r="Z67" s="45"/>
      <c r="AA67" s="45"/>
      <c r="AB67" s="45"/>
    </row>
    <row r="68" ht="12.75">
      <c r="A68" s="45">
        <v>50</v>
      </c>
      <c r="B68" s="45">
        <v>1</v>
      </c>
      <c r="C68" s="45">
        <v>0</v>
      </c>
      <c r="D68" s="45">
        <v>2</v>
      </c>
      <c r="E68" s="45">
        <v>213</v>
      </c>
      <c r="F68" s="45">
        <f>ROUND(F66+F67,O68)</f>
        <v>139860.25</v>
      </c>
      <c r="G68" s="45" t="s">
        <v>181</v>
      </c>
      <c r="H68" s="45" t="s">
        <v>175</v>
      </c>
      <c r="I68" s="45"/>
      <c r="J68" s="45"/>
      <c r="K68" s="45">
        <v>212</v>
      </c>
      <c r="L68" s="45">
        <v>30</v>
      </c>
      <c r="M68" s="45">
        <v>0</v>
      </c>
      <c r="N68" s="45"/>
      <c r="O68" s="45">
        <v>2</v>
      </c>
      <c r="P68" s="45"/>
      <c r="Q68" s="45"/>
      <c r="R68" s="45"/>
      <c r="S68" s="45"/>
      <c r="T68" s="45"/>
      <c r="U68" s="45"/>
      <c r="V68" s="45"/>
      <c r="W68" s="45">
        <v>139860.25</v>
      </c>
      <c r="X68" s="45">
        <v>1</v>
      </c>
      <c r="Y68" s="45">
        <v>139860.25</v>
      </c>
      <c r="Z68" s="45"/>
      <c r="AA68" s="45"/>
      <c r="AB68" s="45"/>
    </row>
    <row r="69" ht="12.75">
      <c r="A69" s="45">
        <v>50</v>
      </c>
      <c r="B69" s="45">
        <v>1</v>
      </c>
      <c r="C69" s="45">
        <v>0</v>
      </c>
      <c r="D69" s="45">
        <v>2</v>
      </c>
      <c r="E69" s="45">
        <v>0</v>
      </c>
      <c r="F69" s="45">
        <f>ROUND(F68*0.5857501461,O69)</f>
        <v>81923.160000000003</v>
      </c>
      <c r="G69" s="45" t="s">
        <v>182</v>
      </c>
      <c r="H69" s="45" t="s">
        <v>183</v>
      </c>
      <c r="I69" s="45"/>
      <c r="J69" s="45"/>
      <c r="K69" s="45">
        <v>212</v>
      </c>
      <c r="L69" s="45">
        <v>31</v>
      </c>
      <c r="M69" s="45">
        <v>0</v>
      </c>
      <c r="N69" s="45"/>
      <c r="O69" s="45">
        <v>2</v>
      </c>
      <c r="P69" s="45"/>
      <c r="Q69" s="45"/>
      <c r="R69" s="45"/>
      <c r="S69" s="45"/>
      <c r="T69" s="45"/>
      <c r="U69" s="45"/>
      <c r="V69" s="45"/>
      <c r="W69" s="45">
        <v>81923.160000000003</v>
      </c>
      <c r="X69" s="45">
        <v>1</v>
      </c>
      <c r="Y69" s="45">
        <v>81923.160000000003</v>
      </c>
      <c r="Z69" s="45"/>
      <c r="AA69" s="45"/>
      <c r="AB69" s="45"/>
    </row>
    <row r="71" ht="12.75">
      <c r="A71" s="42">
        <v>5</v>
      </c>
      <c r="B71" s="42">
        <v>1</v>
      </c>
      <c r="C71" s="42"/>
      <c r="D71" s="42">
        <f>ROW(A80)</f>
        <v>80</v>
      </c>
      <c r="E71" s="42"/>
      <c r="F71" s="42" t="s">
        <v>99</v>
      </c>
      <c r="G71" s="42" t="s">
        <v>184</v>
      </c>
      <c r="H71" s="42"/>
      <c r="I71" s="42">
        <v>0</v>
      </c>
      <c r="J71" s="42"/>
      <c r="K71" s="42">
        <v>-1</v>
      </c>
      <c r="L71" s="42"/>
      <c r="M71" s="42"/>
      <c r="N71" s="42"/>
      <c r="O71" s="42"/>
      <c r="P71" s="42"/>
      <c r="Q71" s="42"/>
      <c r="R71" s="42"/>
      <c r="S71" s="42">
        <v>0</v>
      </c>
      <c r="T71" s="42"/>
      <c r="U71" s="42"/>
      <c r="V71" s="42">
        <v>0</v>
      </c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2"/>
      <c r="BW71" s="42"/>
      <c r="BX71" s="42">
        <v>0</v>
      </c>
      <c r="BY71" s="42"/>
      <c r="BZ71" s="42"/>
      <c r="CA71" s="42"/>
      <c r="CB71" s="42"/>
      <c r="CC71" s="42"/>
      <c r="CD71" s="42"/>
      <c r="CE71" s="42"/>
      <c r="CF71" s="42"/>
      <c r="CG71" s="42"/>
      <c r="CH71" s="42"/>
      <c r="CI71" s="42"/>
      <c r="CJ71" s="42">
        <v>0</v>
      </c>
    </row>
    <row r="73" ht="12.75">
      <c r="A73" s="43">
        <v>52</v>
      </c>
      <c r="B73" s="43">
        <f>B80</f>
        <v>1</v>
      </c>
      <c r="C73" s="43">
        <f>C80</f>
        <v>5</v>
      </c>
      <c r="D73" s="43">
        <f>D80</f>
        <v>71</v>
      </c>
      <c r="E73" s="43">
        <f>E80</f>
        <v>0</v>
      </c>
      <c r="F73" s="43" t="str">
        <f>F80</f>
        <v xml:space="preserve">Новый подраздел</v>
      </c>
      <c r="G73" s="43" t="str">
        <f>G80</f>
        <v xml:space="preserve">Замена бортового камня - 20,0 м.п.</v>
      </c>
      <c r="H73" s="43"/>
      <c r="I73" s="43"/>
      <c r="J73" s="43"/>
      <c r="K73" s="43"/>
      <c r="L73" s="43"/>
      <c r="M73" s="43"/>
      <c r="N73" s="43"/>
      <c r="O73" s="43">
        <f>O80</f>
        <v>24513.5</v>
      </c>
      <c r="P73" s="43">
        <f>P80</f>
        <v>11491</v>
      </c>
      <c r="Q73" s="43">
        <f>Q80</f>
        <v>10059.700000000001</v>
      </c>
      <c r="R73" s="43">
        <f>R80</f>
        <v>5529.8400000000001</v>
      </c>
      <c r="S73" s="43">
        <f>S80</f>
        <v>2962.8000000000002</v>
      </c>
      <c r="T73" s="43">
        <f>T80</f>
        <v>0</v>
      </c>
      <c r="U73" s="43">
        <f>U80</f>
        <v>13.199999999999999</v>
      </c>
      <c r="V73" s="43">
        <f>V80</f>
        <v>0</v>
      </c>
      <c r="W73" s="43">
        <f>W80</f>
        <v>0</v>
      </c>
      <c r="X73" s="43">
        <f>X80</f>
        <v>2073.96</v>
      </c>
      <c r="Y73" s="43">
        <f>Y80</f>
        <v>296.27999999999997</v>
      </c>
      <c r="Z73" s="43">
        <f>Z80</f>
        <v>0</v>
      </c>
      <c r="AA73" s="43">
        <f>AA80</f>
        <v>0</v>
      </c>
      <c r="AB73" s="43">
        <f>AB80</f>
        <v>24513.5</v>
      </c>
      <c r="AC73" s="43">
        <f>AC80</f>
        <v>11491</v>
      </c>
      <c r="AD73" s="43">
        <f>AD80</f>
        <v>10059.700000000001</v>
      </c>
      <c r="AE73" s="43">
        <f>AE80</f>
        <v>5529.8400000000001</v>
      </c>
      <c r="AF73" s="43">
        <f>AF80</f>
        <v>2962.8000000000002</v>
      </c>
      <c r="AG73" s="43">
        <f>AG80</f>
        <v>0</v>
      </c>
      <c r="AH73" s="43">
        <f>AH80</f>
        <v>13.199999999999999</v>
      </c>
      <c r="AI73" s="43">
        <f>AI80</f>
        <v>0</v>
      </c>
      <c r="AJ73" s="43">
        <f>AJ80</f>
        <v>0</v>
      </c>
      <c r="AK73" s="43">
        <f>AK80</f>
        <v>2073.96</v>
      </c>
      <c r="AL73" s="43">
        <f>AL80</f>
        <v>296.27999999999997</v>
      </c>
      <c r="AM73" s="43">
        <f>AM80</f>
        <v>0</v>
      </c>
      <c r="AN73" s="43">
        <f>AN80</f>
        <v>0</v>
      </c>
      <c r="AO73" s="43">
        <f>AO80</f>
        <v>0</v>
      </c>
      <c r="AP73" s="43">
        <f>AP80</f>
        <v>0</v>
      </c>
      <c r="AQ73" s="43">
        <f>AQ80</f>
        <v>0</v>
      </c>
      <c r="AR73" s="43">
        <f>AR80</f>
        <v>29324.970000000001</v>
      </c>
      <c r="AS73" s="43">
        <f>AS80</f>
        <v>0</v>
      </c>
      <c r="AT73" s="43">
        <f>AT80</f>
        <v>0</v>
      </c>
      <c r="AU73" s="43">
        <f>AU80</f>
        <v>29324.970000000001</v>
      </c>
      <c r="AV73" s="43">
        <f>AV80</f>
        <v>11491</v>
      </c>
      <c r="AW73" s="43">
        <f>AW80</f>
        <v>11491</v>
      </c>
      <c r="AX73" s="43">
        <f>AX80</f>
        <v>0</v>
      </c>
      <c r="AY73" s="43">
        <f>AY80</f>
        <v>11491</v>
      </c>
      <c r="AZ73" s="43">
        <f>AZ80</f>
        <v>0</v>
      </c>
      <c r="BA73" s="43">
        <f>BA80</f>
        <v>0</v>
      </c>
      <c r="BB73" s="43">
        <f>BB80</f>
        <v>0</v>
      </c>
      <c r="BC73" s="43">
        <f>BC80</f>
        <v>0</v>
      </c>
      <c r="BD73" s="43">
        <f>BD80</f>
        <v>0</v>
      </c>
      <c r="BE73" s="43">
        <f>BE80</f>
        <v>0</v>
      </c>
      <c r="BF73" s="43">
        <f>BF80</f>
        <v>0</v>
      </c>
      <c r="BG73" s="43">
        <f>BG80</f>
        <v>0</v>
      </c>
      <c r="BH73" s="43">
        <f>BH80</f>
        <v>0</v>
      </c>
      <c r="BI73" s="43">
        <f>BI80</f>
        <v>0</v>
      </c>
      <c r="BJ73" s="43">
        <f>BJ80</f>
        <v>0</v>
      </c>
      <c r="BK73" s="43">
        <f>BK80</f>
        <v>0</v>
      </c>
      <c r="BL73" s="43">
        <f>BL80</f>
        <v>0</v>
      </c>
      <c r="BM73" s="43">
        <f>BM80</f>
        <v>0</v>
      </c>
      <c r="BN73" s="43">
        <f>BN80</f>
        <v>0</v>
      </c>
      <c r="BO73" s="43">
        <f>BO80</f>
        <v>0</v>
      </c>
      <c r="BP73" s="43">
        <f>BP80</f>
        <v>0</v>
      </c>
      <c r="BQ73" s="43">
        <f>BQ80</f>
        <v>0</v>
      </c>
      <c r="BR73" s="43">
        <f>BR80</f>
        <v>0</v>
      </c>
      <c r="BS73" s="43">
        <f>BS80</f>
        <v>0</v>
      </c>
      <c r="BT73" s="43">
        <f>BT80</f>
        <v>0</v>
      </c>
      <c r="BU73" s="43">
        <f>BU80</f>
        <v>0</v>
      </c>
      <c r="BV73" s="43">
        <f>BV80</f>
        <v>0</v>
      </c>
      <c r="BW73" s="43">
        <f>BW80</f>
        <v>0</v>
      </c>
      <c r="BX73" s="43">
        <f>BX80</f>
        <v>0</v>
      </c>
      <c r="BY73" s="43">
        <f>BY80</f>
        <v>0</v>
      </c>
      <c r="BZ73" s="43">
        <f>BZ80</f>
        <v>0</v>
      </c>
      <c r="CA73" s="43">
        <f>CA80</f>
        <v>29324.970000000001</v>
      </c>
      <c r="CB73" s="43">
        <f>CB80</f>
        <v>0</v>
      </c>
      <c r="CC73" s="43">
        <f>CC80</f>
        <v>0</v>
      </c>
      <c r="CD73" s="43">
        <f>CD80</f>
        <v>29324.970000000001</v>
      </c>
      <c r="CE73" s="43">
        <f>CE80</f>
        <v>11491</v>
      </c>
      <c r="CF73" s="43">
        <f>CF80</f>
        <v>11491</v>
      </c>
      <c r="CG73" s="43">
        <f>CG80</f>
        <v>0</v>
      </c>
      <c r="CH73" s="43">
        <f>CH80</f>
        <v>11491</v>
      </c>
      <c r="CI73" s="43">
        <f>CI80</f>
        <v>0</v>
      </c>
      <c r="CJ73" s="43">
        <f>CJ80</f>
        <v>0</v>
      </c>
      <c r="CK73" s="43">
        <f>CK80</f>
        <v>0</v>
      </c>
      <c r="CL73" s="43">
        <f>CL80</f>
        <v>0</v>
      </c>
      <c r="CM73" s="43">
        <f>CM80</f>
        <v>0</v>
      </c>
      <c r="CN73" s="43">
        <f>CN80</f>
        <v>0</v>
      </c>
      <c r="CO73" s="43">
        <f>CO80</f>
        <v>0</v>
      </c>
      <c r="CP73" s="43">
        <f>CP80</f>
        <v>0</v>
      </c>
      <c r="CQ73" s="43">
        <f>CQ80</f>
        <v>0</v>
      </c>
      <c r="CR73" s="43">
        <f>CR80</f>
        <v>0</v>
      </c>
      <c r="CS73" s="43">
        <f>CS80</f>
        <v>0</v>
      </c>
      <c r="CT73" s="43">
        <f>CT80</f>
        <v>0</v>
      </c>
      <c r="CU73" s="43">
        <f>CU80</f>
        <v>0</v>
      </c>
      <c r="CV73" s="43">
        <f>CV80</f>
        <v>0</v>
      </c>
      <c r="CW73" s="43">
        <f>CW80</f>
        <v>0</v>
      </c>
      <c r="CX73" s="43">
        <f>CX80</f>
        <v>0</v>
      </c>
      <c r="CY73" s="43">
        <f>CY80</f>
        <v>0</v>
      </c>
      <c r="CZ73" s="43">
        <f>CZ80</f>
        <v>0</v>
      </c>
      <c r="DA73" s="43">
        <f>DA80</f>
        <v>0</v>
      </c>
      <c r="DB73" s="43">
        <f>DB80</f>
        <v>0</v>
      </c>
      <c r="DC73" s="43">
        <f>DC80</f>
        <v>0</v>
      </c>
      <c r="DD73" s="43">
        <f>DD80</f>
        <v>0</v>
      </c>
      <c r="DE73" s="43">
        <f>DE80</f>
        <v>0</v>
      </c>
      <c r="DF73" s="43">
        <f>DF80</f>
        <v>0</v>
      </c>
      <c r="DG73" s="44">
        <f>DG80</f>
        <v>0</v>
      </c>
      <c r="DH73" s="44">
        <f>DH80</f>
        <v>0</v>
      </c>
      <c r="DI73" s="44">
        <f>DI80</f>
        <v>0</v>
      </c>
      <c r="DJ73" s="44">
        <f>DJ80</f>
        <v>0</v>
      </c>
      <c r="DK73" s="44">
        <f>DK80</f>
        <v>0</v>
      </c>
      <c r="DL73" s="44">
        <f>DL80</f>
        <v>0</v>
      </c>
      <c r="DM73" s="44">
        <f>DM80</f>
        <v>0</v>
      </c>
      <c r="DN73" s="44">
        <f>DN80</f>
        <v>0</v>
      </c>
      <c r="DO73" s="44">
        <f>DO80</f>
        <v>0</v>
      </c>
      <c r="DP73" s="44">
        <f>DP80</f>
        <v>0</v>
      </c>
      <c r="DQ73" s="44">
        <f>DQ80</f>
        <v>0</v>
      </c>
      <c r="DR73" s="44">
        <f>DR80</f>
        <v>0</v>
      </c>
      <c r="DS73" s="44">
        <f>DS80</f>
        <v>0</v>
      </c>
      <c r="DT73" s="44">
        <f>DT80</f>
        <v>0</v>
      </c>
      <c r="DU73" s="44">
        <f>DU80</f>
        <v>0</v>
      </c>
      <c r="DV73" s="44">
        <f>DV80</f>
        <v>0</v>
      </c>
      <c r="DW73" s="44">
        <f>DW80</f>
        <v>0</v>
      </c>
      <c r="DX73" s="44">
        <f>DX80</f>
        <v>0</v>
      </c>
      <c r="DY73" s="44">
        <f>DY80</f>
        <v>0</v>
      </c>
      <c r="DZ73" s="44">
        <f>DZ80</f>
        <v>0</v>
      </c>
      <c r="EA73" s="44">
        <f>EA80</f>
        <v>0</v>
      </c>
      <c r="EB73" s="44">
        <f>EB80</f>
        <v>0</v>
      </c>
      <c r="EC73" s="44">
        <f>EC80</f>
        <v>0</v>
      </c>
      <c r="ED73" s="44">
        <f>ED80</f>
        <v>0</v>
      </c>
      <c r="EE73" s="44">
        <f>EE80</f>
        <v>0</v>
      </c>
      <c r="EF73" s="44">
        <f>EF80</f>
        <v>0</v>
      </c>
      <c r="EG73" s="44">
        <f>EG80</f>
        <v>0</v>
      </c>
      <c r="EH73" s="44">
        <f>EH80</f>
        <v>0</v>
      </c>
      <c r="EI73" s="44">
        <f>EI80</f>
        <v>0</v>
      </c>
      <c r="EJ73" s="44">
        <f>EJ80</f>
        <v>0</v>
      </c>
      <c r="EK73" s="44">
        <f>EK80</f>
        <v>0</v>
      </c>
      <c r="EL73" s="44">
        <f>EL80</f>
        <v>0</v>
      </c>
      <c r="EM73" s="44">
        <f>EM80</f>
        <v>0</v>
      </c>
      <c r="EN73" s="44">
        <f>EN80</f>
        <v>0</v>
      </c>
      <c r="EO73" s="44">
        <f>EO80</f>
        <v>0</v>
      </c>
      <c r="EP73" s="44">
        <f>EP80</f>
        <v>0</v>
      </c>
      <c r="EQ73" s="44">
        <f>EQ80</f>
        <v>0</v>
      </c>
      <c r="ER73" s="44">
        <f>ER80</f>
        <v>0</v>
      </c>
      <c r="ES73" s="44">
        <f>ES80</f>
        <v>0</v>
      </c>
      <c r="ET73" s="44">
        <f>ET80</f>
        <v>0</v>
      </c>
      <c r="EU73" s="44">
        <f>EU80</f>
        <v>0</v>
      </c>
      <c r="EV73" s="44">
        <f>EV80</f>
        <v>0</v>
      </c>
      <c r="EW73" s="44">
        <f>EW80</f>
        <v>0</v>
      </c>
      <c r="EX73" s="44">
        <f>EX80</f>
        <v>0</v>
      </c>
      <c r="EY73" s="44">
        <f>EY80</f>
        <v>0</v>
      </c>
      <c r="EZ73" s="44">
        <f>EZ80</f>
        <v>0</v>
      </c>
      <c r="FA73" s="44">
        <f>FA80</f>
        <v>0</v>
      </c>
      <c r="FB73" s="44">
        <f>FB80</f>
        <v>0</v>
      </c>
      <c r="FC73" s="44">
        <f>FC80</f>
        <v>0</v>
      </c>
      <c r="FD73" s="44">
        <f>FD80</f>
        <v>0</v>
      </c>
      <c r="FE73" s="44">
        <f>FE80</f>
        <v>0</v>
      </c>
      <c r="FF73" s="44">
        <f>FF80</f>
        <v>0</v>
      </c>
      <c r="FG73" s="44">
        <f>FG80</f>
        <v>0</v>
      </c>
      <c r="FH73" s="44">
        <f>FH80</f>
        <v>0</v>
      </c>
      <c r="FI73" s="44">
        <f>FI80</f>
        <v>0</v>
      </c>
      <c r="FJ73" s="44">
        <f>FJ80</f>
        <v>0</v>
      </c>
      <c r="FK73" s="44">
        <f>FK80</f>
        <v>0</v>
      </c>
      <c r="FL73" s="44">
        <f>FL80</f>
        <v>0</v>
      </c>
      <c r="FM73" s="44">
        <f>FM80</f>
        <v>0</v>
      </c>
      <c r="FN73" s="44">
        <f>FN80</f>
        <v>0</v>
      </c>
      <c r="FO73" s="44">
        <f>FO80</f>
        <v>0</v>
      </c>
      <c r="FP73" s="44">
        <f>FP80</f>
        <v>0</v>
      </c>
      <c r="FQ73" s="44">
        <f>FQ80</f>
        <v>0</v>
      </c>
      <c r="FR73" s="44">
        <f>FR80</f>
        <v>0</v>
      </c>
      <c r="FS73" s="44">
        <f>FS80</f>
        <v>0</v>
      </c>
      <c r="FT73" s="44">
        <f>FT80</f>
        <v>0</v>
      </c>
      <c r="FU73" s="44">
        <f>FU80</f>
        <v>0</v>
      </c>
      <c r="FV73" s="44">
        <f>FV80</f>
        <v>0</v>
      </c>
      <c r="FW73" s="44">
        <f>FW80</f>
        <v>0</v>
      </c>
      <c r="FX73" s="44">
        <f>FX80</f>
        <v>0</v>
      </c>
      <c r="FY73" s="44">
        <f>FY80</f>
        <v>0</v>
      </c>
      <c r="FZ73" s="44">
        <f>FZ80</f>
        <v>0</v>
      </c>
      <c r="GA73" s="44">
        <f>GA80</f>
        <v>0</v>
      </c>
      <c r="GB73" s="44">
        <f>GB80</f>
        <v>0</v>
      </c>
      <c r="GC73" s="44">
        <f>GC80</f>
        <v>0</v>
      </c>
      <c r="GD73" s="44">
        <f>GD80</f>
        <v>0</v>
      </c>
      <c r="GE73" s="44">
        <f>GE80</f>
        <v>0</v>
      </c>
      <c r="GF73" s="44">
        <f>GF80</f>
        <v>0</v>
      </c>
      <c r="GG73" s="44">
        <f>GG80</f>
        <v>0</v>
      </c>
      <c r="GH73" s="44">
        <f>GH80</f>
        <v>0</v>
      </c>
      <c r="GI73" s="44">
        <f>GI80</f>
        <v>0</v>
      </c>
      <c r="GJ73" s="44">
        <f>GJ80</f>
        <v>0</v>
      </c>
      <c r="GK73" s="44">
        <f>GK80</f>
        <v>0</v>
      </c>
      <c r="GL73" s="44">
        <f>GL80</f>
        <v>0</v>
      </c>
      <c r="GM73" s="44">
        <f>GM80</f>
        <v>0</v>
      </c>
      <c r="GN73" s="44">
        <f>GN80</f>
        <v>0</v>
      </c>
      <c r="GO73" s="44">
        <f>GO80</f>
        <v>0</v>
      </c>
      <c r="GP73" s="44">
        <f>GP80</f>
        <v>0</v>
      </c>
      <c r="GQ73" s="44">
        <f>GQ80</f>
        <v>0</v>
      </c>
      <c r="GR73" s="44">
        <f>GR80</f>
        <v>0</v>
      </c>
      <c r="GS73" s="44">
        <f>GS80</f>
        <v>0</v>
      </c>
      <c r="GT73" s="44">
        <f>GT80</f>
        <v>0</v>
      </c>
      <c r="GU73" s="44">
        <f>GU80</f>
        <v>0</v>
      </c>
      <c r="GV73" s="44">
        <f>GV80</f>
        <v>0</v>
      </c>
      <c r="GW73" s="44">
        <f>GW80</f>
        <v>0</v>
      </c>
      <c r="GX73" s="44">
        <f>GX80</f>
        <v>0</v>
      </c>
    </row>
    <row r="75" ht="12.75">
      <c r="A75">
        <v>17</v>
      </c>
      <c r="B75">
        <v>1</v>
      </c>
      <c r="D75">
        <f>ROW(EtalonRes!A24)</f>
        <v>24</v>
      </c>
      <c r="E75" t="s">
        <v>101</v>
      </c>
      <c r="F75" t="s">
        <v>185</v>
      </c>
      <c r="G75" t="s">
        <v>186</v>
      </c>
      <c r="H75" t="s">
        <v>187</v>
      </c>
      <c r="I75">
        <v>20</v>
      </c>
      <c r="J75">
        <v>0</v>
      </c>
      <c r="K75">
        <v>20</v>
      </c>
      <c r="O75">
        <f t="shared" ref="O75:O78" si="46">ROUND(CP75,2)</f>
        <v>18453.200000000001</v>
      </c>
      <c r="P75">
        <f t="shared" ref="P75:P78" si="47">ROUND(CQ75*I75,2)</f>
        <v>11491</v>
      </c>
      <c r="Q75">
        <f t="shared" ref="Q75:Q78" si="48">ROUND(CR75*I75,2)</f>
        <v>3999.4000000000001</v>
      </c>
      <c r="R75">
        <f t="shared" ref="R75:R78" si="49">ROUND(CS75*I75,2)</f>
        <v>2260.4000000000001</v>
      </c>
      <c r="S75">
        <f t="shared" ref="S75:S78" si="50">ROUND(CT75*I75,2)</f>
        <v>2962.8000000000002</v>
      </c>
      <c r="T75">
        <f t="shared" ref="T75:T78" si="51">ROUND(CU75*I75,2)</f>
        <v>0</v>
      </c>
      <c r="U75">
        <f t="shared" ref="U75:U78" si="52">CV75*I75</f>
        <v>13.199999999999999</v>
      </c>
      <c r="V75">
        <f t="shared" ref="V75:V78" si="53">CW75*I75</f>
        <v>0</v>
      </c>
      <c r="W75">
        <f t="shared" ref="W75:W78" si="54">ROUND(CX75*I75,2)</f>
        <v>0</v>
      </c>
      <c r="X75">
        <f t="shared" ref="X75:X78" si="55">ROUND(CY75,2)</f>
        <v>2073.96</v>
      </c>
      <c r="Y75">
        <f t="shared" ref="Y75:Y78" si="56">ROUND(CZ75,2)</f>
        <v>296.27999999999997</v>
      </c>
      <c r="AA75">
        <v>52146028</v>
      </c>
      <c r="AB75">
        <f t="shared" ref="AB75:AB78" si="57">ROUND((AC75+AD75+AF75),6)</f>
        <v>922.65999999999997</v>
      </c>
      <c r="AC75">
        <f t="shared" ref="AC75:AC78" si="58">ROUND((ES75),6)</f>
        <v>574.54999999999995</v>
      </c>
      <c r="AD75">
        <f t="shared" ref="AD75:AD77" si="59">ROUND((((ET75)-(EU75))+AE75),6)</f>
        <v>199.97</v>
      </c>
      <c r="AE75">
        <f t="shared" ref="AE75:AE77" si="60">ROUND((EU75),6)</f>
        <v>113.02</v>
      </c>
      <c r="AF75">
        <f t="shared" ref="AF75:AF77" si="61">ROUND((EV75),6)</f>
        <v>148.13999999999999</v>
      </c>
      <c r="AG75">
        <f t="shared" ref="AG75:AG78" si="62">ROUND((AP75),6)</f>
        <v>0</v>
      </c>
      <c r="AH75">
        <f t="shared" ref="AH75:AH77" si="63">(EW75)</f>
        <v>0.66000000000000003</v>
      </c>
      <c r="AI75">
        <f t="shared" ref="AI75:AI77" si="64">(EX75)</f>
        <v>0</v>
      </c>
      <c r="AJ75">
        <f t="shared" ref="AJ75:AJ78" si="65">(AS75)</f>
        <v>0</v>
      </c>
      <c r="AK75">
        <v>922.65999999999997</v>
      </c>
      <c r="AL75">
        <v>574.54999999999995</v>
      </c>
      <c r="AM75">
        <v>199.97</v>
      </c>
      <c r="AN75">
        <v>113.02</v>
      </c>
      <c r="AO75">
        <v>148.13999999999999</v>
      </c>
      <c r="AP75">
        <v>0</v>
      </c>
      <c r="AQ75">
        <v>0.66000000000000003</v>
      </c>
      <c r="AR75">
        <v>0</v>
      </c>
      <c r="AS75">
        <v>0</v>
      </c>
      <c r="AT75">
        <v>70</v>
      </c>
      <c r="AU75">
        <v>10</v>
      </c>
      <c r="AV75">
        <v>1</v>
      </c>
      <c r="AW75">
        <v>1</v>
      </c>
      <c r="AZ75">
        <v>1</v>
      </c>
      <c r="BA75">
        <v>1</v>
      </c>
      <c r="BB75">
        <v>1</v>
      </c>
      <c r="BC75">
        <v>1</v>
      </c>
      <c r="BH75">
        <v>0</v>
      </c>
      <c r="BI75">
        <v>4</v>
      </c>
      <c r="BJ75" t="s">
        <v>188</v>
      </c>
      <c r="BM75">
        <v>0</v>
      </c>
      <c r="BN75">
        <v>0</v>
      </c>
      <c r="BP75">
        <v>0</v>
      </c>
      <c r="BQ75">
        <v>1</v>
      </c>
      <c r="BR75">
        <v>0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Z75">
        <v>70</v>
      </c>
      <c r="CA75">
        <v>10</v>
      </c>
      <c r="CE75">
        <v>0</v>
      </c>
      <c r="CF75">
        <v>0</v>
      </c>
      <c r="CG75">
        <v>0</v>
      </c>
      <c r="CM75">
        <v>0</v>
      </c>
      <c r="CO75">
        <v>0</v>
      </c>
      <c r="CP75">
        <f t="shared" ref="CP75:CP78" si="66">(P75+Q75+S75)</f>
        <v>18453.200000000001</v>
      </c>
      <c r="CQ75">
        <f t="shared" ref="CQ75:CQ78" si="67">(AC75*BC75*AW75)</f>
        <v>574.54999999999995</v>
      </c>
      <c r="CR75">
        <f t="shared" ref="CR75:CR77" si="68">((((ET75)*BB75-(EU75)*BS75)+AE75*BS75)*AV75)</f>
        <v>199.97</v>
      </c>
      <c r="CS75">
        <f t="shared" ref="CS75:CS78" si="69">(AE75*BS75*AV75)</f>
        <v>113.02</v>
      </c>
      <c r="CT75">
        <f t="shared" ref="CT75:CT78" si="70">(AF75*BA75*AV75)</f>
        <v>148.13999999999999</v>
      </c>
      <c r="CU75">
        <f t="shared" ref="CU75:CU78" si="71">AG75</f>
        <v>0</v>
      </c>
      <c r="CV75">
        <f t="shared" ref="CV75:CV78" si="72">(AH75*AV75)</f>
        <v>0.66000000000000003</v>
      </c>
      <c r="CW75">
        <f t="shared" ref="CW75:CW78" si="73">AI75</f>
        <v>0</v>
      </c>
      <c r="CX75">
        <f t="shared" ref="CX75:CX78" si="74">AJ75</f>
        <v>0</v>
      </c>
      <c r="CY75">
        <f t="shared" ref="CY75:CY78" si="75">((S75*BZ75)/100)</f>
        <v>2073.96</v>
      </c>
      <c r="CZ75">
        <f t="shared" ref="CZ75:CZ78" si="76">((S75*CA75)/100)</f>
        <v>296.27999999999997</v>
      </c>
      <c r="DN75">
        <v>0</v>
      </c>
      <c r="DO75">
        <v>0</v>
      </c>
      <c r="DP75">
        <v>1</v>
      </c>
      <c r="DQ75">
        <v>1</v>
      </c>
      <c r="DU75">
        <v>1003</v>
      </c>
      <c r="DV75" t="s">
        <v>187</v>
      </c>
      <c r="DW75" t="s">
        <v>187</v>
      </c>
      <c r="DX75">
        <v>1</v>
      </c>
      <c r="EE75">
        <v>51761345</v>
      </c>
      <c r="EF75">
        <v>1</v>
      </c>
      <c r="EG75" t="s">
        <v>106</v>
      </c>
      <c r="EH75">
        <v>0</v>
      </c>
      <c r="EJ75">
        <v>4</v>
      </c>
      <c r="EK75">
        <v>0</v>
      </c>
      <c r="EL75" t="s">
        <v>107</v>
      </c>
      <c r="EM75" t="s">
        <v>108</v>
      </c>
      <c r="EQ75">
        <v>0</v>
      </c>
      <c r="ER75">
        <v>922.65999999999997</v>
      </c>
      <c r="ES75">
        <v>574.54999999999995</v>
      </c>
      <c r="ET75">
        <v>199.97</v>
      </c>
      <c r="EU75">
        <v>113.02</v>
      </c>
      <c r="EV75">
        <v>148.13999999999999</v>
      </c>
      <c r="EW75">
        <v>0.66000000000000003</v>
      </c>
      <c r="EX75">
        <v>0</v>
      </c>
      <c r="EY75">
        <v>0</v>
      </c>
      <c r="FQ75">
        <v>0</v>
      </c>
      <c r="FR75">
        <f t="shared" ref="FR75:FR78" si="77">ROUND(IF(AND(BH75=3,BI75=3),P75,0),2)</f>
        <v>0</v>
      </c>
      <c r="FS75">
        <v>0</v>
      </c>
      <c r="FX75">
        <v>70</v>
      </c>
      <c r="FY75">
        <v>10</v>
      </c>
      <c r="GD75">
        <v>0</v>
      </c>
      <c r="GF75">
        <v>999669814</v>
      </c>
      <c r="GG75">
        <v>2</v>
      </c>
      <c r="GH75">
        <v>1</v>
      </c>
      <c r="GI75">
        <v>-2</v>
      </c>
      <c r="GJ75">
        <v>0</v>
      </c>
      <c r="GK75">
        <f>ROUND(R75*(R12)/100,2)</f>
        <v>2441.23</v>
      </c>
      <c r="GL75">
        <f t="shared" ref="GL75:GL78" si="78">ROUND(IF(AND(BH75=3,BI75=3,FS75&lt;&gt;0),P75,0),2)</f>
        <v>0</v>
      </c>
      <c r="GM75">
        <f t="shared" ref="GM75:GM76" si="79">ROUND(O75+X75+Y75+GK75,2)+GX75</f>
        <v>23264.669999999998</v>
      </c>
      <c r="GN75">
        <f t="shared" ref="GN75:GN76" si="80">IF(OR(BI75=0,BI75=1),ROUND(O75+X75+Y75+GK75,2),0)</f>
        <v>0</v>
      </c>
      <c r="GO75">
        <f t="shared" ref="GO75:GO76" si="81">IF(BI75=2,ROUND(O75+X75+Y75+GK75,2),0)</f>
        <v>0</v>
      </c>
      <c r="GP75">
        <f t="shared" ref="GP75:GP76" si="82">IF(BI75=4,ROUND(O75+X75+Y75+GK75,2)+GX75,0)</f>
        <v>23264.669999999998</v>
      </c>
      <c r="GR75">
        <v>0</v>
      </c>
      <c r="GS75">
        <v>3</v>
      </c>
      <c r="GT75">
        <v>0</v>
      </c>
      <c r="GV75">
        <f t="shared" ref="GV75:GV78" si="83">ROUND((GT75),6)</f>
        <v>0</v>
      </c>
      <c r="GW75">
        <v>1</v>
      </c>
      <c r="GX75">
        <f t="shared" ref="GX75:GX78" si="84">ROUND(HC75*I75,2)</f>
        <v>0</v>
      </c>
      <c r="HA75">
        <v>0</v>
      </c>
      <c r="HB75">
        <v>0</v>
      </c>
      <c r="HC75">
        <f t="shared" si="41"/>
        <v>0</v>
      </c>
      <c r="IK75">
        <v>0</v>
      </c>
    </row>
    <row r="76" ht="12.75">
      <c r="A76">
        <v>18</v>
      </c>
      <c r="B76">
        <v>1</v>
      </c>
      <c r="E76" t="s">
        <v>109</v>
      </c>
      <c r="F76" t="s">
        <v>110</v>
      </c>
      <c r="G76" t="s">
        <v>111</v>
      </c>
      <c r="H76" t="s">
        <v>112</v>
      </c>
      <c r="I76">
        <f>I75*J76</f>
        <v>-4.9199999999999999</v>
      </c>
      <c r="J76">
        <v>-0.246</v>
      </c>
      <c r="K76">
        <v>-0.246</v>
      </c>
      <c r="O76">
        <f t="shared" si="46"/>
        <v>-0</v>
      </c>
      <c r="P76">
        <f t="shared" si="47"/>
        <v>-0</v>
      </c>
      <c r="Q76">
        <f t="shared" si="48"/>
        <v>-0</v>
      </c>
      <c r="R76">
        <f t="shared" si="49"/>
        <v>-0</v>
      </c>
      <c r="S76">
        <f t="shared" si="50"/>
        <v>-0</v>
      </c>
      <c r="T76">
        <f t="shared" si="51"/>
        <v>-0</v>
      </c>
      <c r="U76">
        <f t="shared" si="52"/>
        <v>-0</v>
      </c>
      <c r="V76">
        <f t="shared" si="53"/>
        <v>-0</v>
      </c>
      <c r="W76">
        <f t="shared" si="54"/>
        <v>-0</v>
      </c>
      <c r="X76">
        <f t="shared" si="55"/>
        <v>-0</v>
      </c>
      <c r="Y76">
        <f t="shared" si="56"/>
        <v>-0</v>
      </c>
      <c r="AA76">
        <v>52146028</v>
      </c>
      <c r="AB76">
        <f t="shared" si="57"/>
        <v>0</v>
      </c>
      <c r="AC76">
        <f t="shared" si="58"/>
        <v>0</v>
      </c>
      <c r="AD76">
        <f t="shared" si="59"/>
        <v>0</v>
      </c>
      <c r="AE76">
        <f t="shared" si="60"/>
        <v>0</v>
      </c>
      <c r="AF76">
        <f t="shared" si="61"/>
        <v>0</v>
      </c>
      <c r="AG76">
        <f t="shared" si="62"/>
        <v>0</v>
      </c>
      <c r="AH76">
        <f t="shared" si="63"/>
        <v>0</v>
      </c>
      <c r="AI76">
        <f t="shared" si="64"/>
        <v>0</v>
      </c>
      <c r="AJ76">
        <f t="shared" si="65"/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70</v>
      </c>
      <c r="AU76">
        <v>10</v>
      </c>
      <c r="AV76">
        <v>1</v>
      </c>
      <c r="AW76">
        <v>1</v>
      </c>
      <c r="AZ76">
        <v>1</v>
      </c>
      <c r="BA76">
        <v>1</v>
      </c>
      <c r="BB76">
        <v>1</v>
      </c>
      <c r="BC76">
        <v>1</v>
      </c>
      <c r="BH76">
        <v>3</v>
      </c>
      <c r="BI76">
        <v>4</v>
      </c>
      <c r="BM76">
        <v>0</v>
      </c>
      <c r="BN76">
        <v>0</v>
      </c>
      <c r="BP76">
        <v>0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Z76">
        <v>70</v>
      </c>
      <c r="CA76">
        <v>10</v>
      </c>
      <c r="CE76">
        <v>0</v>
      </c>
      <c r="CF76">
        <v>0</v>
      </c>
      <c r="CG76">
        <v>0</v>
      </c>
      <c r="CM76">
        <v>0</v>
      </c>
      <c r="CO76">
        <v>0</v>
      </c>
      <c r="CP76">
        <f t="shared" si="66"/>
        <v>-0</v>
      </c>
      <c r="CQ76">
        <f t="shared" si="67"/>
        <v>0</v>
      </c>
      <c r="CR76">
        <f t="shared" si="68"/>
        <v>0</v>
      </c>
      <c r="CS76">
        <f t="shared" si="69"/>
        <v>0</v>
      </c>
      <c r="CT76">
        <f t="shared" si="70"/>
        <v>0</v>
      </c>
      <c r="CU76">
        <f t="shared" si="71"/>
        <v>0</v>
      </c>
      <c r="CV76">
        <f t="shared" si="72"/>
        <v>0</v>
      </c>
      <c r="CW76">
        <f t="shared" si="73"/>
        <v>0</v>
      </c>
      <c r="CX76">
        <f t="shared" si="74"/>
        <v>0</v>
      </c>
      <c r="CY76">
        <f t="shared" si="75"/>
        <v>-0</v>
      </c>
      <c r="CZ76">
        <f t="shared" si="76"/>
        <v>-0</v>
      </c>
      <c r="DN76">
        <v>0</v>
      </c>
      <c r="DO76">
        <v>0</v>
      </c>
      <c r="DP76">
        <v>1</v>
      </c>
      <c r="DQ76">
        <v>1</v>
      </c>
      <c r="DU76">
        <v>1009</v>
      </c>
      <c r="DV76" t="s">
        <v>112</v>
      </c>
      <c r="DW76" t="s">
        <v>112</v>
      </c>
      <c r="DX76">
        <v>1000</v>
      </c>
      <c r="EE76">
        <v>51761345</v>
      </c>
      <c r="EF76">
        <v>1</v>
      </c>
      <c r="EG76" t="s">
        <v>106</v>
      </c>
      <c r="EH76">
        <v>0</v>
      </c>
      <c r="EJ76">
        <v>4</v>
      </c>
      <c r="EK76">
        <v>0</v>
      </c>
      <c r="EL76" t="s">
        <v>107</v>
      </c>
      <c r="EM76" t="s">
        <v>108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FQ76">
        <v>0</v>
      </c>
      <c r="FR76">
        <f t="shared" si="77"/>
        <v>0</v>
      </c>
      <c r="FS76">
        <v>0</v>
      </c>
      <c r="FX76">
        <v>70</v>
      </c>
      <c r="FY76">
        <v>10</v>
      </c>
      <c r="GD76">
        <v>0</v>
      </c>
      <c r="GF76">
        <v>1489638031</v>
      </c>
      <c r="GG76">
        <v>2</v>
      </c>
      <c r="GH76">
        <v>1</v>
      </c>
      <c r="GI76">
        <v>-2</v>
      </c>
      <c r="GJ76">
        <v>0</v>
      </c>
      <c r="GK76">
        <f>ROUND(R76*(R12)/100,2)</f>
        <v>-0</v>
      </c>
      <c r="GL76">
        <f t="shared" si="78"/>
        <v>0</v>
      </c>
      <c r="GM76">
        <f t="shared" si="79"/>
        <v>-0</v>
      </c>
      <c r="GN76">
        <f t="shared" si="80"/>
        <v>0</v>
      </c>
      <c r="GO76">
        <f t="shared" si="81"/>
        <v>0</v>
      </c>
      <c r="GP76">
        <f t="shared" si="82"/>
        <v>-0</v>
      </c>
      <c r="GR76">
        <v>0</v>
      </c>
      <c r="GS76">
        <v>3</v>
      </c>
      <c r="GT76">
        <v>0</v>
      </c>
      <c r="GV76">
        <f t="shared" si="83"/>
        <v>0</v>
      </c>
      <c r="GW76">
        <v>1</v>
      </c>
      <c r="GX76">
        <f t="shared" si="84"/>
        <v>-0</v>
      </c>
      <c r="HA76">
        <v>0</v>
      </c>
      <c r="HB76">
        <v>0</v>
      </c>
      <c r="HC76">
        <f t="shared" si="41"/>
        <v>0</v>
      </c>
      <c r="IK76">
        <v>0</v>
      </c>
    </row>
    <row r="77" ht="12.75">
      <c r="A77">
        <v>17</v>
      </c>
      <c r="B77">
        <v>1</v>
      </c>
      <c r="D77">
        <f>ROW(EtalonRes!A26)</f>
        <v>26</v>
      </c>
      <c r="E77" t="s">
        <v>113</v>
      </c>
      <c r="F77" t="s">
        <v>114</v>
      </c>
      <c r="G77" t="s">
        <v>189</v>
      </c>
      <c r="H77" t="s">
        <v>112</v>
      </c>
      <c r="I77">
        <f>ROUND(4.92*0.8,9)</f>
        <v>3.9359999999999999</v>
      </c>
      <c r="J77">
        <v>0</v>
      </c>
      <c r="K77">
        <f>ROUND(4.92*0.8,9)</f>
        <v>3.9359999999999999</v>
      </c>
      <c r="O77">
        <f t="shared" si="46"/>
        <v>240.96000000000001</v>
      </c>
      <c r="P77">
        <f t="shared" si="47"/>
        <v>0</v>
      </c>
      <c r="Q77">
        <f t="shared" si="48"/>
        <v>240.96000000000001</v>
      </c>
      <c r="R77">
        <f t="shared" si="49"/>
        <v>129.93000000000001</v>
      </c>
      <c r="S77">
        <f t="shared" si="50"/>
        <v>0</v>
      </c>
      <c r="T77">
        <f t="shared" si="51"/>
        <v>0</v>
      </c>
      <c r="U77">
        <f t="shared" si="52"/>
        <v>0</v>
      </c>
      <c r="V77">
        <f t="shared" si="53"/>
        <v>0</v>
      </c>
      <c r="W77">
        <f t="shared" si="54"/>
        <v>0</v>
      </c>
      <c r="X77">
        <f t="shared" si="55"/>
        <v>0</v>
      </c>
      <c r="Y77">
        <f t="shared" si="56"/>
        <v>0</v>
      </c>
      <c r="AA77">
        <v>52146028</v>
      </c>
      <c r="AB77">
        <f t="shared" si="57"/>
        <v>61.219999999999999</v>
      </c>
      <c r="AC77">
        <f t="shared" si="58"/>
        <v>0</v>
      </c>
      <c r="AD77">
        <f t="shared" si="59"/>
        <v>61.219999999999999</v>
      </c>
      <c r="AE77">
        <f t="shared" si="60"/>
        <v>33.009999999999998</v>
      </c>
      <c r="AF77">
        <f t="shared" si="61"/>
        <v>0</v>
      </c>
      <c r="AG77">
        <f t="shared" si="62"/>
        <v>0</v>
      </c>
      <c r="AH77">
        <f t="shared" si="63"/>
        <v>0</v>
      </c>
      <c r="AI77">
        <f t="shared" si="64"/>
        <v>0</v>
      </c>
      <c r="AJ77">
        <f t="shared" si="65"/>
        <v>0</v>
      </c>
      <c r="AK77">
        <v>61.219999999999999</v>
      </c>
      <c r="AL77">
        <v>0</v>
      </c>
      <c r="AM77">
        <v>61.219999999999999</v>
      </c>
      <c r="AN77">
        <v>33.009999999999998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1</v>
      </c>
      <c r="AZ77">
        <v>1</v>
      </c>
      <c r="BA77">
        <v>1</v>
      </c>
      <c r="BB77">
        <v>1</v>
      </c>
      <c r="BC77">
        <v>1</v>
      </c>
      <c r="BH77">
        <v>0</v>
      </c>
      <c r="BI77">
        <v>4</v>
      </c>
      <c r="BJ77" t="s">
        <v>116</v>
      </c>
      <c r="BM77">
        <v>1</v>
      </c>
      <c r="BN77">
        <v>0</v>
      </c>
      <c r="BP77">
        <v>0</v>
      </c>
      <c r="BQ77">
        <v>1</v>
      </c>
      <c r="BR77">
        <v>0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Z77">
        <v>0</v>
      </c>
      <c r="CA77">
        <v>0</v>
      </c>
      <c r="CE77">
        <v>0</v>
      </c>
      <c r="CF77">
        <v>0</v>
      </c>
      <c r="CG77">
        <v>0</v>
      </c>
      <c r="CM77">
        <v>0</v>
      </c>
      <c r="CO77">
        <v>0</v>
      </c>
      <c r="CP77">
        <f t="shared" si="66"/>
        <v>240.96000000000001</v>
      </c>
      <c r="CQ77">
        <f t="shared" si="67"/>
        <v>0</v>
      </c>
      <c r="CR77">
        <f t="shared" si="68"/>
        <v>61.219999999999999</v>
      </c>
      <c r="CS77">
        <f t="shared" si="69"/>
        <v>33.009999999999998</v>
      </c>
      <c r="CT77">
        <f t="shared" si="70"/>
        <v>0</v>
      </c>
      <c r="CU77">
        <f t="shared" si="71"/>
        <v>0</v>
      </c>
      <c r="CV77">
        <f t="shared" si="72"/>
        <v>0</v>
      </c>
      <c r="CW77">
        <f t="shared" si="73"/>
        <v>0</v>
      </c>
      <c r="CX77">
        <f t="shared" si="74"/>
        <v>0</v>
      </c>
      <c r="CY77">
        <f t="shared" si="75"/>
        <v>0</v>
      </c>
      <c r="CZ77">
        <f t="shared" si="76"/>
        <v>0</v>
      </c>
      <c r="DN77">
        <v>0</v>
      </c>
      <c r="DO77">
        <v>0</v>
      </c>
      <c r="DP77">
        <v>1</v>
      </c>
      <c r="DQ77">
        <v>1</v>
      </c>
      <c r="DU77">
        <v>1009</v>
      </c>
      <c r="DV77" t="s">
        <v>112</v>
      </c>
      <c r="DW77" t="s">
        <v>112</v>
      </c>
      <c r="DX77">
        <v>1000</v>
      </c>
      <c r="EE77">
        <v>51761347</v>
      </c>
      <c r="EF77">
        <v>1</v>
      </c>
      <c r="EG77" t="s">
        <v>106</v>
      </c>
      <c r="EH77">
        <v>0</v>
      </c>
      <c r="EJ77">
        <v>4</v>
      </c>
      <c r="EK77">
        <v>1</v>
      </c>
      <c r="EL77" t="s">
        <v>117</v>
      </c>
      <c r="EM77" t="s">
        <v>108</v>
      </c>
      <c r="EQ77">
        <v>0</v>
      </c>
      <c r="ER77">
        <v>61.219999999999999</v>
      </c>
      <c r="ES77">
        <v>0</v>
      </c>
      <c r="ET77">
        <v>61.219999999999999</v>
      </c>
      <c r="EU77">
        <v>33.009999999999998</v>
      </c>
      <c r="EV77">
        <v>0</v>
      </c>
      <c r="EW77">
        <v>0</v>
      </c>
      <c r="EX77">
        <v>0</v>
      </c>
      <c r="EY77">
        <v>0</v>
      </c>
      <c r="FQ77">
        <v>0</v>
      </c>
      <c r="FR77">
        <f t="shared" si="77"/>
        <v>0</v>
      </c>
      <c r="FS77">
        <v>0</v>
      </c>
      <c r="FX77">
        <v>0</v>
      </c>
      <c r="FY77">
        <v>0</v>
      </c>
      <c r="GD77">
        <v>1</v>
      </c>
      <c r="GF77">
        <v>1602572179</v>
      </c>
      <c r="GG77">
        <v>2</v>
      </c>
      <c r="GH77">
        <v>1</v>
      </c>
      <c r="GI77">
        <v>-2</v>
      </c>
      <c r="GJ77">
        <v>0</v>
      </c>
      <c r="GK77">
        <v>0</v>
      </c>
      <c r="GL77">
        <f t="shared" si="78"/>
        <v>0</v>
      </c>
      <c r="GM77">
        <f t="shared" ref="GM77:GM78" si="85">ROUND(O77+X77+Y77,2)+GX77</f>
        <v>240.96000000000001</v>
      </c>
      <c r="GN77">
        <f t="shared" ref="GN77:GN78" si="86">IF(OR(BI77=0,BI77=1),ROUND(O77+X77+Y77,2),0)</f>
        <v>0</v>
      </c>
      <c r="GO77">
        <f t="shared" ref="GO77:GO78" si="87">IF(BI77=2,ROUND(O77+X77+Y77,2),0)</f>
        <v>0</v>
      </c>
      <c r="GP77">
        <f t="shared" ref="GP77:GP78" si="88">IF(BI77=4,ROUND(O77+X77+Y77,2)+GX77,0)</f>
        <v>240.96000000000001</v>
      </c>
      <c r="GR77">
        <v>0</v>
      </c>
      <c r="GS77">
        <v>3</v>
      </c>
      <c r="GT77">
        <v>0</v>
      </c>
      <c r="GV77">
        <f t="shared" si="83"/>
        <v>0</v>
      </c>
      <c r="GW77">
        <v>1</v>
      </c>
      <c r="GX77">
        <f t="shared" si="84"/>
        <v>0</v>
      </c>
      <c r="HA77">
        <v>0</v>
      </c>
      <c r="HB77">
        <v>0</v>
      </c>
      <c r="HC77">
        <f t="shared" si="41"/>
        <v>0</v>
      </c>
      <c r="IK77">
        <v>0</v>
      </c>
    </row>
    <row r="78" ht="12.75">
      <c r="A78">
        <v>17</v>
      </c>
      <c r="B78">
        <v>1</v>
      </c>
      <c r="D78">
        <f>ROW(EtalonRes!A28)</f>
        <v>28</v>
      </c>
      <c r="E78" t="s">
        <v>118</v>
      </c>
      <c r="F78" t="s">
        <v>119</v>
      </c>
      <c r="G78" t="s">
        <v>120</v>
      </c>
      <c r="H78" t="s">
        <v>112</v>
      </c>
      <c r="I78">
        <f>ROUND(I77,9)</f>
        <v>3.9359999999999999</v>
      </c>
      <c r="J78">
        <v>0</v>
      </c>
      <c r="K78">
        <f>ROUND(I77,9)</f>
        <v>3.9359999999999999</v>
      </c>
      <c r="O78">
        <f t="shared" si="46"/>
        <v>5819.3400000000001</v>
      </c>
      <c r="P78">
        <f t="shared" si="47"/>
        <v>0</v>
      </c>
      <c r="Q78">
        <f t="shared" si="48"/>
        <v>5819.3400000000001</v>
      </c>
      <c r="R78">
        <f t="shared" si="49"/>
        <v>3139.5100000000002</v>
      </c>
      <c r="S78">
        <f t="shared" si="50"/>
        <v>0</v>
      </c>
      <c r="T78">
        <f t="shared" si="51"/>
        <v>0</v>
      </c>
      <c r="U78">
        <f t="shared" si="52"/>
        <v>0</v>
      </c>
      <c r="V78">
        <f t="shared" si="53"/>
        <v>0</v>
      </c>
      <c r="W78">
        <f t="shared" si="54"/>
        <v>0</v>
      </c>
      <c r="X78">
        <f t="shared" si="55"/>
        <v>0</v>
      </c>
      <c r="Y78">
        <f t="shared" si="56"/>
        <v>0</v>
      </c>
      <c r="AA78">
        <v>52146028</v>
      </c>
      <c r="AB78">
        <f t="shared" si="57"/>
        <v>1478.49</v>
      </c>
      <c r="AC78">
        <f t="shared" si="58"/>
        <v>0</v>
      </c>
      <c r="AD78">
        <f>ROUND(((((ET78*51))-((EU78*51)))+AE78),6)</f>
        <v>1478.49</v>
      </c>
      <c r="AE78">
        <f>ROUND(((EU78*51)),6)</f>
        <v>797.63999999999999</v>
      </c>
      <c r="AF78">
        <f>ROUND(((EV78*51)),6)</f>
        <v>0</v>
      </c>
      <c r="AG78">
        <f t="shared" si="62"/>
        <v>0</v>
      </c>
      <c r="AH78">
        <f>((EW78*51))</f>
        <v>0</v>
      </c>
      <c r="AI78">
        <f>((EX78*51))</f>
        <v>0</v>
      </c>
      <c r="AJ78">
        <f t="shared" si="65"/>
        <v>0</v>
      </c>
      <c r="AK78">
        <v>28.989999999999998</v>
      </c>
      <c r="AL78">
        <v>0</v>
      </c>
      <c r="AM78">
        <v>28.989999999999998</v>
      </c>
      <c r="AN78">
        <v>15.640000000000001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1</v>
      </c>
      <c r="AZ78">
        <v>1</v>
      </c>
      <c r="BA78">
        <v>1</v>
      </c>
      <c r="BB78">
        <v>1</v>
      </c>
      <c r="BC78">
        <v>1</v>
      </c>
      <c r="BH78">
        <v>0</v>
      </c>
      <c r="BI78">
        <v>4</v>
      </c>
      <c r="BJ78" t="s">
        <v>121</v>
      </c>
      <c r="BM78">
        <v>1</v>
      </c>
      <c r="BN78">
        <v>0</v>
      </c>
      <c r="BP78">
        <v>0</v>
      </c>
      <c r="BQ78">
        <v>1</v>
      </c>
      <c r="BR78">
        <v>0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Z78">
        <v>0</v>
      </c>
      <c r="CA78">
        <v>0</v>
      </c>
      <c r="CE78">
        <v>0</v>
      </c>
      <c r="CF78">
        <v>0</v>
      </c>
      <c r="CG78">
        <v>0</v>
      </c>
      <c r="CM78">
        <v>0</v>
      </c>
      <c r="CO78">
        <v>0</v>
      </c>
      <c r="CP78">
        <f t="shared" si="66"/>
        <v>5819.3400000000001</v>
      </c>
      <c r="CQ78">
        <f t="shared" si="67"/>
        <v>0</v>
      </c>
      <c r="CR78">
        <f>(((((ET78*51))*BB78-((EU78*51))*BS78)+AE78*BS78)*AV78)</f>
        <v>1478.49</v>
      </c>
      <c r="CS78">
        <f t="shared" si="69"/>
        <v>797.63999999999999</v>
      </c>
      <c r="CT78">
        <f t="shared" si="70"/>
        <v>0</v>
      </c>
      <c r="CU78">
        <f t="shared" si="71"/>
        <v>0</v>
      </c>
      <c r="CV78">
        <f t="shared" si="72"/>
        <v>0</v>
      </c>
      <c r="CW78">
        <f t="shared" si="73"/>
        <v>0</v>
      </c>
      <c r="CX78">
        <f t="shared" si="74"/>
        <v>0</v>
      </c>
      <c r="CY78">
        <f t="shared" si="75"/>
        <v>0</v>
      </c>
      <c r="CZ78">
        <f t="shared" si="76"/>
        <v>0</v>
      </c>
      <c r="DE78" t="s">
        <v>122</v>
      </c>
      <c r="DF78" t="s">
        <v>122</v>
      </c>
      <c r="DG78" t="s">
        <v>122</v>
      </c>
      <c r="DI78" t="s">
        <v>122</v>
      </c>
      <c r="DJ78" t="s">
        <v>122</v>
      </c>
      <c r="DN78">
        <v>0</v>
      </c>
      <c r="DO78">
        <v>0</v>
      </c>
      <c r="DP78">
        <v>1</v>
      </c>
      <c r="DQ78">
        <v>1</v>
      </c>
      <c r="DU78">
        <v>1009</v>
      </c>
      <c r="DV78" t="s">
        <v>112</v>
      </c>
      <c r="DW78" t="s">
        <v>112</v>
      </c>
      <c r="DX78">
        <v>1000</v>
      </c>
      <c r="EE78">
        <v>51761347</v>
      </c>
      <c r="EF78">
        <v>1</v>
      </c>
      <c r="EG78" t="s">
        <v>106</v>
      </c>
      <c r="EH78">
        <v>0</v>
      </c>
      <c r="EJ78">
        <v>4</v>
      </c>
      <c r="EK78">
        <v>1</v>
      </c>
      <c r="EL78" t="s">
        <v>117</v>
      </c>
      <c r="EM78" t="s">
        <v>108</v>
      </c>
      <c r="EQ78">
        <v>0</v>
      </c>
      <c r="ER78">
        <v>28.989999999999998</v>
      </c>
      <c r="ES78">
        <v>0</v>
      </c>
      <c r="ET78">
        <v>28.989999999999998</v>
      </c>
      <c r="EU78">
        <v>15.640000000000001</v>
      </c>
      <c r="EV78">
        <v>0</v>
      </c>
      <c r="EW78">
        <v>0</v>
      </c>
      <c r="EX78">
        <v>0</v>
      </c>
      <c r="EY78">
        <v>0</v>
      </c>
      <c r="FQ78">
        <v>0</v>
      </c>
      <c r="FR78">
        <f t="shared" si="77"/>
        <v>0</v>
      </c>
      <c r="FS78">
        <v>0</v>
      </c>
      <c r="FX78">
        <v>0</v>
      </c>
      <c r="FY78">
        <v>0</v>
      </c>
      <c r="GD78">
        <v>1</v>
      </c>
      <c r="GF78">
        <v>-1355325295</v>
      </c>
      <c r="GG78">
        <v>2</v>
      </c>
      <c r="GH78">
        <v>1</v>
      </c>
      <c r="GI78">
        <v>-2</v>
      </c>
      <c r="GJ78">
        <v>0</v>
      </c>
      <c r="GK78">
        <v>0</v>
      </c>
      <c r="GL78">
        <f t="shared" si="78"/>
        <v>0</v>
      </c>
      <c r="GM78">
        <f t="shared" si="85"/>
        <v>5819.3400000000001</v>
      </c>
      <c r="GN78">
        <f t="shared" si="86"/>
        <v>0</v>
      </c>
      <c r="GO78">
        <f t="shared" si="87"/>
        <v>0</v>
      </c>
      <c r="GP78">
        <f t="shared" si="88"/>
        <v>5819.3400000000001</v>
      </c>
      <c r="GR78">
        <v>0</v>
      </c>
      <c r="GS78">
        <v>3</v>
      </c>
      <c r="GT78">
        <v>0</v>
      </c>
      <c r="GV78">
        <f t="shared" si="83"/>
        <v>0</v>
      </c>
      <c r="GW78">
        <v>1</v>
      </c>
      <c r="GX78">
        <f t="shared" si="84"/>
        <v>0</v>
      </c>
      <c r="HA78">
        <v>0</v>
      </c>
      <c r="HB78">
        <v>0</v>
      </c>
      <c r="HC78">
        <f t="shared" si="41"/>
        <v>0</v>
      </c>
      <c r="IK78">
        <v>0</v>
      </c>
    </row>
    <row r="80" ht="12.75">
      <c r="A80" s="43">
        <v>51</v>
      </c>
      <c r="B80" s="43">
        <f>B71</f>
        <v>1</v>
      </c>
      <c r="C80" s="43">
        <f>A71</f>
        <v>5</v>
      </c>
      <c r="D80" s="43">
        <f>ROW(A71)</f>
        <v>71</v>
      </c>
      <c r="E80" s="43"/>
      <c r="F80" s="43" t="str">
        <f>IF(F71&lt;&gt;"",F71,"")</f>
        <v xml:space="preserve">Новый подраздел</v>
      </c>
      <c r="G80" s="43" t="str">
        <f>IF(G71&lt;&gt;"",G71,"")</f>
        <v xml:space="preserve">Замена бортового камня - 20,0 м.п.</v>
      </c>
      <c r="H80" s="43">
        <v>0</v>
      </c>
      <c r="I80" s="43"/>
      <c r="J80" s="43"/>
      <c r="K80" s="43"/>
      <c r="L80" s="43"/>
      <c r="M80" s="43"/>
      <c r="N80" s="43"/>
      <c r="O80" s="43">
        <f>ROUND(AB80,2)</f>
        <v>24513.5</v>
      </c>
      <c r="P80" s="43">
        <f>ROUND(AC80,2)</f>
        <v>11491</v>
      </c>
      <c r="Q80" s="43">
        <f>ROUND(AD80,2)</f>
        <v>10059.700000000001</v>
      </c>
      <c r="R80" s="43">
        <f>ROUND(AE80,2)</f>
        <v>5529.8400000000001</v>
      </c>
      <c r="S80" s="43">
        <f>ROUND(AF80,2)</f>
        <v>2962.8000000000002</v>
      </c>
      <c r="T80" s="43">
        <f>ROUND(AG80,2)</f>
        <v>0</v>
      </c>
      <c r="U80" s="43">
        <f>AH80</f>
        <v>13.199999999999999</v>
      </c>
      <c r="V80" s="43">
        <f>AI80</f>
        <v>0</v>
      </c>
      <c r="W80" s="43">
        <f>ROUND(AJ80,2)</f>
        <v>0</v>
      </c>
      <c r="X80" s="43">
        <f>ROUND(AK80,2)</f>
        <v>2073.96</v>
      </c>
      <c r="Y80" s="43">
        <f>ROUND(AL80,2)</f>
        <v>296.27999999999997</v>
      </c>
      <c r="Z80" s="43"/>
      <c r="AA80" s="43"/>
      <c r="AB80" s="43">
        <f>ROUND(SUMIF(AA75:AA78,"=52146028",O75:O78),2)</f>
        <v>24513.5</v>
      </c>
      <c r="AC80" s="43">
        <f>ROUND(SUMIF(AA75:AA78,"=52146028",P75:P78),2)</f>
        <v>11491</v>
      </c>
      <c r="AD80" s="43">
        <f>ROUND(SUMIF(AA75:AA78,"=52146028",Q75:Q78),2)</f>
        <v>10059.700000000001</v>
      </c>
      <c r="AE80" s="43">
        <f>ROUND(SUMIF(AA75:AA78,"=52146028",R75:R78),2)</f>
        <v>5529.8400000000001</v>
      </c>
      <c r="AF80" s="43">
        <f>ROUND(SUMIF(AA75:AA78,"=52146028",S75:S78),2)</f>
        <v>2962.8000000000002</v>
      </c>
      <c r="AG80" s="43">
        <f>ROUND(SUMIF(AA75:AA78,"=52146028",T75:T78),2)</f>
        <v>0</v>
      </c>
      <c r="AH80" s="43">
        <f>SUMIF(AA75:AA78,"=52146028",U75:U78)</f>
        <v>13.199999999999999</v>
      </c>
      <c r="AI80" s="43">
        <f>SUMIF(AA75:AA78,"=52146028",V75:V78)</f>
        <v>0</v>
      </c>
      <c r="AJ80" s="43">
        <f>ROUND(SUMIF(AA75:AA78,"=52146028",W75:W78),2)</f>
        <v>0</v>
      </c>
      <c r="AK80" s="43">
        <f>ROUND(SUMIF(AA75:AA78,"=52146028",X75:X78),2)</f>
        <v>2073.96</v>
      </c>
      <c r="AL80" s="43">
        <f>ROUND(SUMIF(AA75:AA78,"=52146028",Y75:Y78),2)</f>
        <v>296.27999999999997</v>
      </c>
      <c r="AM80" s="43"/>
      <c r="AN80" s="43"/>
      <c r="AO80" s="43">
        <f>ROUND(BX80,2)</f>
        <v>0</v>
      </c>
      <c r="AP80" s="43">
        <f>ROUND(BY80,2)</f>
        <v>0</v>
      </c>
      <c r="AQ80" s="43">
        <f>ROUND(BZ80,2)</f>
        <v>0</v>
      </c>
      <c r="AR80" s="43">
        <f>ROUND(CA80,2)</f>
        <v>29324.970000000001</v>
      </c>
      <c r="AS80" s="43">
        <f>ROUND(CB80,2)</f>
        <v>0</v>
      </c>
      <c r="AT80" s="43">
        <f>ROUND(CC80,2)</f>
        <v>0</v>
      </c>
      <c r="AU80" s="43">
        <f>ROUND(CD80,2)</f>
        <v>29324.970000000001</v>
      </c>
      <c r="AV80" s="43">
        <f>ROUND(CE80,2)</f>
        <v>11491</v>
      </c>
      <c r="AW80" s="43">
        <f>ROUND(CF80,2)</f>
        <v>11491</v>
      </c>
      <c r="AX80" s="43">
        <f>ROUND(CG80,2)</f>
        <v>0</v>
      </c>
      <c r="AY80" s="43">
        <f>ROUND(CH80,2)</f>
        <v>11491</v>
      </c>
      <c r="AZ80" s="43">
        <f>ROUND(CI80,2)</f>
        <v>0</v>
      </c>
      <c r="BA80" s="43">
        <f>ROUND(CJ80,2)</f>
        <v>0</v>
      </c>
      <c r="BB80" s="43">
        <f>ROUND(CK80,2)</f>
        <v>0</v>
      </c>
      <c r="BC80" s="43">
        <f>ROUND(CL80,2)</f>
        <v>0</v>
      </c>
      <c r="BD80" s="43">
        <f>ROUND(CM80,2)</f>
        <v>0</v>
      </c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>
        <f>ROUND(SUMIF(AA75:AA78,"=52146028",FQ75:FQ78),2)</f>
        <v>0</v>
      </c>
      <c r="BY80" s="43">
        <f>ROUND(SUMIF(AA75:AA78,"=52146028",FR75:FR78),2)</f>
        <v>0</v>
      </c>
      <c r="BZ80" s="43">
        <f>ROUND(SUMIF(AA75:AA78,"=52146028",GL75:GL78),2)</f>
        <v>0</v>
      </c>
      <c r="CA80" s="43">
        <f>ROUND(SUMIF(AA75:AA78,"=52146028",GM75:GM78),2)</f>
        <v>29324.970000000001</v>
      </c>
      <c r="CB80" s="43">
        <f>ROUND(SUMIF(AA75:AA78,"=52146028",GN75:GN78),2)</f>
        <v>0</v>
      </c>
      <c r="CC80" s="43">
        <f>ROUND(SUMIF(AA75:AA78,"=52146028",GO75:GO78),2)</f>
        <v>0</v>
      </c>
      <c r="CD80" s="43">
        <f>ROUND(SUMIF(AA75:AA78,"=52146028",GP75:GP78),2)</f>
        <v>29324.970000000001</v>
      </c>
      <c r="CE80" s="43">
        <f>AC80-BX80</f>
        <v>11491</v>
      </c>
      <c r="CF80" s="43">
        <f>AC80-BY80</f>
        <v>11491</v>
      </c>
      <c r="CG80" s="43">
        <f>BX80-BZ80</f>
        <v>0</v>
      </c>
      <c r="CH80" s="43">
        <f>AC80-BX80-BY80+BZ80</f>
        <v>11491</v>
      </c>
      <c r="CI80" s="43">
        <f>BY80-BZ80</f>
        <v>0</v>
      </c>
      <c r="CJ80" s="43">
        <f>ROUND(SUMIF(AA75:AA78,"=52146028",GX75:GX78),2)</f>
        <v>0</v>
      </c>
      <c r="CK80" s="43">
        <f>ROUND(SUMIF(AA75:AA78,"=52146028",GY75:GY78),2)</f>
        <v>0</v>
      </c>
      <c r="CL80" s="43">
        <f>ROUND(SUMIF(AA75:AA78,"=52146028",GZ75:GZ78),2)</f>
        <v>0</v>
      </c>
      <c r="CM80" s="43">
        <f>ROUND(SUMIF(AA75:AA78,"=52146028",HD75:HD78),2)</f>
        <v>0</v>
      </c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/>
      <c r="EW80" s="44"/>
      <c r="EX80" s="44"/>
      <c r="EY80" s="44"/>
      <c r="EZ80" s="44"/>
      <c r="FA80" s="44"/>
      <c r="FB80" s="44"/>
      <c r="FC80" s="44"/>
      <c r="FD80" s="44"/>
      <c r="FE80" s="44"/>
      <c r="FF80" s="44"/>
      <c r="FG80" s="44"/>
      <c r="FH80" s="44"/>
      <c r="FI80" s="44"/>
      <c r="FJ80" s="44"/>
      <c r="FK80" s="44"/>
      <c r="FL80" s="44"/>
      <c r="FM80" s="44"/>
      <c r="FN80" s="44"/>
      <c r="FO80" s="44"/>
      <c r="FP80" s="44"/>
      <c r="FQ80" s="44"/>
      <c r="FR80" s="44"/>
      <c r="FS80" s="44"/>
      <c r="FT80" s="44"/>
      <c r="FU80" s="44"/>
      <c r="FV80" s="44"/>
      <c r="FW80" s="44"/>
      <c r="FX80" s="44"/>
      <c r="FY80" s="44"/>
      <c r="FZ80" s="44"/>
      <c r="GA80" s="44"/>
      <c r="GB80" s="44"/>
      <c r="GC80" s="44"/>
      <c r="GD80" s="44"/>
      <c r="GE80" s="44"/>
      <c r="GF80" s="44"/>
      <c r="GG80" s="44"/>
      <c r="GH80" s="44"/>
      <c r="GI80" s="44"/>
      <c r="GJ80" s="44"/>
      <c r="GK80" s="44"/>
      <c r="GL80" s="44"/>
      <c r="GM80" s="44"/>
      <c r="GN80" s="44"/>
      <c r="GO80" s="44"/>
      <c r="GP80" s="44"/>
      <c r="GQ80" s="44"/>
      <c r="GR80" s="44"/>
      <c r="GS80" s="44"/>
      <c r="GT80" s="44"/>
      <c r="GU80" s="44"/>
      <c r="GV80" s="44"/>
      <c r="GW80" s="44"/>
      <c r="GX80" s="44">
        <v>0</v>
      </c>
    </row>
    <row r="82" ht="12.75">
      <c r="A82" s="45">
        <v>50</v>
      </c>
      <c r="B82" s="45">
        <v>0</v>
      </c>
      <c r="C82" s="45">
        <v>0</v>
      </c>
      <c r="D82" s="45">
        <v>1</v>
      </c>
      <c r="E82" s="45">
        <v>201</v>
      </c>
      <c r="F82" s="45">
        <f>ROUND(Source!O80,O82)</f>
        <v>24513.5</v>
      </c>
      <c r="G82" s="45" t="s">
        <v>123</v>
      </c>
      <c r="H82" s="45" t="s">
        <v>124</v>
      </c>
      <c r="I82" s="45"/>
      <c r="J82" s="45"/>
      <c r="K82" s="45">
        <v>201</v>
      </c>
      <c r="L82" s="45">
        <v>1</v>
      </c>
      <c r="M82" s="45">
        <v>3</v>
      </c>
      <c r="N82" s="45"/>
      <c r="O82" s="45">
        <v>2</v>
      </c>
      <c r="P82" s="45"/>
      <c r="Q82" s="45"/>
      <c r="R82" s="45"/>
      <c r="S82" s="45"/>
      <c r="T82" s="45"/>
      <c r="U82" s="45"/>
      <c r="V82" s="45"/>
      <c r="W82" s="45">
        <v>24513.5</v>
      </c>
      <c r="X82" s="45">
        <v>1</v>
      </c>
      <c r="Y82" s="45">
        <v>24513.5</v>
      </c>
      <c r="Z82" s="45"/>
      <c r="AA82" s="45"/>
      <c r="AB82" s="45"/>
    </row>
    <row r="83" ht="12.75">
      <c r="A83" s="45">
        <v>50</v>
      </c>
      <c r="B83" s="45">
        <v>0</v>
      </c>
      <c r="C83" s="45">
        <v>0</v>
      </c>
      <c r="D83" s="45">
        <v>1</v>
      </c>
      <c r="E83" s="45">
        <v>202</v>
      </c>
      <c r="F83" s="45">
        <f>ROUND(Source!P80,O83)</f>
        <v>11491</v>
      </c>
      <c r="G83" s="45" t="s">
        <v>125</v>
      </c>
      <c r="H83" s="45" t="s">
        <v>126</v>
      </c>
      <c r="I83" s="45"/>
      <c r="J83" s="45"/>
      <c r="K83" s="45">
        <v>202</v>
      </c>
      <c r="L83" s="45">
        <v>2</v>
      </c>
      <c r="M83" s="45">
        <v>3</v>
      </c>
      <c r="N83" s="45"/>
      <c r="O83" s="45">
        <v>2</v>
      </c>
      <c r="P83" s="45"/>
      <c r="Q83" s="45"/>
      <c r="R83" s="45"/>
      <c r="S83" s="45"/>
      <c r="T83" s="45"/>
      <c r="U83" s="45"/>
      <c r="V83" s="45"/>
      <c r="W83" s="45">
        <v>11491</v>
      </c>
      <c r="X83" s="45">
        <v>1</v>
      </c>
      <c r="Y83" s="45">
        <v>11491</v>
      </c>
      <c r="Z83" s="45"/>
      <c r="AA83" s="45"/>
      <c r="AB83" s="45"/>
    </row>
    <row r="84" ht="12.75">
      <c r="A84" s="45">
        <v>50</v>
      </c>
      <c r="B84" s="45">
        <v>0</v>
      </c>
      <c r="C84" s="45">
        <v>0</v>
      </c>
      <c r="D84" s="45">
        <v>1</v>
      </c>
      <c r="E84" s="45">
        <v>222</v>
      </c>
      <c r="F84" s="45">
        <f>ROUND(Source!AO80,O84)</f>
        <v>0</v>
      </c>
      <c r="G84" s="45" t="s">
        <v>127</v>
      </c>
      <c r="H84" s="45" t="s">
        <v>128</v>
      </c>
      <c r="I84" s="45"/>
      <c r="J84" s="45"/>
      <c r="K84" s="45">
        <v>222</v>
      </c>
      <c r="L84" s="45">
        <v>3</v>
      </c>
      <c r="M84" s="45">
        <v>3</v>
      </c>
      <c r="N84" s="45"/>
      <c r="O84" s="45">
        <v>2</v>
      </c>
      <c r="P84" s="45"/>
      <c r="Q84" s="45"/>
      <c r="R84" s="45"/>
      <c r="S84" s="45"/>
      <c r="T84" s="45"/>
      <c r="U84" s="45"/>
      <c r="V84" s="45"/>
      <c r="W84" s="45">
        <v>0</v>
      </c>
      <c r="X84" s="45">
        <v>1</v>
      </c>
      <c r="Y84" s="45">
        <v>0</v>
      </c>
      <c r="Z84" s="45"/>
      <c r="AA84" s="45"/>
      <c r="AB84" s="45"/>
    </row>
    <row r="85" ht="12.75">
      <c r="A85" s="45">
        <v>50</v>
      </c>
      <c r="B85" s="45">
        <v>0</v>
      </c>
      <c r="C85" s="45">
        <v>0</v>
      </c>
      <c r="D85" s="45">
        <v>1</v>
      </c>
      <c r="E85" s="45">
        <v>225</v>
      </c>
      <c r="F85" s="45">
        <f>ROUND(Source!AV80,O85)</f>
        <v>11491</v>
      </c>
      <c r="G85" s="45" t="s">
        <v>129</v>
      </c>
      <c r="H85" s="45" t="s">
        <v>130</v>
      </c>
      <c r="I85" s="45"/>
      <c r="J85" s="45"/>
      <c r="K85" s="45">
        <v>225</v>
      </c>
      <c r="L85" s="45">
        <v>4</v>
      </c>
      <c r="M85" s="45">
        <v>3</v>
      </c>
      <c r="N85" s="45"/>
      <c r="O85" s="45">
        <v>2</v>
      </c>
      <c r="P85" s="45"/>
      <c r="Q85" s="45"/>
      <c r="R85" s="45"/>
      <c r="S85" s="45"/>
      <c r="T85" s="45"/>
      <c r="U85" s="45"/>
      <c r="V85" s="45"/>
      <c r="W85" s="45">
        <v>11491</v>
      </c>
      <c r="X85" s="45">
        <v>1</v>
      </c>
      <c r="Y85" s="45">
        <v>11491</v>
      </c>
      <c r="Z85" s="45"/>
      <c r="AA85" s="45"/>
      <c r="AB85" s="45"/>
    </row>
    <row r="86" ht="12.75">
      <c r="A86" s="45">
        <v>50</v>
      </c>
      <c r="B86" s="45">
        <v>0</v>
      </c>
      <c r="C86" s="45">
        <v>0</v>
      </c>
      <c r="D86" s="45">
        <v>1</v>
      </c>
      <c r="E86" s="45">
        <v>226</v>
      </c>
      <c r="F86" s="45">
        <f>ROUND(Source!AW80,O86)</f>
        <v>11491</v>
      </c>
      <c r="G86" s="45" t="s">
        <v>131</v>
      </c>
      <c r="H86" s="45" t="s">
        <v>132</v>
      </c>
      <c r="I86" s="45"/>
      <c r="J86" s="45"/>
      <c r="K86" s="45">
        <v>226</v>
      </c>
      <c r="L86" s="45">
        <v>5</v>
      </c>
      <c r="M86" s="45">
        <v>3</v>
      </c>
      <c r="N86" s="45"/>
      <c r="O86" s="45">
        <v>2</v>
      </c>
      <c r="P86" s="45"/>
      <c r="Q86" s="45"/>
      <c r="R86" s="45"/>
      <c r="S86" s="45"/>
      <c r="T86" s="45"/>
      <c r="U86" s="45"/>
      <c r="V86" s="45"/>
      <c r="W86" s="45">
        <v>11491</v>
      </c>
      <c r="X86" s="45">
        <v>1</v>
      </c>
      <c r="Y86" s="45">
        <v>11491</v>
      </c>
      <c r="Z86" s="45"/>
      <c r="AA86" s="45"/>
      <c r="AB86" s="45"/>
    </row>
    <row r="87" ht="12.75">
      <c r="A87" s="45">
        <v>50</v>
      </c>
      <c r="B87" s="45">
        <v>0</v>
      </c>
      <c r="C87" s="45">
        <v>0</v>
      </c>
      <c r="D87" s="45">
        <v>1</v>
      </c>
      <c r="E87" s="45">
        <v>227</v>
      </c>
      <c r="F87" s="45">
        <f>ROUND(Source!AX80,O87)</f>
        <v>0</v>
      </c>
      <c r="G87" s="45" t="s">
        <v>133</v>
      </c>
      <c r="H87" s="45" t="s">
        <v>134</v>
      </c>
      <c r="I87" s="45"/>
      <c r="J87" s="45"/>
      <c r="K87" s="45">
        <v>227</v>
      </c>
      <c r="L87" s="45">
        <v>6</v>
      </c>
      <c r="M87" s="45">
        <v>3</v>
      </c>
      <c r="N87" s="45"/>
      <c r="O87" s="45">
        <v>2</v>
      </c>
      <c r="P87" s="45"/>
      <c r="Q87" s="45"/>
      <c r="R87" s="45"/>
      <c r="S87" s="45"/>
      <c r="T87" s="45"/>
      <c r="U87" s="45"/>
      <c r="V87" s="45"/>
      <c r="W87" s="45">
        <v>0</v>
      </c>
      <c r="X87" s="45">
        <v>1</v>
      </c>
      <c r="Y87" s="45">
        <v>0</v>
      </c>
      <c r="Z87" s="45"/>
      <c r="AA87" s="45"/>
      <c r="AB87" s="45"/>
    </row>
    <row r="88" ht="12.75">
      <c r="A88" s="45">
        <v>50</v>
      </c>
      <c r="B88" s="45">
        <v>0</v>
      </c>
      <c r="C88" s="45">
        <v>0</v>
      </c>
      <c r="D88" s="45">
        <v>1</v>
      </c>
      <c r="E88" s="45">
        <v>228</v>
      </c>
      <c r="F88" s="45">
        <f>ROUND(Source!AY80,O88)</f>
        <v>11491</v>
      </c>
      <c r="G88" s="45" t="s">
        <v>135</v>
      </c>
      <c r="H88" s="45" t="s">
        <v>136</v>
      </c>
      <c r="I88" s="45"/>
      <c r="J88" s="45"/>
      <c r="K88" s="45">
        <v>228</v>
      </c>
      <c r="L88" s="45">
        <v>7</v>
      </c>
      <c r="M88" s="45">
        <v>3</v>
      </c>
      <c r="N88" s="45"/>
      <c r="O88" s="45">
        <v>2</v>
      </c>
      <c r="P88" s="45"/>
      <c r="Q88" s="45"/>
      <c r="R88" s="45"/>
      <c r="S88" s="45"/>
      <c r="T88" s="45"/>
      <c r="U88" s="45"/>
      <c r="V88" s="45"/>
      <c r="W88" s="45">
        <v>11491</v>
      </c>
      <c r="X88" s="45">
        <v>1</v>
      </c>
      <c r="Y88" s="45">
        <v>11491</v>
      </c>
      <c r="Z88" s="45"/>
      <c r="AA88" s="45"/>
      <c r="AB88" s="45"/>
    </row>
    <row r="89" ht="12.75">
      <c r="A89" s="45">
        <v>50</v>
      </c>
      <c r="B89" s="45">
        <v>0</v>
      </c>
      <c r="C89" s="45">
        <v>0</v>
      </c>
      <c r="D89" s="45">
        <v>1</v>
      </c>
      <c r="E89" s="45">
        <v>216</v>
      </c>
      <c r="F89" s="45">
        <f>ROUND(Source!AP80,O89)</f>
        <v>0</v>
      </c>
      <c r="G89" s="45" t="s">
        <v>137</v>
      </c>
      <c r="H89" s="45" t="s">
        <v>138</v>
      </c>
      <c r="I89" s="45"/>
      <c r="J89" s="45"/>
      <c r="K89" s="45">
        <v>216</v>
      </c>
      <c r="L89" s="45">
        <v>8</v>
      </c>
      <c r="M89" s="45">
        <v>3</v>
      </c>
      <c r="N89" s="45"/>
      <c r="O89" s="45">
        <v>2</v>
      </c>
      <c r="P89" s="45"/>
      <c r="Q89" s="45"/>
      <c r="R89" s="45"/>
      <c r="S89" s="45"/>
      <c r="T89" s="45"/>
      <c r="U89" s="45"/>
      <c r="V89" s="45"/>
      <c r="W89" s="45">
        <v>0</v>
      </c>
      <c r="X89" s="45">
        <v>1</v>
      </c>
      <c r="Y89" s="45">
        <v>0</v>
      </c>
      <c r="Z89" s="45"/>
      <c r="AA89" s="45"/>
      <c r="AB89" s="45"/>
    </row>
    <row r="90" ht="12.75">
      <c r="A90" s="45">
        <v>50</v>
      </c>
      <c r="B90" s="45">
        <v>0</v>
      </c>
      <c r="C90" s="45">
        <v>0</v>
      </c>
      <c r="D90" s="45">
        <v>1</v>
      </c>
      <c r="E90" s="45">
        <v>223</v>
      </c>
      <c r="F90" s="45">
        <f>ROUND(Source!AQ80,O90)</f>
        <v>0</v>
      </c>
      <c r="G90" s="45" t="s">
        <v>139</v>
      </c>
      <c r="H90" s="45" t="s">
        <v>140</v>
      </c>
      <c r="I90" s="45"/>
      <c r="J90" s="45"/>
      <c r="K90" s="45">
        <v>223</v>
      </c>
      <c r="L90" s="45">
        <v>9</v>
      </c>
      <c r="M90" s="45">
        <v>3</v>
      </c>
      <c r="N90" s="45"/>
      <c r="O90" s="45">
        <v>2</v>
      </c>
      <c r="P90" s="45"/>
      <c r="Q90" s="45"/>
      <c r="R90" s="45"/>
      <c r="S90" s="45"/>
      <c r="T90" s="45"/>
      <c r="U90" s="45"/>
      <c r="V90" s="45"/>
      <c r="W90" s="45">
        <v>0</v>
      </c>
      <c r="X90" s="45">
        <v>1</v>
      </c>
      <c r="Y90" s="45">
        <v>0</v>
      </c>
      <c r="Z90" s="45"/>
      <c r="AA90" s="45"/>
      <c r="AB90" s="45"/>
    </row>
    <row r="91" ht="12.75">
      <c r="A91" s="45">
        <v>50</v>
      </c>
      <c r="B91" s="45">
        <v>0</v>
      </c>
      <c r="C91" s="45">
        <v>0</v>
      </c>
      <c r="D91" s="45">
        <v>1</v>
      </c>
      <c r="E91" s="45">
        <v>229</v>
      </c>
      <c r="F91" s="45">
        <f>ROUND(Source!AZ80,O91)</f>
        <v>0</v>
      </c>
      <c r="G91" s="45" t="s">
        <v>141</v>
      </c>
      <c r="H91" s="45" t="s">
        <v>142</v>
      </c>
      <c r="I91" s="45"/>
      <c r="J91" s="45"/>
      <c r="K91" s="45">
        <v>229</v>
      </c>
      <c r="L91" s="45">
        <v>10</v>
      </c>
      <c r="M91" s="45">
        <v>3</v>
      </c>
      <c r="N91" s="45"/>
      <c r="O91" s="45">
        <v>2</v>
      </c>
      <c r="P91" s="45"/>
      <c r="Q91" s="45"/>
      <c r="R91" s="45"/>
      <c r="S91" s="45"/>
      <c r="T91" s="45"/>
      <c r="U91" s="45"/>
      <c r="V91" s="45"/>
      <c r="W91" s="45">
        <v>0</v>
      </c>
      <c r="X91" s="45">
        <v>1</v>
      </c>
      <c r="Y91" s="45">
        <v>0</v>
      </c>
      <c r="Z91" s="45"/>
      <c r="AA91" s="45"/>
      <c r="AB91" s="45"/>
    </row>
    <row r="92" ht="12.75">
      <c r="A92" s="45">
        <v>50</v>
      </c>
      <c r="B92" s="45">
        <v>0</v>
      </c>
      <c r="C92" s="45">
        <v>0</v>
      </c>
      <c r="D92" s="45">
        <v>1</v>
      </c>
      <c r="E92" s="45">
        <v>203</v>
      </c>
      <c r="F92" s="45">
        <f>ROUND(Source!Q80,O92)</f>
        <v>10059.700000000001</v>
      </c>
      <c r="G92" s="45" t="s">
        <v>143</v>
      </c>
      <c r="H92" s="45" t="s">
        <v>144</v>
      </c>
      <c r="I92" s="45"/>
      <c r="J92" s="45"/>
      <c r="K92" s="45">
        <v>203</v>
      </c>
      <c r="L92" s="45">
        <v>11</v>
      </c>
      <c r="M92" s="45">
        <v>3</v>
      </c>
      <c r="N92" s="45"/>
      <c r="O92" s="45">
        <v>2</v>
      </c>
      <c r="P92" s="45"/>
      <c r="Q92" s="45"/>
      <c r="R92" s="45"/>
      <c r="S92" s="45"/>
      <c r="T92" s="45"/>
      <c r="U92" s="45"/>
      <c r="V92" s="45"/>
      <c r="W92" s="45">
        <v>10059.700000000001</v>
      </c>
      <c r="X92" s="45">
        <v>1</v>
      </c>
      <c r="Y92" s="45">
        <v>10059.700000000001</v>
      </c>
      <c r="Z92" s="45"/>
      <c r="AA92" s="45"/>
      <c r="AB92" s="45"/>
    </row>
    <row r="93" ht="12.75">
      <c r="A93" s="45">
        <v>50</v>
      </c>
      <c r="B93" s="45">
        <v>0</v>
      </c>
      <c r="C93" s="45">
        <v>0</v>
      </c>
      <c r="D93" s="45">
        <v>1</v>
      </c>
      <c r="E93" s="45">
        <v>231</v>
      </c>
      <c r="F93" s="45">
        <f>ROUND(Source!BB80,O93)</f>
        <v>0</v>
      </c>
      <c r="G93" s="45" t="s">
        <v>145</v>
      </c>
      <c r="H93" s="45" t="s">
        <v>146</v>
      </c>
      <c r="I93" s="45"/>
      <c r="J93" s="45"/>
      <c r="K93" s="45">
        <v>231</v>
      </c>
      <c r="L93" s="45">
        <v>12</v>
      </c>
      <c r="M93" s="45">
        <v>3</v>
      </c>
      <c r="N93" s="45"/>
      <c r="O93" s="45">
        <v>2</v>
      </c>
      <c r="P93" s="45"/>
      <c r="Q93" s="45"/>
      <c r="R93" s="45"/>
      <c r="S93" s="45"/>
      <c r="T93" s="45"/>
      <c r="U93" s="45"/>
      <c r="V93" s="45"/>
      <c r="W93" s="45">
        <v>0</v>
      </c>
      <c r="X93" s="45">
        <v>1</v>
      </c>
      <c r="Y93" s="45">
        <v>0</v>
      </c>
      <c r="Z93" s="45"/>
      <c r="AA93" s="45"/>
      <c r="AB93" s="45"/>
    </row>
    <row r="94" ht="12.75">
      <c r="A94" s="45">
        <v>50</v>
      </c>
      <c r="B94" s="45">
        <v>0</v>
      </c>
      <c r="C94" s="45">
        <v>0</v>
      </c>
      <c r="D94" s="45">
        <v>1</v>
      </c>
      <c r="E94" s="45">
        <v>204</v>
      </c>
      <c r="F94" s="45">
        <f>ROUND(Source!R80,O94)</f>
        <v>5529.8400000000001</v>
      </c>
      <c r="G94" s="45" t="s">
        <v>147</v>
      </c>
      <c r="H94" s="45" t="s">
        <v>148</v>
      </c>
      <c r="I94" s="45"/>
      <c r="J94" s="45"/>
      <c r="K94" s="45">
        <v>204</v>
      </c>
      <c r="L94" s="45">
        <v>13</v>
      </c>
      <c r="M94" s="45">
        <v>3</v>
      </c>
      <c r="N94" s="45"/>
      <c r="O94" s="45">
        <v>2</v>
      </c>
      <c r="P94" s="45"/>
      <c r="Q94" s="45"/>
      <c r="R94" s="45"/>
      <c r="S94" s="45"/>
      <c r="T94" s="45"/>
      <c r="U94" s="45"/>
      <c r="V94" s="45"/>
      <c r="W94" s="45">
        <v>5529.8400000000001</v>
      </c>
      <c r="X94" s="45">
        <v>1</v>
      </c>
      <c r="Y94" s="45">
        <v>5529.8400000000001</v>
      </c>
      <c r="Z94" s="45"/>
      <c r="AA94" s="45"/>
      <c r="AB94" s="45"/>
    </row>
    <row r="95" ht="12.75">
      <c r="A95" s="45">
        <v>50</v>
      </c>
      <c r="B95" s="45">
        <v>0</v>
      </c>
      <c r="C95" s="45">
        <v>0</v>
      </c>
      <c r="D95" s="45">
        <v>1</v>
      </c>
      <c r="E95" s="45">
        <v>205</v>
      </c>
      <c r="F95" s="45">
        <f>ROUND(Source!S80,O95)</f>
        <v>2962.8000000000002</v>
      </c>
      <c r="G95" s="45" t="s">
        <v>149</v>
      </c>
      <c r="H95" s="45" t="s">
        <v>150</v>
      </c>
      <c r="I95" s="45"/>
      <c r="J95" s="45"/>
      <c r="K95" s="45">
        <v>205</v>
      </c>
      <c r="L95" s="45">
        <v>14</v>
      </c>
      <c r="M95" s="45">
        <v>3</v>
      </c>
      <c r="N95" s="45"/>
      <c r="O95" s="45">
        <v>2</v>
      </c>
      <c r="P95" s="45"/>
      <c r="Q95" s="45"/>
      <c r="R95" s="45"/>
      <c r="S95" s="45"/>
      <c r="T95" s="45"/>
      <c r="U95" s="45"/>
      <c r="V95" s="45"/>
      <c r="W95" s="45">
        <v>2962.8000000000002</v>
      </c>
      <c r="X95" s="45">
        <v>1</v>
      </c>
      <c r="Y95" s="45">
        <v>2962.8000000000002</v>
      </c>
      <c r="Z95" s="45"/>
      <c r="AA95" s="45"/>
      <c r="AB95" s="45"/>
    </row>
    <row r="96" ht="12.75">
      <c r="A96" s="45">
        <v>50</v>
      </c>
      <c r="B96" s="45">
        <v>0</v>
      </c>
      <c r="C96" s="45">
        <v>0</v>
      </c>
      <c r="D96" s="45">
        <v>1</v>
      </c>
      <c r="E96" s="45">
        <v>232</v>
      </c>
      <c r="F96" s="45">
        <f>ROUND(Source!BC80,O96)</f>
        <v>0</v>
      </c>
      <c r="G96" s="45" t="s">
        <v>151</v>
      </c>
      <c r="H96" s="45" t="s">
        <v>152</v>
      </c>
      <c r="I96" s="45"/>
      <c r="J96" s="45"/>
      <c r="K96" s="45">
        <v>232</v>
      </c>
      <c r="L96" s="45">
        <v>15</v>
      </c>
      <c r="M96" s="45">
        <v>3</v>
      </c>
      <c r="N96" s="45"/>
      <c r="O96" s="45">
        <v>2</v>
      </c>
      <c r="P96" s="45"/>
      <c r="Q96" s="45"/>
      <c r="R96" s="45"/>
      <c r="S96" s="45"/>
      <c r="T96" s="45"/>
      <c r="U96" s="45"/>
      <c r="V96" s="45"/>
      <c r="W96" s="45">
        <v>0</v>
      </c>
      <c r="X96" s="45">
        <v>1</v>
      </c>
      <c r="Y96" s="45">
        <v>0</v>
      </c>
      <c r="Z96" s="45"/>
      <c r="AA96" s="45"/>
      <c r="AB96" s="45"/>
    </row>
    <row r="97" ht="12.75">
      <c r="A97" s="45">
        <v>50</v>
      </c>
      <c r="B97" s="45">
        <v>0</v>
      </c>
      <c r="C97" s="45">
        <v>0</v>
      </c>
      <c r="D97" s="45">
        <v>1</v>
      </c>
      <c r="E97" s="45">
        <v>214</v>
      </c>
      <c r="F97" s="45">
        <f>ROUND(Source!AS80,O97)</f>
        <v>0</v>
      </c>
      <c r="G97" s="45" t="s">
        <v>153</v>
      </c>
      <c r="H97" s="45" t="s">
        <v>154</v>
      </c>
      <c r="I97" s="45"/>
      <c r="J97" s="45"/>
      <c r="K97" s="45">
        <v>214</v>
      </c>
      <c r="L97" s="45">
        <v>16</v>
      </c>
      <c r="M97" s="45">
        <v>3</v>
      </c>
      <c r="N97" s="45"/>
      <c r="O97" s="45">
        <v>2</v>
      </c>
      <c r="P97" s="45"/>
      <c r="Q97" s="45"/>
      <c r="R97" s="45"/>
      <c r="S97" s="45"/>
      <c r="T97" s="45"/>
      <c r="U97" s="45"/>
      <c r="V97" s="45"/>
      <c r="W97" s="45">
        <v>0</v>
      </c>
      <c r="X97" s="45">
        <v>1</v>
      </c>
      <c r="Y97" s="45">
        <v>0</v>
      </c>
      <c r="Z97" s="45"/>
      <c r="AA97" s="45"/>
      <c r="AB97" s="45"/>
    </row>
    <row r="98" ht="12.75">
      <c r="A98" s="45">
        <v>50</v>
      </c>
      <c r="B98" s="45">
        <v>0</v>
      </c>
      <c r="C98" s="45">
        <v>0</v>
      </c>
      <c r="D98" s="45">
        <v>1</v>
      </c>
      <c r="E98" s="45">
        <v>215</v>
      </c>
      <c r="F98" s="45">
        <f>ROUND(Source!AT80,O98)</f>
        <v>0</v>
      </c>
      <c r="G98" s="45" t="s">
        <v>155</v>
      </c>
      <c r="H98" s="45" t="s">
        <v>156</v>
      </c>
      <c r="I98" s="45"/>
      <c r="J98" s="45"/>
      <c r="K98" s="45">
        <v>215</v>
      </c>
      <c r="L98" s="45">
        <v>17</v>
      </c>
      <c r="M98" s="45">
        <v>3</v>
      </c>
      <c r="N98" s="45"/>
      <c r="O98" s="45">
        <v>2</v>
      </c>
      <c r="P98" s="45"/>
      <c r="Q98" s="45"/>
      <c r="R98" s="45"/>
      <c r="S98" s="45"/>
      <c r="T98" s="45"/>
      <c r="U98" s="45"/>
      <c r="V98" s="45"/>
      <c r="W98" s="45">
        <v>0</v>
      </c>
      <c r="X98" s="45">
        <v>1</v>
      </c>
      <c r="Y98" s="45">
        <v>0</v>
      </c>
      <c r="Z98" s="45"/>
      <c r="AA98" s="45"/>
      <c r="AB98" s="45"/>
    </row>
    <row r="99" ht="12.75">
      <c r="A99" s="45">
        <v>50</v>
      </c>
      <c r="B99" s="45">
        <v>0</v>
      </c>
      <c r="C99" s="45">
        <v>0</v>
      </c>
      <c r="D99" s="45">
        <v>1</v>
      </c>
      <c r="E99" s="45">
        <v>217</v>
      </c>
      <c r="F99" s="45">
        <f>ROUND(Source!AU80,O99)</f>
        <v>29324.970000000001</v>
      </c>
      <c r="G99" s="45" t="s">
        <v>157</v>
      </c>
      <c r="H99" s="45" t="s">
        <v>158</v>
      </c>
      <c r="I99" s="45"/>
      <c r="J99" s="45"/>
      <c r="K99" s="45">
        <v>217</v>
      </c>
      <c r="L99" s="45">
        <v>18</v>
      </c>
      <c r="M99" s="45">
        <v>3</v>
      </c>
      <c r="N99" s="45"/>
      <c r="O99" s="45">
        <v>2</v>
      </c>
      <c r="P99" s="45"/>
      <c r="Q99" s="45"/>
      <c r="R99" s="45"/>
      <c r="S99" s="45"/>
      <c r="T99" s="45"/>
      <c r="U99" s="45"/>
      <c r="V99" s="45"/>
      <c r="W99" s="45">
        <v>29324.970000000001</v>
      </c>
      <c r="X99" s="45">
        <v>1</v>
      </c>
      <c r="Y99" s="45">
        <v>29324.970000000001</v>
      </c>
      <c r="Z99" s="45"/>
      <c r="AA99" s="45"/>
      <c r="AB99" s="45"/>
    </row>
    <row r="100" ht="12.75">
      <c r="A100" s="45">
        <v>50</v>
      </c>
      <c r="B100" s="45">
        <v>0</v>
      </c>
      <c r="C100" s="45">
        <v>0</v>
      </c>
      <c r="D100" s="45">
        <v>1</v>
      </c>
      <c r="E100" s="45">
        <v>230</v>
      </c>
      <c r="F100" s="45">
        <f>ROUND(Source!BA80,O100)</f>
        <v>0</v>
      </c>
      <c r="G100" s="45" t="s">
        <v>159</v>
      </c>
      <c r="H100" s="45" t="s">
        <v>160</v>
      </c>
      <c r="I100" s="45"/>
      <c r="J100" s="45"/>
      <c r="K100" s="45">
        <v>230</v>
      </c>
      <c r="L100" s="45">
        <v>19</v>
      </c>
      <c r="M100" s="45">
        <v>3</v>
      </c>
      <c r="N100" s="45"/>
      <c r="O100" s="45">
        <v>2</v>
      </c>
      <c r="P100" s="45"/>
      <c r="Q100" s="45"/>
      <c r="R100" s="45"/>
      <c r="S100" s="45"/>
      <c r="T100" s="45"/>
      <c r="U100" s="45"/>
      <c r="V100" s="45"/>
      <c r="W100" s="45">
        <v>0</v>
      </c>
      <c r="X100" s="45">
        <v>1</v>
      </c>
      <c r="Y100" s="45">
        <v>0</v>
      </c>
      <c r="Z100" s="45"/>
      <c r="AA100" s="45"/>
      <c r="AB100" s="45"/>
    </row>
    <row r="101" ht="12.75">
      <c r="A101" s="45">
        <v>50</v>
      </c>
      <c r="B101" s="45">
        <v>0</v>
      </c>
      <c r="C101" s="45">
        <v>0</v>
      </c>
      <c r="D101" s="45">
        <v>1</v>
      </c>
      <c r="E101" s="45">
        <v>206</v>
      </c>
      <c r="F101" s="45">
        <f>ROUND(Source!T80,O101)</f>
        <v>0</v>
      </c>
      <c r="G101" s="45" t="s">
        <v>161</v>
      </c>
      <c r="H101" s="45" t="s">
        <v>162</v>
      </c>
      <c r="I101" s="45"/>
      <c r="J101" s="45"/>
      <c r="K101" s="45">
        <v>206</v>
      </c>
      <c r="L101" s="45">
        <v>20</v>
      </c>
      <c r="M101" s="45">
        <v>3</v>
      </c>
      <c r="N101" s="45"/>
      <c r="O101" s="45">
        <v>2</v>
      </c>
      <c r="P101" s="45"/>
      <c r="Q101" s="45"/>
      <c r="R101" s="45"/>
      <c r="S101" s="45"/>
      <c r="T101" s="45"/>
      <c r="U101" s="45"/>
      <c r="V101" s="45"/>
      <c r="W101" s="45">
        <v>0</v>
      </c>
      <c r="X101" s="45">
        <v>1</v>
      </c>
      <c r="Y101" s="45">
        <v>0</v>
      </c>
      <c r="Z101" s="45"/>
      <c r="AA101" s="45"/>
      <c r="AB101" s="45"/>
    </row>
    <row r="102" ht="12.75">
      <c r="A102" s="45">
        <v>50</v>
      </c>
      <c r="B102" s="45">
        <v>0</v>
      </c>
      <c r="C102" s="45">
        <v>0</v>
      </c>
      <c r="D102" s="45">
        <v>1</v>
      </c>
      <c r="E102" s="45">
        <v>207</v>
      </c>
      <c r="F102" s="45">
        <f>Source!U80</f>
        <v>13.199999999999999</v>
      </c>
      <c r="G102" s="45" t="s">
        <v>163</v>
      </c>
      <c r="H102" s="45" t="s">
        <v>164</v>
      </c>
      <c r="I102" s="45"/>
      <c r="J102" s="45"/>
      <c r="K102" s="45">
        <v>207</v>
      </c>
      <c r="L102" s="45">
        <v>21</v>
      </c>
      <c r="M102" s="45">
        <v>3</v>
      </c>
      <c r="N102" s="45"/>
      <c r="O102" s="45">
        <v>-1</v>
      </c>
      <c r="P102" s="45"/>
      <c r="Q102" s="45"/>
      <c r="R102" s="45"/>
      <c r="S102" s="45"/>
      <c r="T102" s="45"/>
      <c r="U102" s="45"/>
      <c r="V102" s="45"/>
      <c r="W102" s="45">
        <v>13.199999999999999</v>
      </c>
      <c r="X102" s="45">
        <v>1</v>
      </c>
      <c r="Y102" s="45">
        <v>13.199999999999999</v>
      </c>
      <c r="Z102" s="45"/>
      <c r="AA102" s="45"/>
      <c r="AB102" s="45"/>
    </row>
    <row r="103" ht="12.75">
      <c r="A103" s="45">
        <v>50</v>
      </c>
      <c r="B103" s="45">
        <v>0</v>
      </c>
      <c r="C103" s="45">
        <v>0</v>
      </c>
      <c r="D103" s="45">
        <v>1</v>
      </c>
      <c r="E103" s="45">
        <v>208</v>
      </c>
      <c r="F103" s="45">
        <f>Source!V80</f>
        <v>0</v>
      </c>
      <c r="G103" s="45" t="s">
        <v>165</v>
      </c>
      <c r="H103" s="45" t="s">
        <v>166</v>
      </c>
      <c r="I103" s="45"/>
      <c r="J103" s="45"/>
      <c r="K103" s="45">
        <v>208</v>
      </c>
      <c r="L103" s="45">
        <v>22</v>
      </c>
      <c r="M103" s="45">
        <v>3</v>
      </c>
      <c r="N103" s="45"/>
      <c r="O103" s="45">
        <v>-1</v>
      </c>
      <c r="P103" s="45"/>
      <c r="Q103" s="45"/>
      <c r="R103" s="45"/>
      <c r="S103" s="45"/>
      <c r="T103" s="45"/>
      <c r="U103" s="45"/>
      <c r="V103" s="45"/>
      <c r="W103" s="45">
        <v>0</v>
      </c>
      <c r="X103" s="45">
        <v>1</v>
      </c>
      <c r="Y103" s="45">
        <v>0</v>
      </c>
      <c r="Z103" s="45"/>
      <c r="AA103" s="45"/>
      <c r="AB103" s="45"/>
    </row>
    <row r="104" ht="12.75">
      <c r="A104" s="45">
        <v>50</v>
      </c>
      <c r="B104" s="45">
        <v>0</v>
      </c>
      <c r="C104" s="45">
        <v>0</v>
      </c>
      <c r="D104" s="45">
        <v>1</v>
      </c>
      <c r="E104" s="45">
        <v>209</v>
      </c>
      <c r="F104" s="45">
        <f>ROUND(Source!W80,O104)</f>
        <v>0</v>
      </c>
      <c r="G104" s="45" t="s">
        <v>167</v>
      </c>
      <c r="H104" s="45" t="s">
        <v>168</v>
      </c>
      <c r="I104" s="45"/>
      <c r="J104" s="45"/>
      <c r="K104" s="45">
        <v>209</v>
      </c>
      <c r="L104" s="45">
        <v>23</v>
      </c>
      <c r="M104" s="45">
        <v>3</v>
      </c>
      <c r="N104" s="45"/>
      <c r="O104" s="45">
        <v>2</v>
      </c>
      <c r="P104" s="45"/>
      <c r="Q104" s="45"/>
      <c r="R104" s="45"/>
      <c r="S104" s="45"/>
      <c r="T104" s="45"/>
      <c r="U104" s="45"/>
      <c r="V104" s="45"/>
      <c r="W104" s="45">
        <v>0</v>
      </c>
      <c r="X104" s="45">
        <v>1</v>
      </c>
      <c r="Y104" s="45">
        <v>0</v>
      </c>
      <c r="Z104" s="45"/>
      <c r="AA104" s="45"/>
      <c r="AB104" s="45"/>
    </row>
    <row r="105" ht="12.75">
      <c r="A105" s="45">
        <v>50</v>
      </c>
      <c r="B105" s="45">
        <v>0</v>
      </c>
      <c r="C105" s="45">
        <v>0</v>
      </c>
      <c r="D105" s="45">
        <v>1</v>
      </c>
      <c r="E105" s="45">
        <v>233</v>
      </c>
      <c r="F105" s="45">
        <f>ROUND(Source!BD80,O105)</f>
        <v>0</v>
      </c>
      <c r="G105" s="45" t="s">
        <v>169</v>
      </c>
      <c r="H105" s="45" t="s">
        <v>170</v>
      </c>
      <c r="I105" s="45"/>
      <c r="J105" s="45"/>
      <c r="K105" s="45">
        <v>233</v>
      </c>
      <c r="L105" s="45">
        <v>24</v>
      </c>
      <c r="M105" s="45">
        <v>3</v>
      </c>
      <c r="N105" s="45"/>
      <c r="O105" s="45">
        <v>2</v>
      </c>
      <c r="P105" s="45"/>
      <c r="Q105" s="45"/>
      <c r="R105" s="45"/>
      <c r="S105" s="45"/>
      <c r="T105" s="45"/>
      <c r="U105" s="45"/>
      <c r="V105" s="45"/>
      <c r="W105" s="45">
        <v>0</v>
      </c>
      <c r="X105" s="45">
        <v>1</v>
      </c>
      <c r="Y105" s="45">
        <v>0</v>
      </c>
      <c r="Z105" s="45"/>
      <c r="AA105" s="45"/>
      <c r="AB105" s="45"/>
    </row>
    <row r="106" ht="12.75">
      <c r="A106" s="45">
        <v>50</v>
      </c>
      <c r="B106" s="45">
        <v>0</v>
      </c>
      <c r="C106" s="45">
        <v>0</v>
      </c>
      <c r="D106" s="45">
        <v>1</v>
      </c>
      <c r="E106" s="45">
        <v>210</v>
      </c>
      <c r="F106" s="45">
        <f>ROUND(Source!X80,O106)</f>
        <v>2073.96</v>
      </c>
      <c r="G106" s="45" t="s">
        <v>171</v>
      </c>
      <c r="H106" s="45" t="s">
        <v>172</v>
      </c>
      <c r="I106" s="45"/>
      <c r="J106" s="45"/>
      <c r="K106" s="45">
        <v>210</v>
      </c>
      <c r="L106" s="45">
        <v>25</v>
      </c>
      <c r="M106" s="45">
        <v>3</v>
      </c>
      <c r="N106" s="45"/>
      <c r="O106" s="45">
        <v>2</v>
      </c>
      <c r="P106" s="45"/>
      <c r="Q106" s="45"/>
      <c r="R106" s="45"/>
      <c r="S106" s="45"/>
      <c r="T106" s="45"/>
      <c r="U106" s="45"/>
      <c r="V106" s="45"/>
      <c r="W106" s="45">
        <v>2073.96</v>
      </c>
      <c r="X106" s="45">
        <v>1</v>
      </c>
      <c r="Y106" s="45">
        <v>2073.96</v>
      </c>
      <c r="Z106" s="45"/>
      <c r="AA106" s="45"/>
      <c r="AB106" s="45"/>
    </row>
    <row r="107" ht="12.75">
      <c r="A107" s="45">
        <v>50</v>
      </c>
      <c r="B107" s="45">
        <v>0</v>
      </c>
      <c r="C107" s="45">
        <v>0</v>
      </c>
      <c r="D107" s="45">
        <v>1</v>
      </c>
      <c r="E107" s="45">
        <v>211</v>
      </c>
      <c r="F107" s="45">
        <f>ROUND(Source!Y80,O107)</f>
        <v>296.27999999999997</v>
      </c>
      <c r="G107" s="45" t="s">
        <v>173</v>
      </c>
      <c r="H107" s="45" t="s">
        <v>174</v>
      </c>
      <c r="I107" s="45"/>
      <c r="J107" s="45"/>
      <c r="K107" s="45">
        <v>211</v>
      </c>
      <c r="L107" s="45">
        <v>26</v>
      </c>
      <c r="M107" s="45">
        <v>3</v>
      </c>
      <c r="N107" s="45"/>
      <c r="O107" s="45">
        <v>2</v>
      </c>
      <c r="P107" s="45"/>
      <c r="Q107" s="45"/>
      <c r="R107" s="45"/>
      <c r="S107" s="45"/>
      <c r="T107" s="45"/>
      <c r="U107" s="45"/>
      <c r="V107" s="45"/>
      <c r="W107" s="45">
        <v>296.27999999999997</v>
      </c>
      <c r="X107" s="45">
        <v>1</v>
      </c>
      <c r="Y107" s="45">
        <v>296.27999999999997</v>
      </c>
      <c r="Z107" s="45"/>
      <c r="AA107" s="45"/>
      <c r="AB107" s="45"/>
    </row>
    <row r="108" ht="12.75">
      <c r="A108" s="45">
        <v>50</v>
      </c>
      <c r="B108" s="45">
        <v>0</v>
      </c>
      <c r="C108" s="45">
        <v>0</v>
      </c>
      <c r="D108" s="45">
        <v>1</v>
      </c>
      <c r="E108" s="45">
        <v>224</v>
      </c>
      <c r="F108" s="45">
        <f>ROUND(Source!AR80,O108)</f>
        <v>29324.970000000001</v>
      </c>
      <c r="G108" s="45" t="s">
        <v>175</v>
      </c>
      <c r="H108" s="45" t="s">
        <v>176</v>
      </c>
      <c r="I108" s="45"/>
      <c r="J108" s="45"/>
      <c r="K108" s="45">
        <v>224</v>
      </c>
      <c r="L108" s="45">
        <v>27</v>
      </c>
      <c r="M108" s="45">
        <v>3</v>
      </c>
      <c r="N108" s="45"/>
      <c r="O108" s="45">
        <v>2</v>
      </c>
      <c r="P108" s="45"/>
      <c r="Q108" s="45"/>
      <c r="R108" s="45"/>
      <c r="S108" s="45"/>
      <c r="T108" s="45"/>
      <c r="U108" s="45"/>
      <c r="V108" s="45"/>
      <c r="W108" s="45">
        <v>29324.970000000001</v>
      </c>
      <c r="X108" s="45">
        <v>1</v>
      </c>
      <c r="Y108" s="45">
        <v>29324.970000000001</v>
      </c>
      <c r="Z108" s="45"/>
      <c r="AA108" s="45"/>
      <c r="AB108" s="45"/>
    </row>
    <row r="109" ht="12.75">
      <c r="A109" s="45">
        <v>50</v>
      </c>
      <c r="B109" s="45">
        <v>1</v>
      </c>
      <c r="C109" s="45">
        <v>0</v>
      </c>
      <c r="D109" s="45">
        <v>2</v>
      </c>
      <c r="E109" s="45">
        <v>0</v>
      </c>
      <c r="F109" s="45">
        <f>ROUND(F108,O109)</f>
        <v>29324.970000000001</v>
      </c>
      <c r="G109" s="45" t="s">
        <v>177</v>
      </c>
      <c r="H109" s="45" t="s">
        <v>178</v>
      </c>
      <c r="I109" s="45"/>
      <c r="J109" s="45"/>
      <c r="K109" s="45">
        <v>212</v>
      </c>
      <c r="L109" s="45">
        <v>28</v>
      </c>
      <c r="M109" s="45">
        <v>0</v>
      </c>
      <c r="N109" s="45"/>
      <c r="O109" s="45">
        <v>2</v>
      </c>
      <c r="P109" s="45"/>
      <c r="Q109" s="45"/>
      <c r="R109" s="45"/>
      <c r="S109" s="45"/>
      <c r="T109" s="45"/>
      <c r="U109" s="45"/>
      <c r="V109" s="45"/>
      <c r="W109" s="45">
        <v>29324.970000000001</v>
      </c>
      <c r="X109" s="45">
        <v>1</v>
      </c>
      <c r="Y109" s="45">
        <v>29324.970000000001</v>
      </c>
      <c r="Z109" s="45"/>
      <c r="AA109" s="45"/>
      <c r="AB109" s="45"/>
    </row>
    <row r="110" ht="12.75">
      <c r="A110" s="45">
        <v>50</v>
      </c>
      <c r="B110" s="45">
        <v>1</v>
      </c>
      <c r="C110" s="45">
        <v>0</v>
      </c>
      <c r="D110" s="45">
        <v>2</v>
      </c>
      <c r="E110" s="45">
        <v>0</v>
      </c>
      <c r="F110" s="45">
        <f>ROUND(F109*0.2,O110)</f>
        <v>5864.9899999999998</v>
      </c>
      <c r="G110" s="45" t="s">
        <v>179</v>
      </c>
      <c r="H110" s="45" t="s">
        <v>180</v>
      </c>
      <c r="I110" s="45"/>
      <c r="J110" s="45"/>
      <c r="K110" s="45">
        <v>212</v>
      </c>
      <c r="L110" s="45">
        <v>29</v>
      </c>
      <c r="M110" s="45">
        <v>0</v>
      </c>
      <c r="N110" s="45"/>
      <c r="O110" s="45">
        <v>2</v>
      </c>
      <c r="P110" s="45"/>
      <c r="Q110" s="45"/>
      <c r="R110" s="45"/>
      <c r="S110" s="45"/>
      <c r="T110" s="45"/>
      <c r="U110" s="45"/>
      <c r="V110" s="45"/>
      <c r="W110" s="45">
        <v>5864.9899999999998</v>
      </c>
      <c r="X110" s="45">
        <v>1</v>
      </c>
      <c r="Y110" s="45">
        <v>5864.9899999999998</v>
      </c>
      <c r="Z110" s="45"/>
      <c r="AA110" s="45"/>
      <c r="AB110" s="45"/>
    </row>
    <row r="111" ht="12.75">
      <c r="A111" s="45">
        <v>50</v>
      </c>
      <c r="B111" s="45">
        <v>1</v>
      </c>
      <c r="C111" s="45">
        <v>0</v>
      </c>
      <c r="D111" s="45">
        <v>2</v>
      </c>
      <c r="E111" s="45">
        <v>213</v>
      </c>
      <c r="F111" s="45">
        <f>ROUND(F109+F110,O111)</f>
        <v>35189.959999999999</v>
      </c>
      <c r="G111" s="45" t="s">
        <v>181</v>
      </c>
      <c r="H111" s="45" t="s">
        <v>175</v>
      </c>
      <c r="I111" s="45"/>
      <c r="J111" s="45"/>
      <c r="K111" s="45">
        <v>212</v>
      </c>
      <c r="L111" s="45">
        <v>30</v>
      </c>
      <c r="M111" s="45">
        <v>0</v>
      </c>
      <c r="N111" s="45"/>
      <c r="O111" s="45">
        <v>2</v>
      </c>
      <c r="P111" s="45"/>
      <c r="Q111" s="45"/>
      <c r="R111" s="45"/>
      <c r="S111" s="45"/>
      <c r="T111" s="45"/>
      <c r="U111" s="45"/>
      <c r="V111" s="45"/>
      <c r="W111" s="45">
        <v>35189.959999999999</v>
      </c>
      <c r="X111" s="45">
        <v>1</v>
      </c>
      <c r="Y111" s="45">
        <v>35189.959999999999</v>
      </c>
      <c r="Z111" s="45"/>
      <c r="AA111" s="45"/>
      <c r="AB111" s="45"/>
    </row>
    <row r="112" ht="12.75">
      <c r="A112" s="45">
        <v>50</v>
      </c>
      <c r="B112" s="45">
        <v>1</v>
      </c>
      <c r="C112" s="45">
        <v>0</v>
      </c>
      <c r="D112" s="45">
        <v>2</v>
      </c>
      <c r="E112" s="45">
        <v>0</v>
      </c>
      <c r="F112" s="45">
        <f>ROUND(F111*0.5857501461,O112)</f>
        <v>20612.52</v>
      </c>
      <c r="G112" s="45" t="s">
        <v>182</v>
      </c>
      <c r="H112" s="45" t="s">
        <v>183</v>
      </c>
      <c r="I112" s="45"/>
      <c r="J112" s="45"/>
      <c r="K112" s="45">
        <v>212</v>
      </c>
      <c r="L112" s="45">
        <v>31</v>
      </c>
      <c r="M112" s="45">
        <v>0</v>
      </c>
      <c r="N112" s="45"/>
      <c r="O112" s="45">
        <v>2</v>
      </c>
      <c r="P112" s="45"/>
      <c r="Q112" s="45"/>
      <c r="R112" s="45"/>
      <c r="S112" s="45"/>
      <c r="T112" s="45"/>
      <c r="U112" s="45"/>
      <c r="V112" s="45"/>
      <c r="W112" s="45">
        <v>20612.52</v>
      </c>
      <c r="X112" s="45">
        <v>1</v>
      </c>
      <c r="Y112" s="45">
        <v>20612.52</v>
      </c>
      <c r="Z112" s="45"/>
      <c r="AA112" s="45"/>
      <c r="AB112" s="45"/>
    </row>
    <row r="114" ht="12.75">
      <c r="A114" s="43">
        <v>51</v>
      </c>
      <c r="B114" s="43">
        <f>B24</f>
        <v>1</v>
      </c>
      <c r="C114" s="43">
        <f>A24</f>
        <v>4</v>
      </c>
      <c r="D114" s="43">
        <f>ROW(A24)</f>
        <v>24</v>
      </c>
      <c r="E114" s="43"/>
      <c r="F114" s="43" t="str">
        <f>IF(F24&lt;&gt;"",F24,"")</f>
        <v xml:space="preserve">Новый раздел</v>
      </c>
      <c r="G114" s="43" t="str">
        <f>IF(G24&lt;&gt;"",G24,"")</f>
        <v xml:space="preserve">Борисовское кладбище, ул.Борисовские пруды</v>
      </c>
      <c r="H114" s="43">
        <v>0</v>
      </c>
      <c r="I114" s="43"/>
      <c r="J114" s="43"/>
      <c r="K114" s="43"/>
      <c r="L114" s="43"/>
      <c r="M114" s="43"/>
      <c r="N114" s="43"/>
      <c r="O114" s="43">
        <f>ROUND(O37+O80+AB114,2)</f>
        <v>126680.33</v>
      </c>
      <c r="P114" s="43">
        <f>ROUND(P37+P80+AC114,2)</f>
        <v>68302</v>
      </c>
      <c r="Q114" s="43">
        <f>ROUND(Q37+Q80+AD114,2)</f>
        <v>45959.529999999999</v>
      </c>
      <c r="R114" s="43">
        <f>ROUND(R37+R80+AE114,2)</f>
        <v>23804.700000000001</v>
      </c>
      <c r="S114" s="43">
        <f>ROUND(S37+S80+AF114,2)</f>
        <v>12418.799999999999</v>
      </c>
      <c r="T114" s="43">
        <f>ROUND(T37+T80+AG114,2)</f>
        <v>0</v>
      </c>
      <c r="U114" s="43">
        <f>U37+U80+AH114</f>
        <v>47.700000000000003</v>
      </c>
      <c r="V114" s="43">
        <f>V37+V80+AI114</f>
        <v>0</v>
      </c>
      <c r="W114" s="43">
        <f>ROUND(W37+W80+AJ114,2)</f>
        <v>0</v>
      </c>
      <c r="X114" s="43">
        <f>ROUND(X37+X80+AK114,2)</f>
        <v>8693.1599999999999</v>
      </c>
      <c r="Y114" s="43">
        <f>ROUND(Y37+Y80+AL114,2)</f>
        <v>1241.8800000000001</v>
      </c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>
        <f>ROUND(AO37+AO80+BX114,2)</f>
        <v>0</v>
      </c>
      <c r="AP114" s="43">
        <f>ROUND(AP37+AP80+BY114,2)</f>
        <v>0</v>
      </c>
      <c r="AQ114" s="43">
        <f>ROUND(AQ37+AQ80+BZ114,2)</f>
        <v>0</v>
      </c>
      <c r="AR114" s="43">
        <f>ROUND(AR37+AR80+CA114,2)</f>
        <v>145875.17999999999</v>
      </c>
      <c r="AS114" s="43">
        <f>ROUND(AS37+AS80+CB114,2)</f>
        <v>0</v>
      </c>
      <c r="AT114" s="43">
        <f>ROUND(AT37+AT80+CC114,2)</f>
        <v>0</v>
      </c>
      <c r="AU114" s="43">
        <f>ROUND(AU37+AU80+CD114,2)</f>
        <v>145875.17999999999</v>
      </c>
      <c r="AV114" s="43">
        <f>ROUND(AV37+AV80+CE114,2)</f>
        <v>68302</v>
      </c>
      <c r="AW114" s="43">
        <f>ROUND(AW37+AW80+CF114,2)</f>
        <v>68302</v>
      </c>
      <c r="AX114" s="43">
        <f>ROUND(AX37+AX80+CG114,2)</f>
        <v>0</v>
      </c>
      <c r="AY114" s="43">
        <f>ROUND(AY37+AY80+CH114,2)</f>
        <v>68302</v>
      </c>
      <c r="AZ114" s="43">
        <f>ROUND(AZ37+AZ80+CI114,2)</f>
        <v>0</v>
      </c>
      <c r="BA114" s="43">
        <f>ROUND(BA37+BA80+CJ114,2)</f>
        <v>0</v>
      </c>
      <c r="BB114" s="43">
        <f>ROUND(BB37+BB80+CK114,2)</f>
        <v>0</v>
      </c>
      <c r="BC114" s="43">
        <f>ROUND(BC37+BC80+CL114,2)</f>
        <v>0</v>
      </c>
      <c r="BD114" s="43">
        <f>ROUND(BD37+BD80+CM114,2)</f>
        <v>0</v>
      </c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  <c r="DR114" s="44"/>
      <c r="DS114" s="44"/>
      <c r="DT114" s="44"/>
      <c r="DU114" s="44"/>
      <c r="DV114" s="44"/>
      <c r="DW114" s="44"/>
      <c r="DX114" s="44"/>
      <c r="DY114" s="44"/>
      <c r="DZ114" s="44"/>
      <c r="EA114" s="44"/>
      <c r="EB114" s="44"/>
      <c r="EC114" s="44"/>
      <c r="ED114" s="44"/>
      <c r="EE114" s="44"/>
      <c r="EF114" s="44"/>
      <c r="EG114" s="44"/>
      <c r="EH114" s="44"/>
      <c r="EI114" s="44"/>
      <c r="EJ114" s="44"/>
      <c r="EK114" s="44"/>
      <c r="EL114" s="44"/>
      <c r="EM114" s="44"/>
      <c r="EN114" s="44"/>
      <c r="EO114" s="44"/>
      <c r="EP114" s="44"/>
      <c r="EQ114" s="44"/>
      <c r="ER114" s="44"/>
      <c r="ES114" s="44"/>
      <c r="ET114" s="44"/>
      <c r="EU114" s="44"/>
      <c r="EV114" s="44"/>
      <c r="EW114" s="44"/>
      <c r="EX114" s="44"/>
      <c r="EY114" s="44"/>
      <c r="EZ114" s="44"/>
      <c r="FA114" s="44"/>
      <c r="FB114" s="44"/>
      <c r="FC114" s="44"/>
      <c r="FD114" s="44"/>
      <c r="FE114" s="44"/>
      <c r="FF114" s="44"/>
      <c r="FG114" s="44"/>
      <c r="FH114" s="44"/>
      <c r="FI114" s="44"/>
      <c r="FJ114" s="44"/>
      <c r="FK114" s="44"/>
      <c r="FL114" s="44"/>
      <c r="FM114" s="44"/>
      <c r="FN114" s="44"/>
      <c r="FO114" s="44"/>
      <c r="FP114" s="44"/>
      <c r="FQ114" s="44"/>
      <c r="FR114" s="44"/>
      <c r="FS114" s="44"/>
      <c r="FT114" s="44"/>
      <c r="FU114" s="44"/>
      <c r="FV114" s="44"/>
      <c r="FW114" s="44"/>
      <c r="FX114" s="44"/>
      <c r="FY114" s="44"/>
      <c r="FZ114" s="44"/>
      <c r="GA114" s="44"/>
      <c r="GB114" s="44"/>
      <c r="GC114" s="44"/>
      <c r="GD114" s="44"/>
      <c r="GE114" s="44"/>
      <c r="GF114" s="44"/>
      <c r="GG114" s="44"/>
      <c r="GH114" s="44"/>
      <c r="GI114" s="44"/>
      <c r="GJ114" s="44"/>
      <c r="GK114" s="44"/>
      <c r="GL114" s="44"/>
      <c r="GM114" s="44"/>
      <c r="GN114" s="44"/>
      <c r="GO114" s="44"/>
      <c r="GP114" s="44"/>
      <c r="GQ114" s="44"/>
      <c r="GR114" s="44"/>
      <c r="GS114" s="44"/>
      <c r="GT114" s="44"/>
      <c r="GU114" s="44"/>
      <c r="GV114" s="44"/>
      <c r="GW114" s="44"/>
      <c r="GX114" s="44">
        <v>0</v>
      </c>
    </row>
    <row r="116" ht="12.75">
      <c r="A116" s="45">
        <v>50</v>
      </c>
      <c r="B116" s="45">
        <v>0</v>
      </c>
      <c r="C116" s="45">
        <v>0</v>
      </c>
      <c r="D116" s="45">
        <v>1</v>
      </c>
      <c r="E116" s="45">
        <v>201</v>
      </c>
      <c r="F116" s="45">
        <f>ROUND(Source!O114,O116)</f>
        <v>126680.33</v>
      </c>
      <c r="G116" s="45" t="s">
        <v>123</v>
      </c>
      <c r="H116" s="45" t="s">
        <v>124</v>
      </c>
      <c r="I116" s="45"/>
      <c r="J116" s="45"/>
      <c r="K116" s="45">
        <v>201</v>
      </c>
      <c r="L116" s="45">
        <v>1</v>
      </c>
      <c r="M116" s="45">
        <v>3</v>
      </c>
      <c r="N116" s="45"/>
      <c r="O116" s="45">
        <v>2</v>
      </c>
      <c r="P116" s="45"/>
      <c r="Q116" s="45"/>
      <c r="R116" s="45"/>
      <c r="S116" s="45"/>
      <c r="T116" s="45"/>
      <c r="U116" s="45"/>
      <c r="V116" s="45"/>
      <c r="W116" s="45">
        <v>126680.33</v>
      </c>
      <c r="X116" s="45">
        <v>1</v>
      </c>
      <c r="Y116" s="45">
        <v>126680.33</v>
      </c>
      <c r="Z116" s="45"/>
      <c r="AA116" s="45"/>
      <c r="AB116" s="45"/>
    </row>
    <row r="117" ht="12.75">
      <c r="A117" s="45">
        <v>50</v>
      </c>
      <c r="B117" s="45">
        <v>0</v>
      </c>
      <c r="C117" s="45">
        <v>0</v>
      </c>
      <c r="D117" s="45">
        <v>1</v>
      </c>
      <c r="E117" s="45">
        <v>202</v>
      </c>
      <c r="F117" s="45">
        <f>ROUND(Source!P114,O117)</f>
        <v>68302</v>
      </c>
      <c r="G117" s="45" t="s">
        <v>125</v>
      </c>
      <c r="H117" s="45" t="s">
        <v>126</v>
      </c>
      <c r="I117" s="45"/>
      <c r="J117" s="45"/>
      <c r="K117" s="45">
        <v>202</v>
      </c>
      <c r="L117" s="45">
        <v>2</v>
      </c>
      <c r="M117" s="45">
        <v>3</v>
      </c>
      <c r="N117" s="45"/>
      <c r="O117" s="45">
        <v>2</v>
      </c>
      <c r="P117" s="45"/>
      <c r="Q117" s="45"/>
      <c r="R117" s="45"/>
      <c r="S117" s="45"/>
      <c r="T117" s="45"/>
      <c r="U117" s="45"/>
      <c r="V117" s="45"/>
      <c r="W117" s="45">
        <v>68302</v>
      </c>
      <c r="X117" s="45">
        <v>1</v>
      </c>
      <c r="Y117" s="45">
        <v>68302</v>
      </c>
      <c r="Z117" s="45"/>
      <c r="AA117" s="45"/>
      <c r="AB117" s="45"/>
    </row>
    <row r="118" ht="12.75">
      <c r="A118" s="45">
        <v>50</v>
      </c>
      <c r="B118" s="45">
        <v>0</v>
      </c>
      <c r="C118" s="45">
        <v>0</v>
      </c>
      <c r="D118" s="45">
        <v>1</v>
      </c>
      <c r="E118" s="45">
        <v>222</v>
      </c>
      <c r="F118" s="45">
        <f>ROUND(Source!AO114,O118)</f>
        <v>0</v>
      </c>
      <c r="G118" s="45" t="s">
        <v>127</v>
      </c>
      <c r="H118" s="45" t="s">
        <v>128</v>
      </c>
      <c r="I118" s="45"/>
      <c r="J118" s="45"/>
      <c r="K118" s="45">
        <v>222</v>
      </c>
      <c r="L118" s="45">
        <v>3</v>
      </c>
      <c r="M118" s="45">
        <v>3</v>
      </c>
      <c r="N118" s="45"/>
      <c r="O118" s="45">
        <v>2</v>
      </c>
      <c r="P118" s="45"/>
      <c r="Q118" s="45"/>
      <c r="R118" s="45"/>
      <c r="S118" s="45"/>
      <c r="T118" s="45"/>
      <c r="U118" s="45"/>
      <c r="V118" s="45"/>
      <c r="W118" s="45">
        <v>0</v>
      </c>
      <c r="X118" s="45">
        <v>1</v>
      </c>
      <c r="Y118" s="45">
        <v>0</v>
      </c>
      <c r="Z118" s="45"/>
      <c r="AA118" s="45"/>
      <c r="AB118" s="45"/>
    </row>
    <row r="119" ht="12.75">
      <c r="A119" s="45">
        <v>50</v>
      </c>
      <c r="B119" s="45">
        <v>0</v>
      </c>
      <c r="C119" s="45">
        <v>0</v>
      </c>
      <c r="D119" s="45">
        <v>1</v>
      </c>
      <c r="E119" s="45">
        <v>225</v>
      </c>
      <c r="F119" s="45">
        <f>ROUND(Source!AV114,O119)</f>
        <v>68302</v>
      </c>
      <c r="G119" s="45" t="s">
        <v>129</v>
      </c>
      <c r="H119" s="45" t="s">
        <v>130</v>
      </c>
      <c r="I119" s="45"/>
      <c r="J119" s="45"/>
      <c r="K119" s="45">
        <v>225</v>
      </c>
      <c r="L119" s="45">
        <v>4</v>
      </c>
      <c r="M119" s="45">
        <v>3</v>
      </c>
      <c r="N119" s="45"/>
      <c r="O119" s="45">
        <v>2</v>
      </c>
      <c r="P119" s="45"/>
      <c r="Q119" s="45"/>
      <c r="R119" s="45"/>
      <c r="S119" s="45"/>
      <c r="T119" s="45"/>
      <c r="U119" s="45"/>
      <c r="V119" s="45"/>
      <c r="W119" s="45">
        <v>68302</v>
      </c>
      <c r="X119" s="45">
        <v>1</v>
      </c>
      <c r="Y119" s="45">
        <v>68302</v>
      </c>
      <c r="Z119" s="45"/>
      <c r="AA119" s="45"/>
      <c r="AB119" s="45"/>
    </row>
    <row r="120" ht="12.75">
      <c r="A120" s="45">
        <v>50</v>
      </c>
      <c r="B120" s="45">
        <v>0</v>
      </c>
      <c r="C120" s="45">
        <v>0</v>
      </c>
      <c r="D120" s="45">
        <v>1</v>
      </c>
      <c r="E120" s="45">
        <v>226</v>
      </c>
      <c r="F120" s="45">
        <f>ROUND(Source!AW114,O120)</f>
        <v>68302</v>
      </c>
      <c r="G120" s="45" t="s">
        <v>131</v>
      </c>
      <c r="H120" s="45" t="s">
        <v>132</v>
      </c>
      <c r="I120" s="45"/>
      <c r="J120" s="45"/>
      <c r="K120" s="45">
        <v>226</v>
      </c>
      <c r="L120" s="45">
        <v>5</v>
      </c>
      <c r="M120" s="45">
        <v>3</v>
      </c>
      <c r="N120" s="45"/>
      <c r="O120" s="45">
        <v>2</v>
      </c>
      <c r="P120" s="45"/>
      <c r="Q120" s="45"/>
      <c r="R120" s="45"/>
      <c r="S120" s="45"/>
      <c r="T120" s="45"/>
      <c r="U120" s="45"/>
      <c r="V120" s="45"/>
      <c r="W120" s="45">
        <v>68302</v>
      </c>
      <c r="X120" s="45">
        <v>1</v>
      </c>
      <c r="Y120" s="45">
        <v>68302</v>
      </c>
      <c r="Z120" s="45"/>
      <c r="AA120" s="45"/>
      <c r="AB120" s="45"/>
    </row>
    <row r="121" ht="12.75">
      <c r="A121" s="45">
        <v>50</v>
      </c>
      <c r="B121" s="45">
        <v>0</v>
      </c>
      <c r="C121" s="45">
        <v>0</v>
      </c>
      <c r="D121" s="45">
        <v>1</v>
      </c>
      <c r="E121" s="45">
        <v>227</v>
      </c>
      <c r="F121" s="45">
        <f>ROUND(Source!AX114,O121)</f>
        <v>0</v>
      </c>
      <c r="G121" s="45" t="s">
        <v>133</v>
      </c>
      <c r="H121" s="45" t="s">
        <v>134</v>
      </c>
      <c r="I121" s="45"/>
      <c r="J121" s="45"/>
      <c r="K121" s="45">
        <v>227</v>
      </c>
      <c r="L121" s="45">
        <v>6</v>
      </c>
      <c r="M121" s="45">
        <v>3</v>
      </c>
      <c r="N121" s="45"/>
      <c r="O121" s="45">
        <v>2</v>
      </c>
      <c r="P121" s="45"/>
      <c r="Q121" s="45"/>
      <c r="R121" s="45"/>
      <c r="S121" s="45"/>
      <c r="T121" s="45"/>
      <c r="U121" s="45"/>
      <c r="V121" s="45"/>
      <c r="W121" s="45">
        <v>0</v>
      </c>
      <c r="X121" s="45">
        <v>1</v>
      </c>
      <c r="Y121" s="45">
        <v>0</v>
      </c>
      <c r="Z121" s="45"/>
      <c r="AA121" s="45"/>
      <c r="AB121" s="45"/>
    </row>
    <row r="122" ht="12.75">
      <c r="A122" s="45">
        <v>50</v>
      </c>
      <c r="B122" s="45">
        <v>0</v>
      </c>
      <c r="C122" s="45">
        <v>0</v>
      </c>
      <c r="D122" s="45">
        <v>1</v>
      </c>
      <c r="E122" s="45">
        <v>228</v>
      </c>
      <c r="F122" s="45">
        <f>ROUND(Source!AY114,O122)</f>
        <v>68302</v>
      </c>
      <c r="G122" s="45" t="s">
        <v>135</v>
      </c>
      <c r="H122" s="45" t="s">
        <v>136</v>
      </c>
      <c r="I122" s="45"/>
      <c r="J122" s="45"/>
      <c r="K122" s="45">
        <v>228</v>
      </c>
      <c r="L122" s="45">
        <v>7</v>
      </c>
      <c r="M122" s="45">
        <v>3</v>
      </c>
      <c r="N122" s="45"/>
      <c r="O122" s="45">
        <v>2</v>
      </c>
      <c r="P122" s="45"/>
      <c r="Q122" s="45"/>
      <c r="R122" s="45"/>
      <c r="S122" s="45"/>
      <c r="T122" s="45"/>
      <c r="U122" s="45"/>
      <c r="V122" s="45"/>
      <c r="W122" s="45">
        <v>68302</v>
      </c>
      <c r="X122" s="45">
        <v>1</v>
      </c>
      <c r="Y122" s="45">
        <v>68302</v>
      </c>
      <c r="Z122" s="45"/>
      <c r="AA122" s="45"/>
      <c r="AB122" s="45"/>
    </row>
    <row r="123" ht="12.75">
      <c r="A123" s="45">
        <v>50</v>
      </c>
      <c r="B123" s="45">
        <v>0</v>
      </c>
      <c r="C123" s="45">
        <v>0</v>
      </c>
      <c r="D123" s="45">
        <v>1</v>
      </c>
      <c r="E123" s="45">
        <v>216</v>
      </c>
      <c r="F123" s="45">
        <f>ROUND(Source!AP114,O123)</f>
        <v>0</v>
      </c>
      <c r="G123" s="45" t="s">
        <v>137</v>
      </c>
      <c r="H123" s="45" t="s">
        <v>138</v>
      </c>
      <c r="I123" s="45"/>
      <c r="J123" s="45"/>
      <c r="K123" s="45">
        <v>216</v>
      </c>
      <c r="L123" s="45">
        <v>8</v>
      </c>
      <c r="M123" s="45">
        <v>3</v>
      </c>
      <c r="N123" s="45"/>
      <c r="O123" s="45">
        <v>2</v>
      </c>
      <c r="P123" s="45"/>
      <c r="Q123" s="45"/>
      <c r="R123" s="45"/>
      <c r="S123" s="45"/>
      <c r="T123" s="45"/>
      <c r="U123" s="45"/>
      <c r="V123" s="45"/>
      <c r="W123" s="45">
        <v>0</v>
      </c>
      <c r="X123" s="45">
        <v>1</v>
      </c>
      <c r="Y123" s="45">
        <v>0</v>
      </c>
      <c r="Z123" s="45"/>
      <c r="AA123" s="45"/>
      <c r="AB123" s="45"/>
    </row>
    <row r="124" ht="12.75">
      <c r="A124" s="45">
        <v>50</v>
      </c>
      <c r="B124" s="45">
        <v>0</v>
      </c>
      <c r="C124" s="45">
        <v>0</v>
      </c>
      <c r="D124" s="45">
        <v>1</v>
      </c>
      <c r="E124" s="45">
        <v>223</v>
      </c>
      <c r="F124" s="45">
        <f>ROUND(Source!AQ114,O124)</f>
        <v>0</v>
      </c>
      <c r="G124" s="45" t="s">
        <v>139</v>
      </c>
      <c r="H124" s="45" t="s">
        <v>140</v>
      </c>
      <c r="I124" s="45"/>
      <c r="J124" s="45"/>
      <c r="K124" s="45">
        <v>223</v>
      </c>
      <c r="L124" s="45">
        <v>9</v>
      </c>
      <c r="M124" s="45">
        <v>3</v>
      </c>
      <c r="N124" s="45"/>
      <c r="O124" s="45">
        <v>2</v>
      </c>
      <c r="P124" s="45"/>
      <c r="Q124" s="45"/>
      <c r="R124" s="45"/>
      <c r="S124" s="45"/>
      <c r="T124" s="45"/>
      <c r="U124" s="45"/>
      <c r="V124" s="45"/>
      <c r="W124" s="45">
        <v>0</v>
      </c>
      <c r="X124" s="45">
        <v>1</v>
      </c>
      <c r="Y124" s="45">
        <v>0</v>
      </c>
      <c r="Z124" s="45"/>
      <c r="AA124" s="45"/>
      <c r="AB124" s="45"/>
    </row>
    <row r="125" ht="12.75">
      <c r="A125" s="45">
        <v>50</v>
      </c>
      <c r="B125" s="45">
        <v>0</v>
      </c>
      <c r="C125" s="45">
        <v>0</v>
      </c>
      <c r="D125" s="45">
        <v>1</v>
      </c>
      <c r="E125" s="45">
        <v>229</v>
      </c>
      <c r="F125" s="45">
        <f>ROUND(Source!AZ114,O125)</f>
        <v>0</v>
      </c>
      <c r="G125" s="45" t="s">
        <v>141</v>
      </c>
      <c r="H125" s="45" t="s">
        <v>142</v>
      </c>
      <c r="I125" s="45"/>
      <c r="J125" s="45"/>
      <c r="K125" s="45">
        <v>229</v>
      </c>
      <c r="L125" s="45">
        <v>10</v>
      </c>
      <c r="M125" s="45">
        <v>3</v>
      </c>
      <c r="N125" s="45"/>
      <c r="O125" s="45">
        <v>2</v>
      </c>
      <c r="P125" s="45"/>
      <c r="Q125" s="45"/>
      <c r="R125" s="45"/>
      <c r="S125" s="45"/>
      <c r="T125" s="45"/>
      <c r="U125" s="45"/>
      <c r="V125" s="45"/>
      <c r="W125" s="45">
        <v>0</v>
      </c>
      <c r="X125" s="45">
        <v>1</v>
      </c>
      <c r="Y125" s="45">
        <v>0</v>
      </c>
      <c r="Z125" s="45"/>
      <c r="AA125" s="45"/>
      <c r="AB125" s="45"/>
    </row>
    <row r="126" ht="12.75">
      <c r="A126" s="45">
        <v>50</v>
      </c>
      <c r="B126" s="45">
        <v>0</v>
      </c>
      <c r="C126" s="45">
        <v>0</v>
      </c>
      <c r="D126" s="45">
        <v>1</v>
      </c>
      <c r="E126" s="45">
        <v>203</v>
      </c>
      <c r="F126" s="45">
        <f>ROUND(Source!Q114,O126)</f>
        <v>45959.529999999999</v>
      </c>
      <c r="G126" s="45" t="s">
        <v>143</v>
      </c>
      <c r="H126" s="45" t="s">
        <v>144</v>
      </c>
      <c r="I126" s="45"/>
      <c r="J126" s="45"/>
      <c r="K126" s="45">
        <v>203</v>
      </c>
      <c r="L126" s="45">
        <v>11</v>
      </c>
      <c r="M126" s="45">
        <v>3</v>
      </c>
      <c r="N126" s="45"/>
      <c r="O126" s="45">
        <v>2</v>
      </c>
      <c r="P126" s="45"/>
      <c r="Q126" s="45"/>
      <c r="R126" s="45"/>
      <c r="S126" s="45"/>
      <c r="T126" s="45"/>
      <c r="U126" s="45"/>
      <c r="V126" s="45"/>
      <c r="W126" s="45">
        <v>45959.529999999999</v>
      </c>
      <c r="X126" s="45">
        <v>1</v>
      </c>
      <c r="Y126" s="45">
        <v>45959.529999999999</v>
      </c>
      <c r="Z126" s="45"/>
      <c r="AA126" s="45"/>
      <c r="AB126" s="45"/>
    </row>
    <row r="127" ht="12.75">
      <c r="A127" s="45">
        <v>50</v>
      </c>
      <c r="B127" s="45">
        <v>0</v>
      </c>
      <c r="C127" s="45">
        <v>0</v>
      </c>
      <c r="D127" s="45">
        <v>1</v>
      </c>
      <c r="E127" s="45">
        <v>231</v>
      </c>
      <c r="F127" s="45">
        <f>ROUND(Source!BB114,O127)</f>
        <v>0</v>
      </c>
      <c r="G127" s="45" t="s">
        <v>145</v>
      </c>
      <c r="H127" s="45" t="s">
        <v>146</v>
      </c>
      <c r="I127" s="45"/>
      <c r="J127" s="45"/>
      <c r="K127" s="45">
        <v>231</v>
      </c>
      <c r="L127" s="45">
        <v>12</v>
      </c>
      <c r="M127" s="45">
        <v>3</v>
      </c>
      <c r="N127" s="45"/>
      <c r="O127" s="45">
        <v>2</v>
      </c>
      <c r="P127" s="45"/>
      <c r="Q127" s="45"/>
      <c r="R127" s="45"/>
      <c r="S127" s="45"/>
      <c r="T127" s="45"/>
      <c r="U127" s="45"/>
      <c r="V127" s="45"/>
      <c r="W127" s="45">
        <v>0</v>
      </c>
      <c r="X127" s="45">
        <v>1</v>
      </c>
      <c r="Y127" s="45">
        <v>0</v>
      </c>
      <c r="Z127" s="45"/>
      <c r="AA127" s="45"/>
      <c r="AB127" s="45"/>
    </row>
    <row r="128" ht="12.75">
      <c r="A128" s="45">
        <v>50</v>
      </c>
      <c r="B128" s="45">
        <v>0</v>
      </c>
      <c r="C128" s="45">
        <v>0</v>
      </c>
      <c r="D128" s="45">
        <v>1</v>
      </c>
      <c r="E128" s="45">
        <v>204</v>
      </c>
      <c r="F128" s="45">
        <f>ROUND(Source!R114,O128)</f>
        <v>23804.700000000001</v>
      </c>
      <c r="G128" s="45" t="s">
        <v>147</v>
      </c>
      <c r="H128" s="45" t="s">
        <v>148</v>
      </c>
      <c r="I128" s="45"/>
      <c r="J128" s="45"/>
      <c r="K128" s="45">
        <v>204</v>
      </c>
      <c r="L128" s="45">
        <v>13</v>
      </c>
      <c r="M128" s="45">
        <v>3</v>
      </c>
      <c r="N128" s="45"/>
      <c r="O128" s="45">
        <v>2</v>
      </c>
      <c r="P128" s="45"/>
      <c r="Q128" s="45"/>
      <c r="R128" s="45"/>
      <c r="S128" s="45"/>
      <c r="T128" s="45"/>
      <c r="U128" s="45"/>
      <c r="V128" s="45"/>
      <c r="W128" s="45">
        <v>23804.700000000001</v>
      </c>
      <c r="X128" s="45">
        <v>1</v>
      </c>
      <c r="Y128" s="45">
        <v>23804.700000000001</v>
      </c>
      <c r="Z128" s="45"/>
      <c r="AA128" s="45"/>
      <c r="AB128" s="45"/>
    </row>
    <row r="129" ht="12.75">
      <c r="A129" s="45">
        <v>50</v>
      </c>
      <c r="B129" s="45">
        <v>0</v>
      </c>
      <c r="C129" s="45">
        <v>0</v>
      </c>
      <c r="D129" s="45">
        <v>1</v>
      </c>
      <c r="E129" s="45">
        <v>205</v>
      </c>
      <c r="F129" s="45">
        <f>ROUND(Source!S114,O129)</f>
        <v>12418.799999999999</v>
      </c>
      <c r="G129" s="45" t="s">
        <v>149</v>
      </c>
      <c r="H129" s="45" t="s">
        <v>150</v>
      </c>
      <c r="I129" s="45"/>
      <c r="J129" s="45"/>
      <c r="K129" s="45">
        <v>205</v>
      </c>
      <c r="L129" s="45">
        <v>14</v>
      </c>
      <c r="M129" s="45">
        <v>3</v>
      </c>
      <c r="N129" s="45"/>
      <c r="O129" s="45">
        <v>2</v>
      </c>
      <c r="P129" s="45"/>
      <c r="Q129" s="45"/>
      <c r="R129" s="45"/>
      <c r="S129" s="45"/>
      <c r="T129" s="45"/>
      <c r="U129" s="45"/>
      <c r="V129" s="45"/>
      <c r="W129" s="45">
        <v>12418.799999999999</v>
      </c>
      <c r="X129" s="45">
        <v>1</v>
      </c>
      <c r="Y129" s="45">
        <v>12418.799999999999</v>
      </c>
      <c r="Z129" s="45"/>
      <c r="AA129" s="45"/>
      <c r="AB129" s="45"/>
    </row>
    <row r="130" ht="12.75">
      <c r="A130" s="45">
        <v>50</v>
      </c>
      <c r="B130" s="45">
        <v>0</v>
      </c>
      <c r="C130" s="45">
        <v>0</v>
      </c>
      <c r="D130" s="45">
        <v>1</v>
      </c>
      <c r="E130" s="45">
        <v>232</v>
      </c>
      <c r="F130" s="45">
        <f>ROUND(Source!BC114,O130)</f>
        <v>0</v>
      </c>
      <c r="G130" s="45" t="s">
        <v>151</v>
      </c>
      <c r="H130" s="45" t="s">
        <v>152</v>
      </c>
      <c r="I130" s="45"/>
      <c r="J130" s="45"/>
      <c r="K130" s="45">
        <v>232</v>
      </c>
      <c r="L130" s="45">
        <v>15</v>
      </c>
      <c r="M130" s="45">
        <v>3</v>
      </c>
      <c r="N130" s="45"/>
      <c r="O130" s="45">
        <v>2</v>
      </c>
      <c r="P130" s="45"/>
      <c r="Q130" s="45"/>
      <c r="R130" s="45"/>
      <c r="S130" s="45"/>
      <c r="T130" s="45"/>
      <c r="U130" s="45"/>
      <c r="V130" s="45"/>
      <c r="W130" s="45">
        <v>0</v>
      </c>
      <c r="X130" s="45">
        <v>1</v>
      </c>
      <c r="Y130" s="45">
        <v>0</v>
      </c>
      <c r="Z130" s="45"/>
      <c r="AA130" s="45"/>
      <c r="AB130" s="45"/>
    </row>
    <row r="131" ht="12.75">
      <c r="A131" s="45">
        <v>50</v>
      </c>
      <c r="B131" s="45">
        <v>0</v>
      </c>
      <c r="C131" s="45">
        <v>0</v>
      </c>
      <c r="D131" s="45">
        <v>1</v>
      </c>
      <c r="E131" s="45">
        <v>214</v>
      </c>
      <c r="F131" s="45">
        <f>ROUND(Source!AS114,O131)</f>
        <v>0</v>
      </c>
      <c r="G131" s="45" t="s">
        <v>153</v>
      </c>
      <c r="H131" s="45" t="s">
        <v>154</v>
      </c>
      <c r="I131" s="45"/>
      <c r="J131" s="45"/>
      <c r="K131" s="45">
        <v>214</v>
      </c>
      <c r="L131" s="45">
        <v>16</v>
      </c>
      <c r="M131" s="45">
        <v>3</v>
      </c>
      <c r="N131" s="45"/>
      <c r="O131" s="45">
        <v>2</v>
      </c>
      <c r="P131" s="45"/>
      <c r="Q131" s="45"/>
      <c r="R131" s="45"/>
      <c r="S131" s="45"/>
      <c r="T131" s="45"/>
      <c r="U131" s="45"/>
      <c r="V131" s="45"/>
      <c r="W131" s="45">
        <v>0</v>
      </c>
      <c r="X131" s="45">
        <v>1</v>
      </c>
      <c r="Y131" s="45">
        <v>0</v>
      </c>
      <c r="Z131" s="45"/>
      <c r="AA131" s="45"/>
      <c r="AB131" s="45"/>
    </row>
    <row r="132" ht="12.75">
      <c r="A132" s="45">
        <v>50</v>
      </c>
      <c r="B132" s="45">
        <v>0</v>
      </c>
      <c r="C132" s="45">
        <v>0</v>
      </c>
      <c r="D132" s="45">
        <v>1</v>
      </c>
      <c r="E132" s="45">
        <v>215</v>
      </c>
      <c r="F132" s="45">
        <f>ROUND(Source!AT114,O132)</f>
        <v>0</v>
      </c>
      <c r="G132" s="45" t="s">
        <v>155</v>
      </c>
      <c r="H132" s="45" t="s">
        <v>156</v>
      </c>
      <c r="I132" s="45"/>
      <c r="J132" s="45"/>
      <c r="K132" s="45">
        <v>215</v>
      </c>
      <c r="L132" s="45">
        <v>17</v>
      </c>
      <c r="M132" s="45">
        <v>3</v>
      </c>
      <c r="N132" s="45"/>
      <c r="O132" s="45">
        <v>2</v>
      </c>
      <c r="P132" s="45"/>
      <c r="Q132" s="45"/>
      <c r="R132" s="45"/>
      <c r="S132" s="45"/>
      <c r="T132" s="45"/>
      <c r="U132" s="45"/>
      <c r="V132" s="45"/>
      <c r="W132" s="45">
        <v>0</v>
      </c>
      <c r="X132" s="45">
        <v>1</v>
      </c>
      <c r="Y132" s="45">
        <v>0</v>
      </c>
      <c r="Z132" s="45"/>
      <c r="AA132" s="45"/>
      <c r="AB132" s="45"/>
    </row>
    <row r="133" ht="12.75">
      <c r="A133" s="45">
        <v>50</v>
      </c>
      <c r="B133" s="45">
        <v>0</v>
      </c>
      <c r="C133" s="45">
        <v>0</v>
      </c>
      <c r="D133" s="45">
        <v>1</v>
      </c>
      <c r="E133" s="45">
        <v>217</v>
      </c>
      <c r="F133" s="45">
        <f>ROUND(Source!AU114,O133)</f>
        <v>145875.17999999999</v>
      </c>
      <c r="G133" s="45" t="s">
        <v>157</v>
      </c>
      <c r="H133" s="45" t="s">
        <v>158</v>
      </c>
      <c r="I133" s="45"/>
      <c r="J133" s="45"/>
      <c r="K133" s="45">
        <v>217</v>
      </c>
      <c r="L133" s="45">
        <v>18</v>
      </c>
      <c r="M133" s="45">
        <v>3</v>
      </c>
      <c r="N133" s="45"/>
      <c r="O133" s="45">
        <v>2</v>
      </c>
      <c r="P133" s="45"/>
      <c r="Q133" s="45"/>
      <c r="R133" s="45"/>
      <c r="S133" s="45"/>
      <c r="T133" s="45"/>
      <c r="U133" s="45"/>
      <c r="V133" s="45"/>
      <c r="W133" s="45">
        <v>145875.17999999999</v>
      </c>
      <c r="X133" s="45">
        <v>1</v>
      </c>
      <c r="Y133" s="45">
        <v>145875.17999999999</v>
      </c>
      <c r="Z133" s="45"/>
      <c r="AA133" s="45"/>
      <c r="AB133" s="45"/>
    </row>
    <row r="134" ht="12.75">
      <c r="A134" s="45">
        <v>50</v>
      </c>
      <c r="B134" s="45">
        <v>0</v>
      </c>
      <c r="C134" s="45">
        <v>0</v>
      </c>
      <c r="D134" s="45">
        <v>1</v>
      </c>
      <c r="E134" s="45">
        <v>230</v>
      </c>
      <c r="F134" s="45">
        <f>ROUND(Source!BA114,O134)</f>
        <v>0</v>
      </c>
      <c r="G134" s="45" t="s">
        <v>159</v>
      </c>
      <c r="H134" s="45" t="s">
        <v>160</v>
      </c>
      <c r="I134" s="45"/>
      <c r="J134" s="45"/>
      <c r="K134" s="45">
        <v>230</v>
      </c>
      <c r="L134" s="45">
        <v>19</v>
      </c>
      <c r="M134" s="45">
        <v>3</v>
      </c>
      <c r="N134" s="45"/>
      <c r="O134" s="45">
        <v>2</v>
      </c>
      <c r="P134" s="45"/>
      <c r="Q134" s="45"/>
      <c r="R134" s="45"/>
      <c r="S134" s="45"/>
      <c r="T134" s="45"/>
      <c r="U134" s="45"/>
      <c r="V134" s="45"/>
      <c r="W134" s="45">
        <v>0</v>
      </c>
      <c r="X134" s="45">
        <v>1</v>
      </c>
      <c r="Y134" s="45">
        <v>0</v>
      </c>
      <c r="Z134" s="45"/>
      <c r="AA134" s="45"/>
      <c r="AB134" s="45"/>
    </row>
    <row r="135" ht="12.75">
      <c r="A135" s="45">
        <v>50</v>
      </c>
      <c r="B135" s="45">
        <v>0</v>
      </c>
      <c r="C135" s="45">
        <v>0</v>
      </c>
      <c r="D135" s="45">
        <v>1</v>
      </c>
      <c r="E135" s="45">
        <v>206</v>
      </c>
      <c r="F135" s="45">
        <f>ROUND(Source!T114,O135)</f>
        <v>0</v>
      </c>
      <c r="G135" s="45" t="s">
        <v>161</v>
      </c>
      <c r="H135" s="45" t="s">
        <v>162</v>
      </c>
      <c r="I135" s="45"/>
      <c r="J135" s="45"/>
      <c r="K135" s="45">
        <v>206</v>
      </c>
      <c r="L135" s="45">
        <v>20</v>
      </c>
      <c r="M135" s="45">
        <v>3</v>
      </c>
      <c r="N135" s="45"/>
      <c r="O135" s="45">
        <v>2</v>
      </c>
      <c r="P135" s="45"/>
      <c r="Q135" s="45"/>
      <c r="R135" s="45"/>
      <c r="S135" s="45"/>
      <c r="T135" s="45"/>
      <c r="U135" s="45"/>
      <c r="V135" s="45"/>
      <c r="W135" s="45">
        <v>0</v>
      </c>
      <c r="X135" s="45">
        <v>1</v>
      </c>
      <c r="Y135" s="45">
        <v>0</v>
      </c>
      <c r="Z135" s="45"/>
      <c r="AA135" s="45"/>
      <c r="AB135" s="45"/>
    </row>
    <row r="136" ht="12.75">
      <c r="A136" s="45">
        <v>50</v>
      </c>
      <c r="B136" s="45">
        <v>0</v>
      </c>
      <c r="C136" s="45">
        <v>0</v>
      </c>
      <c r="D136" s="45">
        <v>1</v>
      </c>
      <c r="E136" s="45">
        <v>207</v>
      </c>
      <c r="F136" s="45">
        <f>Source!U114</f>
        <v>47.700000000000003</v>
      </c>
      <c r="G136" s="45" t="s">
        <v>163</v>
      </c>
      <c r="H136" s="45" t="s">
        <v>164</v>
      </c>
      <c r="I136" s="45"/>
      <c r="J136" s="45"/>
      <c r="K136" s="45">
        <v>207</v>
      </c>
      <c r="L136" s="45">
        <v>21</v>
      </c>
      <c r="M136" s="45">
        <v>3</v>
      </c>
      <c r="N136" s="45"/>
      <c r="O136" s="45">
        <v>-1</v>
      </c>
      <c r="P136" s="45"/>
      <c r="Q136" s="45"/>
      <c r="R136" s="45"/>
      <c r="S136" s="45"/>
      <c r="T136" s="45"/>
      <c r="U136" s="45"/>
      <c r="V136" s="45"/>
      <c r="W136" s="45">
        <v>47.700000000000003</v>
      </c>
      <c r="X136" s="45">
        <v>1</v>
      </c>
      <c r="Y136" s="45">
        <v>47.700000000000003</v>
      </c>
      <c r="Z136" s="45"/>
      <c r="AA136" s="45"/>
      <c r="AB136" s="45"/>
    </row>
    <row r="137" ht="12.75">
      <c r="A137" s="45">
        <v>50</v>
      </c>
      <c r="B137" s="45">
        <v>0</v>
      </c>
      <c r="C137" s="45">
        <v>0</v>
      </c>
      <c r="D137" s="45">
        <v>1</v>
      </c>
      <c r="E137" s="45">
        <v>208</v>
      </c>
      <c r="F137" s="45">
        <f>Source!V114</f>
        <v>0</v>
      </c>
      <c r="G137" s="45" t="s">
        <v>165</v>
      </c>
      <c r="H137" s="45" t="s">
        <v>166</v>
      </c>
      <c r="I137" s="45"/>
      <c r="J137" s="45"/>
      <c r="K137" s="45">
        <v>208</v>
      </c>
      <c r="L137" s="45">
        <v>22</v>
      </c>
      <c r="M137" s="45">
        <v>3</v>
      </c>
      <c r="N137" s="45"/>
      <c r="O137" s="45">
        <v>-1</v>
      </c>
      <c r="P137" s="45"/>
      <c r="Q137" s="45"/>
      <c r="R137" s="45"/>
      <c r="S137" s="45"/>
      <c r="T137" s="45"/>
      <c r="U137" s="45"/>
      <c r="V137" s="45"/>
      <c r="W137" s="45">
        <v>0</v>
      </c>
      <c r="X137" s="45">
        <v>1</v>
      </c>
      <c r="Y137" s="45">
        <v>0</v>
      </c>
      <c r="Z137" s="45"/>
      <c r="AA137" s="45"/>
      <c r="AB137" s="45"/>
    </row>
    <row r="138" ht="12.75">
      <c r="A138" s="45">
        <v>50</v>
      </c>
      <c r="B138" s="45">
        <v>0</v>
      </c>
      <c r="C138" s="45">
        <v>0</v>
      </c>
      <c r="D138" s="45">
        <v>1</v>
      </c>
      <c r="E138" s="45">
        <v>209</v>
      </c>
      <c r="F138" s="45">
        <f>ROUND(Source!W114,O138)</f>
        <v>0</v>
      </c>
      <c r="G138" s="45" t="s">
        <v>167</v>
      </c>
      <c r="H138" s="45" t="s">
        <v>168</v>
      </c>
      <c r="I138" s="45"/>
      <c r="J138" s="45"/>
      <c r="K138" s="45">
        <v>209</v>
      </c>
      <c r="L138" s="45">
        <v>23</v>
      </c>
      <c r="M138" s="45">
        <v>3</v>
      </c>
      <c r="N138" s="45"/>
      <c r="O138" s="45">
        <v>2</v>
      </c>
      <c r="P138" s="45"/>
      <c r="Q138" s="45"/>
      <c r="R138" s="45"/>
      <c r="S138" s="45"/>
      <c r="T138" s="45"/>
      <c r="U138" s="45"/>
      <c r="V138" s="45"/>
      <c r="W138" s="45">
        <v>0</v>
      </c>
      <c r="X138" s="45">
        <v>1</v>
      </c>
      <c r="Y138" s="45">
        <v>0</v>
      </c>
      <c r="Z138" s="45"/>
      <c r="AA138" s="45"/>
      <c r="AB138" s="45"/>
    </row>
    <row r="139" ht="12.75">
      <c r="A139" s="45">
        <v>50</v>
      </c>
      <c r="B139" s="45">
        <v>0</v>
      </c>
      <c r="C139" s="45">
        <v>0</v>
      </c>
      <c r="D139" s="45">
        <v>1</v>
      </c>
      <c r="E139" s="45">
        <v>233</v>
      </c>
      <c r="F139" s="45">
        <f>ROUND(Source!BD114,O139)</f>
        <v>0</v>
      </c>
      <c r="G139" s="45" t="s">
        <v>169</v>
      </c>
      <c r="H139" s="45" t="s">
        <v>170</v>
      </c>
      <c r="I139" s="45"/>
      <c r="J139" s="45"/>
      <c r="K139" s="45">
        <v>233</v>
      </c>
      <c r="L139" s="45">
        <v>24</v>
      </c>
      <c r="M139" s="45">
        <v>3</v>
      </c>
      <c r="N139" s="45"/>
      <c r="O139" s="45">
        <v>2</v>
      </c>
      <c r="P139" s="45"/>
      <c r="Q139" s="45"/>
      <c r="R139" s="45"/>
      <c r="S139" s="45"/>
      <c r="T139" s="45"/>
      <c r="U139" s="45"/>
      <c r="V139" s="45"/>
      <c r="W139" s="45">
        <v>0</v>
      </c>
      <c r="X139" s="45">
        <v>1</v>
      </c>
      <c r="Y139" s="45">
        <v>0</v>
      </c>
      <c r="Z139" s="45"/>
      <c r="AA139" s="45"/>
      <c r="AB139" s="45"/>
    </row>
    <row r="140" ht="12.75">
      <c r="A140" s="45">
        <v>50</v>
      </c>
      <c r="B140" s="45">
        <v>0</v>
      </c>
      <c r="C140" s="45">
        <v>0</v>
      </c>
      <c r="D140" s="45">
        <v>1</v>
      </c>
      <c r="E140" s="45">
        <v>210</v>
      </c>
      <c r="F140" s="45">
        <f>ROUND(Source!X114,O140)</f>
        <v>8693.1599999999999</v>
      </c>
      <c r="G140" s="45" t="s">
        <v>171</v>
      </c>
      <c r="H140" s="45" t="s">
        <v>172</v>
      </c>
      <c r="I140" s="45"/>
      <c r="J140" s="45"/>
      <c r="K140" s="45">
        <v>210</v>
      </c>
      <c r="L140" s="45">
        <v>25</v>
      </c>
      <c r="M140" s="45">
        <v>3</v>
      </c>
      <c r="N140" s="45"/>
      <c r="O140" s="45">
        <v>2</v>
      </c>
      <c r="P140" s="45"/>
      <c r="Q140" s="45"/>
      <c r="R140" s="45"/>
      <c r="S140" s="45"/>
      <c r="T140" s="45"/>
      <c r="U140" s="45"/>
      <c r="V140" s="45"/>
      <c r="W140" s="45">
        <v>8693.1599999999999</v>
      </c>
      <c r="X140" s="45">
        <v>1</v>
      </c>
      <c r="Y140" s="45">
        <v>8693.1599999999999</v>
      </c>
      <c r="Z140" s="45"/>
      <c r="AA140" s="45"/>
      <c r="AB140" s="45"/>
    </row>
    <row r="141" ht="12.75">
      <c r="A141" s="45">
        <v>50</v>
      </c>
      <c r="B141" s="45">
        <v>0</v>
      </c>
      <c r="C141" s="45">
        <v>0</v>
      </c>
      <c r="D141" s="45">
        <v>1</v>
      </c>
      <c r="E141" s="45">
        <v>211</v>
      </c>
      <c r="F141" s="45">
        <f>ROUND(Source!Y114,O141)</f>
        <v>1241.8800000000001</v>
      </c>
      <c r="G141" s="45" t="s">
        <v>173</v>
      </c>
      <c r="H141" s="45" t="s">
        <v>174</v>
      </c>
      <c r="I141" s="45"/>
      <c r="J141" s="45"/>
      <c r="K141" s="45">
        <v>211</v>
      </c>
      <c r="L141" s="45">
        <v>26</v>
      </c>
      <c r="M141" s="45">
        <v>3</v>
      </c>
      <c r="N141" s="45"/>
      <c r="O141" s="45">
        <v>2</v>
      </c>
      <c r="P141" s="45"/>
      <c r="Q141" s="45"/>
      <c r="R141" s="45"/>
      <c r="S141" s="45"/>
      <c r="T141" s="45"/>
      <c r="U141" s="45"/>
      <c r="V141" s="45"/>
      <c r="W141" s="45">
        <v>1241.8800000000001</v>
      </c>
      <c r="X141" s="45">
        <v>1</v>
      </c>
      <c r="Y141" s="45">
        <v>1241.8800000000001</v>
      </c>
      <c r="Z141" s="45"/>
      <c r="AA141" s="45"/>
      <c r="AB141" s="45"/>
    </row>
    <row r="142" ht="12.75">
      <c r="A142" s="45">
        <v>50</v>
      </c>
      <c r="B142" s="45">
        <v>0</v>
      </c>
      <c r="C142" s="45">
        <v>0</v>
      </c>
      <c r="D142" s="45">
        <v>1</v>
      </c>
      <c r="E142" s="45">
        <v>224</v>
      </c>
      <c r="F142" s="45">
        <f>ROUND(Source!AR114,O142)</f>
        <v>145875.17999999999</v>
      </c>
      <c r="G142" s="45" t="s">
        <v>175</v>
      </c>
      <c r="H142" s="45" t="s">
        <v>176</v>
      </c>
      <c r="I142" s="45"/>
      <c r="J142" s="45"/>
      <c r="K142" s="45">
        <v>224</v>
      </c>
      <c r="L142" s="45">
        <v>27</v>
      </c>
      <c r="M142" s="45">
        <v>3</v>
      </c>
      <c r="N142" s="45"/>
      <c r="O142" s="45">
        <v>2</v>
      </c>
      <c r="P142" s="45"/>
      <c r="Q142" s="45"/>
      <c r="R142" s="45"/>
      <c r="S142" s="45"/>
      <c r="T142" s="45"/>
      <c r="U142" s="45"/>
      <c r="V142" s="45"/>
      <c r="W142" s="45">
        <v>145875.17999999999</v>
      </c>
      <c r="X142" s="45">
        <v>1</v>
      </c>
      <c r="Y142" s="45">
        <v>145875.17999999999</v>
      </c>
      <c r="Z142" s="45"/>
      <c r="AA142" s="45"/>
      <c r="AB142" s="45"/>
    </row>
    <row r="143" ht="12.75">
      <c r="A143" s="45">
        <v>50</v>
      </c>
      <c r="B143" s="45">
        <v>1</v>
      </c>
      <c r="C143" s="45">
        <v>0</v>
      </c>
      <c r="D143" s="45">
        <v>2</v>
      </c>
      <c r="E143" s="45">
        <v>0</v>
      </c>
      <c r="F143" s="45">
        <f>ROUND(F142,O143)</f>
        <v>145875.17999999999</v>
      </c>
      <c r="G143" s="45" t="s">
        <v>177</v>
      </c>
      <c r="H143" s="45" t="s">
        <v>178</v>
      </c>
      <c r="I143" s="45"/>
      <c r="J143" s="45"/>
      <c r="K143" s="45">
        <v>212</v>
      </c>
      <c r="L143" s="45">
        <v>28</v>
      </c>
      <c r="M143" s="45">
        <v>0</v>
      </c>
      <c r="N143" s="45"/>
      <c r="O143" s="45">
        <v>2</v>
      </c>
      <c r="P143" s="45"/>
      <c r="Q143" s="45"/>
      <c r="R143" s="45"/>
      <c r="S143" s="45"/>
      <c r="T143" s="45"/>
      <c r="U143" s="45"/>
      <c r="V143" s="45"/>
      <c r="W143" s="45">
        <v>145875.17999999999</v>
      </c>
      <c r="X143" s="45">
        <v>1</v>
      </c>
      <c r="Y143" s="45">
        <v>145875.17999999999</v>
      </c>
      <c r="Z143" s="45"/>
      <c r="AA143" s="45"/>
      <c r="AB143" s="45"/>
    </row>
    <row r="144" ht="12.75">
      <c r="A144" s="45">
        <v>50</v>
      </c>
      <c r="B144" s="45">
        <v>1</v>
      </c>
      <c r="C144" s="45">
        <v>0</v>
      </c>
      <c r="D144" s="45">
        <v>2</v>
      </c>
      <c r="E144" s="45">
        <v>0</v>
      </c>
      <c r="F144" s="45">
        <f>ROUND(F143*0.2,O144)</f>
        <v>29175.040000000001</v>
      </c>
      <c r="G144" s="45" t="s">
        <v>179</v>
      </c>
      <c r="H144" s="45" t="s">
        <v>180</v>
      </c>
      <c r="I144" s="45"/>
      <c r="J144" s="45"/>
      <c r="K144" s="45">
        <v>212</v>
      </c>
      <c r="L144" s="45">
        <v>29</v>
      </c>
      <c r="M144" s="45">
        <v>0</v>
      </c>
      <c r="N144" s="45"/>
      <c r="O144" s="45">
        <v>2</v>
      </c>
      <c r="P144" s="45"/>
      <c r="Q144" s="45"/>
      <c r="R144" s="45"/>
      <c r="S144" s="45"/>
      <c r="T144" s="45"/>
      <c r="U144" s="45"/>
      <c r="V144" s="45"/>
      <c r="W144" s="45">
        <v>29175.040000000001</v>
      </c>
      <c r="X144" s="45">
        <v>1</v>
      </c>
      <c r="Y144" s="45">
        <v>29175.040000000001</v>
      </c>
      <c r="Z144" s="45"/>
      <c r="AA144" s="45"/>
      <c r="AB144" s="45"/>
    </row>
    <row r="145" ht="12.75">
      <c r="A145" s="45">
        <v>50</v>
      </c>
      <c r="B145" s="45">
        <v>1</v>
      </c>
      <c r="C145" s="45">
        <v>0</v>
      </c>
      <c r="D145" s="45">
        <v>2</v>
      </c>
      <c r="E145" s="45">
        <v>213</v>
      </c>
      <c r="F145" s="45">
        <f>ROUND(F143+F144,O145)</f>
        <v>175050.22</v>
      </c>
      <c r="G145" s="45" t="s">
        <v>181</v>
      </c>
      <c r="H145" s="45" t="s">
        <v>175</v>
      </c>
      <c r="I145" s="45"/>
      <c r="J145" s="45"/>
      <c r="K145" s="45">
        <v>212</v>
      </c>
      <c r="L145" s="45">
        <v>30</v>
      </c>
      <c r="M145" s="45">
        <v>0</v>
      </c>
      <c r="N145" s="45"/>
      <c r="O145" s="45">
        <v>2</v>
      </c>
      <c r="P145" s="45"/>
      <c r="Q145" s="45"/>
      <c r="R145" s="45"/>
      <c r="S145" s="45"/>
      <c r="T145" s="45"/>
      <c r="U145" s="45"/>
      <c r="V145" s="45"/>
      <c r="W145" s="45">
        <v>175050.22</v>
      </c>
      <c r="X145" s="45">
        <v>1</v>
      </c>
      <c r="Y145" s="45">
        <v>175050.22</v>
      </c>
      <c r="Z145" s="45"/>
      <c r="AA145" s="45"/>
      <c r="AB145" s="45"/>
    </row>
    <row r="146" ht="12.75">
      <c r="A146" s="45">
        <v>50</v>
      </c>
      <c r="B146" s="45">
        <v>1</v>
      </c>
      <c r="C146" s="45">
        <v>0</v>
      </c>
      <c r="D146" s="45">
        <v>2</v>
      </c>
      <c r="E146" s="45">
        <v>0</v>
      </c>
      <c r="F146" s="45">
        <f>ROUND(F145*0.5857501461,O146)</f>
        <v>102535.69</v>
      </c>
      <c r="G146" s="45" t="s">
        <v>182</v>
      </c>
      <c r="H146" s="45" t="s">
        <v>183</v>
      </c>
      <c r="I146" s="45"/>
      <c r="J146" s="45"/>
      <c r="K146" s="45">
        <v>212</v>
      </c>
      <c r="L146" s="45">
        <v>31</v>
      </c>
      <c r="M146" s="45">
        <v>0</v>
      </c>
      <c r="N146" s="45"/>
      <c r="O146" s="45">
        <v>2</v>
      </c>
      <c r="P146" s="45"/>
      <c r="Q146" s="45"/>
      <c r="R146" s="45"/>
      <c r="S146" s="45"/>
      <c r="T146" s="45"/>
      <c r="U146" s="45"/>
      <c r="V146" s="45"/>
      <c r="W146" s="45">
        <v>102535.69</v>
      </c>
      <c r="X146" s="45">
        <v>1</v>
      </c>
      <c r="Y146" s="45">
        <v>102535.69</v>
      </c>
      <c r="Z146" s="45"/>
      <c r="AA146" s="45"/>
      <c r="AB146" s="45"/>
    </row>
    <row r="148" ht="12.75">
      <c r="A148" s="42">
        <v>4</v>
      </c>
      <c r="B148" s="42">
        <v>1</v>
      </c>
      <c r="C148" s="42"/>
      <c r="D148" s="42">
        <f>ROW(A238)</f>
        <v>238</v>
      </c>
      <c r="E148" s="42"/>
      <c r="F148" s="42" t="s">
        <v>97</v>
      </c>
      <c r="G148" s="42" t="s">
        <v>190</v>
      </c>
      <c r="H148" s="42"/>
      <c r="I148" s="42">
        <v>0</v>
      </c>
      <c r="J148" s="42"/>
      <c r="K148" s="42">
        <v>-1</v>
      </c>
      <c r="L148" s="42"/>
      <c r="M148" s="42"/>
      <c r="N148" s="42"/>
      <c r="O148" s="42"/>
      <c r="P148" s="42"/>
      <c r="Q148" s="42"/>
      <c r="R148" s="42"/>
      <c r="S148" s="42">
        <v>0</v>
      </c>
      <c r="T148" s="42"/>
      <c r="U148" s="42"/>
      <c r="V148" s="42">
        <v>0</v>
      </c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  <c r="BO148" s="42"/>
      <c r="BP148" s="42"/>
      <c r="BQ148" s="42"/>
      <c r="BR148" s="42"/>
      <c r="BS148" s="42"/>
      <c r="BT148" s="42"/>
      <c r="BU148" s="42"/>
      <c r="BV148" s="42"/>
      <c r="BW148" s="42"/>
      <c r="BX148" s="42">
        <v>0</v>
      </c>
      <c r="BY148" s="42"/>
      <c r="BZ148" s="42"/>
      <c r="CA148" s="42"/>
      <c r="CB148" s="42"/>
      <c r="CC148" s="42"/>
      <c r="CD148" s="42"/>
      <c r="CE148" s="42"/>
      <c r="CF148" s="42"/>
      <c r="CG148" s="42"/>
      <c r="CH148" s="42"/>
      <c r="CI148" s="42"/>
      <c r="CJ148" s="42">
        <v>0</v>
      </c>
    </row>
    <row r="150" ht="12.75">
      <c r="A150" s="43">
        <v>52</v>
      </c>
      <c r="B150" s="43">
        <f>B238</f>
        <v>1</v>
      </c>
      <c r="C150" s="43">
        <f>C238</f>
        <v>4</v>
      </c>
      <c r="D150" s="43">
        <f>D238</f>
        <v>148</v>
      </c>
      <c r="E150" s="43">
        <f>E238</f>
        <v>0</v>
      </c>
      <c r="F150" s="43" t="str">
        <f>F238</f>
        <v xml:space="preserve">Новый раздел</v>
      </c>
      <c r="G150" s="43" t="str">
        <f>G238</f>
        <v xml:space="preserve">Даниловское кладбище, Духовской переулок, 10</v>
      </c>
      <c r="H150" s="43"/>
      <c r="I150" s="43"/>
      <c r="J150" s="43"/>
      <c r="K150" s="43"/>
      <c r="L150" s="43"/>
      <c r="M150" s="43"/>
      <c r="N150" s="43"/>
      <c r="O150" s="43">
        <f>O238</f>
        <v>185249.42000000001</v>
      </c>
      <c r="P150" s="43">
        <f>P238</f>
        <v>98730</v>
      </c>
      <c r="Q150" s="43">
        <f>Q238</f>
        <v>67985.820000000007</v>
      </c>
      <c r="R150" s="43">
        <f>R238</f>
        <v>35426.150000000001</v>
      </c>
      <c r="S150" s="43">
        <f>S238</f>
        <v>18533.599999999999</v>
      </c>
      <c r="T150" s="43">
        <f>T238</f>
        <v>0</v>
      </c>
      <c r="U150" s="43">
        <f>U238</f>
        <v>72.400000000000006</v>
      </c>
      <c r="V150" s="43">
        <f>V238</f>
        <v>0</v>
      </c>
      <c r="W150" s="43">
        <f>W238</f>
        <v>0</v>
      </c>
      <c r="X150" s="43">
        <f>X238</f>
        <v>12973.52</v>
      </c>
      <c r="Y150" s="43">
        <f>Y238</f>
        <v>1853.3599999999999</v>
      </c>
      <c r="Z150" s="43">
        <f>Z238</f>
        <v>0</v>
      </c>
      <c r="AA150" s="43">
        <f>AA238</f>
        <v>0</v>
      </c>
      <c r="AB150" s="43">
        <f>AB238</f>
        <v>0</v>
      </c>
      <c r="AC150" s="43">
        <f>AC238</f>
        <v>0</v>
      </c>
      <c r="AD150" s="43">
        <f>AD238</f>
        <v>0</v>
      </c>
      <c r="AE150" s="43">
        <f>AE238</f>
        <v>0</v>
      </c>
      <c r="AF150" s="43">
        <f>AF238</f>
        <v>0</v>
      </c>
      <c r="AG150" s="43">
        <f>AG238</f>
        <v>0</v>
      </c>
      <c r="AH150" s="43">
        <f>AH238</f>
        <v>0</v>
      </c>
      <c r="AI150" s="43">
        <f>AI238</f>
        <v>0</v>
      </c>
      <c r="AJ150" s="43">
        <f>AJ238</f>
        <v>0</v>
      </c>
      <c r="AK150" s="43">
        <f>AK238</f>
        <v>0</v>
      </c>
      <c r="AL150" s="43">
        <f>AL238</f>
        <v>0</v>
      </c>
      <c r="AM150" s="43">
        <f>AM238</f>
        <v>0</v>
      </c>
      <c r="AN150" s="43">
        <f>AN238</f>
        <v>0</v>
      </c>
      <c r="AO150" s="43">
        <f>AO238</f>
        <v>0</v>
      </c>
      <c r="AP150" s="43">
        <f>AP238</f>
        <v>0</v>
      </c>
      <c r="AQ150" s="43">
        <f>AQ238</f>
        <v>0</v>
      </c>
      <c r="AR150" s="43">
        <f>AR238</f>
        <v>214050.20000000001</v>
      </c>
      <c r="AS150" s="43">
        <f>AS238</f>
        <v>0</v>
      </c>
      <c r="AT150" s="43">
        <f>AT238</f>
        <v>0</v>
      </c>
      <c r="AU150" s="43">
        <f>AU238</f>
        <v>214050.20000000001</v>
      </c>
      <c r="AV150" s="43">
        <f>AV238</f>
        <v>98730</v>
      </c>
      <c r="AW150" s="43">
        <f>AW238</f>
        <v>98730</v>
      </c>
      <c r="AX150" s="43">
        <f>AX238</f>
        <v>0</v>
      </c>
      <c r="AY150" s="43">
        <f>AY238</f>
        <v>98730</v>
      </c>
      <c r="AZ150" s="43">
        <f>AZ238</f>
        <v>0</v>
      </c>
      <c r="BA150" s="43">
        <f>BA238</f>
        <v>0</v>
      </c>
      <c r="BB150" s="43">
        <f>BB238</f>
        <v>0</v>
      </c>
      <c r="BC150" s="43">
        <f>BC238</f>
        <v>0</v>
      </c>
      <c r="BD150" s="43">
        <f>BD238</f>
        <v>0</v>
      </c>
      <c r="BE150" s="43">
        <f>BE238</f>
        <v>0</v>
      </c>
      <c r="BF150" s="43">
        <f>BF238</f>
        <v>0</v>
      </c>
      <c r="BG150" s="43">
        <f>BG238</f>
        <v>0</v>
      </c>
      <c r="BH150" s="43">
        <f>BH238</f>
        <v>0</v>
      </c>
      <c r="BI150" s="43">
        <f>BI238</f>
        <v>0</v>
      </c>
      <c r="BJ150" s="43">
        <f>BJ238</f>
        <v>0</v>
      </c>
      <c r="BK150" s="43">
        <f>BK238</f>
        <v>0</v>
      </c>
      <c r="BL150" s="43">
        <f>BL238</f>
        <v>0</v>
      </c>
      <c r="BM150" s="43">
        <f>BM238</f>
        <v>0</v>
      </c>
      <c r="BN150" s="43">
        <f>BN238</f>
        <v>0</v>
      </c>
      <c r="BO150" s="43">
        <f>BO238</f>
        <v>0</v>
      </c>
      <c r="BP150" s="43">
        <f>BP238</f>
        <v>0</v>
      </c>
      <c r="BQ150" s="43">
        <f>BQ238</f>
        <v>0</v>
      </c>
      <c r="BR150" s="43">
        <f>BR238</f>
        <v>0</v>
      </c>
      <c r="BS150" s="43">
        <f>BS238</f>
        <v>0</v>
      </c>
      <c r="BT150" s="43">
        <f>BT238</f>
        <v>0</v>
      </c>
      <c r="BU150" s="43">
        <f>BU238</f>
        <v>0</v>
      </c>
      <c r="BV150" s="43">
        <f>BV238</f>
        <v>0</v>
      </c>
      <c r="BW150" s="43">
        <f>BW238</f>
        <v>0</v>
      </c>
      <c r="BX150" s="43">
        <f>BX238</f>
        <v>0</v>
      </c>
      <c r="BY150" s="43">
        <f>BY238</f>
        <v>0</v>
      </c>
      <c r="BZ150" s="43">
        <f>BZ238</f>
        <v>0</v>
      </c>
      <c r="CA150" s="43">
        <f>CA238</f>
        <v>0</v>
      </c>
      <c r="CB150" s="43">
        <f>CB238</f>
        <v>0</v>
      </c>
      <c r="CC150" s="43">
        <f>CC238</f>
        <v>0</v>
      </c>
      <c r="CD150" s="43">
        <f>CD238</f>
        <v>0</v>
      </c>
      <c r="CE150" s="43">
        <f>CE238</f>
        <v>0</v>
      </c>
      <c r="CF150" s="43">
        <f>CF238</f>
        <v>0</v>
      </c>
      <c r="CG150" s="43">
        <f>CG238</f>
        <v>0</v>
      </c>
      <c r="CH150" s="43">
        <f>CH238</f>
        <v>0</v>
      </c>
      <c r="CI150" s="43">
        <f>CI238</f>
        <v>0</v>
      </c>
      <c r="CJ150" s="43">
        <f>CJ238</f>
        <v>0</v>
      </c>
      <c r="CK150" s="43">
        <f>CK238</f>
        <v>0</v>
      </c>
      <c r="CL150" s="43">
        <f>CL238</f>
        <v>0</v>
      </c>
      <c r="CM150" s="43">
        <f>CM238</f>
        <v>0</v>
      </c>
      <c r="CN150" s="43">
        <f>CN238</f>
        <v>0</v>
      </c>
      <c r="CO150" s="43">
        <f>CO238</f>
        <v>0</v>
      </c>
      <c r="CP150" s="43">
        <f>CP238</f>
        <v>0</v>
      </c>
      <c r="CQ150" s="43">
        <f>CQ238</f>
        <v>0</v>
      </c>
      <c r="CR150" s="43">
        <f>CR238</f>
        <v>0</v>
      </c>
      <c r="CS150" s="43">
        <f>CS238</f>
        <v>0</v>
      </c>
      <c r="CT150" s="43">
        <f>CT238</f>
        <v>0</v>
      </c>
      <c r="CU150" s="43">
        <f>CU238</f>
        <v>0</v>
      </c>
      <c r="CV150" s="43">
        <f>CV238</f>
        <v>0</v>
      </c>
      <c r="CW150" s="43">
        <f>CW238</f>
        <v>0</v>
      </c>
      <c r="CX150" s="43">
        <f>CX238</f>
        <v>0</v>
      </c>
      <c r="CY150" s="43">
        <f>CY238</f>
        <v>0</v>
      </c>
      <c r="CZ150" s="43">
        <f>CZ238</f>
        <v>0</v>
      </c>
      <c r="DA150" s="43">
        <f>DA238</f>
        <v>0</v>
      </c>
      <c r="DB150" s="43">
        <f>DB238</f>
        <v>0</v>
      </c>
      <c r="DC150" s="43">
        <f>DC238</f>
        <v>0</v>
      </c>
      <c r="DD150" s="43">
        <f>DD238</f>
        <v>0</v>
      </c>
      <c r="DE150" s="43">
        <f>DE238</f>
        <v>0</v>
      </c>
      <c r="DF150" s="43">
        <f>DF238</f>
        <v>0</v>
      </c>
      <c r="DG150" s="44">
        <f>DG238</f>
        <v>0</v>
      </c>
      <c r="DH150" s="44">
        <f>DH238</f>
        <v>0</v>
      </c>
      <c r="DI150" s="44">
        <f>DI238</f>
        <v>0</v>
      </c>
      <c r="DJ150" s="44">
        <f>DJ238</f>
        <v>0</v>
      </c>
      <c r="DK150" s="44">
        <f>DK238</f>
        <v>0</v>
      </c>
      <c r="DL150" s="44">
        <f>DL238</f>
        <v>0</v>
      </c>
      <c r="DM150" s="44">
        <f>DM238</f>
        <v>0</v>
      </c>
      <c r="DN150" s="44">
        <f>DN238</f>
        <v>0</v>
      </c>
      <c r="DO150" s="44">
        <f>DO238</f>
        <v>0</v>
      </c>
      <c r="DP150" s="44">
        <f>DP238</f>
        <v>0</v>
      </c>
      <c r="DQ150" s="44">
        <f>DQ238</f>
        <v>0</v>
      </c>
      <c r="DR150" s="44">
        <f>DR238</f>
        <v>0</v>
      </c>
      <c r="DS150" s="44">
        <f>DS238</f>
        <v>0</v>
      </c>
      <c r="DT150" s="44">
        <f>DT238</f>
        <v>0</v>
      </c>
      <c r="DU150" s="44">
        <f>DU238</f>
        <v>0</v>
      </c>
      <c r="DV150" s="44">
        <f>DV238</f>
        <v>0</v>
      </c>
      <c r="DW150" s="44">
        <f>DW238</f>
        <v>0</v>
      </c>
      <c r="DX150" s="44">
        <f>DX238</f>
        <v>0</v>
      </c>
      <c r="DY150" s="44">
        <f>DY238</f>
        <v>0</v>
      </c>
      <c r="DZ150" s="44">
        <f>DZ238</f>
        <v>0</v>
      </c>
      <c r="EA150" s="44">
        <f>EA238</f>
        <v>0</v>
      </c>
      <c r="EB150" s="44">
        <f>EB238</f>
        <v>0</v>
      </c>
      <c r="EC150" s="44">
        <f>EC238</f>
        <v>0</v>
      </c>
      <c r="ED150" s="44">
        <f>ED238</f>
        <v>0</v>
      </c>
      <c r="EE150" s="44">
        <f>EE238</f>
        <v>0</v>
      </c>
      <c r="EF150" s="44">
        <f>EF238</f>
        <v>0</v>
      </c>
      <c r="EG150" s="44">
        <f>EG238</f>
        <v>0</v>
      </c>
      <c r="EH150" s="44">
        <f>EH238</f>
        <v>0</v>
      </c>
      <c r="EI150" s="44">
        <f>EI238</f>
        <v>0</v>
      </c>
      <c r="EJ150" s="44">
        <f>EJ238</f>
        <v>0</v>
      </c>
      <c r="EK150" s="44">
        <f>EK238</f>
        <v>0</v>
      </c>
      <c r="EL150" s="44">
        <f>EL238</f>
        <v>0</v>
      </c>
      <c r="EM150" s="44">
        <f>EM238</f>
        <v>0</v>
      </c>
      <c r="EN150" s="44">
        <f>EN238</f>
        <v>0</v>
      </c>
      <c r="EO150" s="44">
        <f>EO238</f>
        <v>0</v>
      </c>
      <c r="EP150" s="44">
        <f>EP238</f>
        <v>0</v>
      </c>
      <c r="EQ150" s="44">
        <f>EQ238</f>
        <v>0</v>
      </c>
      <c r="ER150" s="44">
        <f>ER238</f>
        <v>0</v>
      </c>
      <c r="ES150" s="44">
        <f>ES238</f>
        <v>0</v>
      </c>
      <c r="ET150" s="44">
        <f>ET238</f>
        <v>0</v>
      </c>
      <c r="EU150" s="44">
        <f>EU238</f>
        <v>0</v>
      </c>
      <c r="EV150" s="44">
        <f>EV238</f>
        <v>0</v>
      </c>
      <c r="EW150" s="44">
        <f>EW238</f>
        <v>0</v>
      </c>
      <c r="EX150" s="44">
        <f>EX238</f>
        <v>0</v>
      </c>
      <c r="EY150" s="44">
        <f>EY238</f>
        <v>0</v>
      </c>
      <c r="EZ150" s="44">
        <f>EZ238</f>
        <v>0</v>
      </c>
      <c r="FA150" s="44">
        <f>FA238</f>
        <v>0</v>
      </c>
      <c r="FB150" s="44">
        <f>FB238</f>
        <v>0</v>
      </c>
      <c r="FC150" s="44">
        <f>FC238</f>
        <v>0</v>
      </c>
      <c r="FD150" s="44">
        <f>FD238</f>
        <v>0</v>
      </c>
      <c r="FE150" s="44">
        <f>FE238</f>
        <v>0</v>
      </c>
      <c r="FF150" s="44">
        <f>FF238</f>
        <v>0</v>
      </c>
      <c r="FG150" s="44">
        <f>FG238</f>
        <v>0</v>
      </c>
      <c r="FH150" s="44">
        <f>FH238</f>
        <v>0</v>
      </c>
      <c r="FI150" s="44">
        <f>FI238</f>
        <v>0</v>
      </c>
      <c r="FJ150" s="44">
        <f>FJ238</f>
        <v>0</v>
      </c>
      <c r="FK150" s="44">
        <f>FK238</f>
        <v>0</v>
      </c>
      <c r="FL150" s="44">
        <f>FL238</f>
        <v>0</v>
      </c>
      <c r="FM150" s="44">
        <f>FM238</f>
        <v>0</v>
      </c>
      <c r="FN150" s="44">
        <f>FN238</f>
        <v>0</v>
      </c>
      <c r="FO150" s="44">
        <f>FO238</f>
        <v>0</v>
      </c>
      <c r="FP150" s="44">
        <f>FP238</f>
        <v>0</v>
      </c>
      <c r="FQ150" s="44">
        <f>FQ238</f>
        <v>0</v>
      </c>
      <c r="FR150" s="44">
        <f>FR238</f>
        <v>0</v>
      </c>
      <c r="FS150" s="44">
        <f>FS238</f>
        <v>0</v>
      </c>
      <c r="FT150" s="44">
        <f>FT238</f>
        <v>0</v>
      </c>
      <c r="FU150" s="44">
        <f>FU238</f>
        <v>0</v>
      </c>
      <c r="FV150" s="44">
        <f>FV238</f>
        <v>0</v>
      </c>
      <c r="FW150" s="44">
        <f>FW238</f>
        <v>0</v>
      </c>
      <c r="FX150" s="44">
        <f>FX238</f>
        <v>0</v>
      </c>
      <c r="FY150" s="44">
        <f>FY238</f>
        <v>0</v>
      </c>
      <c r="FZ150" s="44">
        <f>FZ238</f>
        <v>0</v>
      </c>
      <c r="GA150" s="44">
        <f>GA238</f>
        <v>0</v>
      </c>
      <c r="GB150" s="44">
        <f>GB238</f>
        <v>0</v>
      </c>
      <c r="GC150" s="44">
        <f>GC238</f>
        <v>0</v>
      </c>
      <c r="GD150" s="44">
        <f>GD238</f>
        <v>0</v>
      </c>
      <c r="GE150" s="44">
        <f>GE238</f>
        <v>0</v>
      </c>
      <c r="GF150" s="44">
        <f>GF238</f>
        <v>0</v>
      </c>
      <c r="GG150" s="44">
        <f>GG238</f>
        <v>0</v>
      </c>
      <c r="GH150" s="44">
        <f>GH238</f>
        <v>0</v>
      </c>
      <c r="GI150" s="44">
        <f>GI238</f>
        <v>0</v>
      </c>
      <c r="GJ150" s="44">
        <f>GJ238</f>
        <v>0</v>
      </c>
      <c r="GK150" s="44">
        <f>GK238</f>
        <v>0</v>
      </c>
      <c r="GL150" s="44">
        <f>GL238</f>
        <v>0</v>
      </c>
      <c r="GM150" s="44">
        <f>GM238</f>
        <v>0</v>
      </c>
      <c r="GN150" s="44">
        <f>GN238</f>
        <v>0</v>
      </c>
      <c r="GO150" s="44">
        <f>GO238</f>
        <v>0</v>
      </c>
      <c r="GP150" s="44">
        <f>GP238</f>
        <v>0</v>
      </c>
      <c r="GQ150" s="44">
        <f>GQ238</f>
        <v>0</v>
      </c>
      <c r="GR150" s="44">
        <f>GR238</f>
        <v>0</v>
      </c>
      <c r="GS150" s="44">
        <f>GS238</f>
        <v>0</v>
      </c>
      <c r="GT150" s="44">
        <f>GT238</f>
        <v>0</v>
      </c>
      <c r="GU150" s="44">
        <f>GU238</f>
        <v>0</v>
      </c>
      <c r="GV150" s="44">
        <f>GV238</f>
        <v>0</v>
      </c>
      <c r="GW150" s="44">
        <f>GW238</f>
        <v>0</v>
      </c>
      <c r="GX150" s="44">
        <f>GX238</f>
        <v>0</v>
      </c>
    </row>
    <row r="152" ht="12.75">
      <c r="A152" s="42">
        <v>5</v>
      </c>
      <c r="B152" s="42">
        <v>1</v>
      </c>
      <c r="C152" s="42"/>
      <c r="D152" s="42">
        <f>ROW(A161)</f>
        <v>161</v>
      </c>
      <c r="E152" s="42"/>
      <c r="F152" s="42" t="s">
        <v>99</v>
      </c>
      <c r="G152" s="42" t="s">
        <v>191</v>
      </c>
      <c r="H152" s="42"/>
      <c r="I152" s="42">
        <v>0</v>
      </c>
      <c r="J152" s="42"/>
      <c r="K152" s="42">
        <v>-1</v>
      </c>
      <c r="L152" s="42"/>
      <c r="M152" s="42"/>
      <c r="N152" s="42"/>
      <c r="O152" s="42"/>
      <c r="P152" s="42"/>
      <c r="Q152" s="42"/>
      <c r="R152" s="42"/>
      <c r="S152" s="42">
        <v>0</v>
      </c>
      <c r="T152" s="42"/>
      <c r="U152" s="42"/>
      <c r="V152" s="42">
        <v>0</v>
      </c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  <c r="BO152" s="42"/>
      <c r="BP152" s="42"/>
      <c r="BQ152" s="42"/>
      <c r="BR152" s="42"/>
      <c r="BS152" s="42"/>
      <c r="BT152" s="42"/>
      <c r="BU152" s="42"/>
      <c r="BV152" s="42"/>
      <c r="BW152" s="42"/>
      <c r="BX152" s="42">
        <v>0</v>
      </c>
      <c r="BY152" s="42"/>
      <c r="BZ152" s="42"/>
      <c r="CA152" s="42"/>
      <c r="CB152" s="42"/>
      <c r="CC152" s="42"/>
      <c r="CD152" s="42"/>
      <c r="CE152" s="42"/>
      <c r="CF152" s="42"/>
      <c r="CG152" s="42"/>
      <c r="CH152" s="42"/>
      <c r="CI152" s="42"/>
      <c r="CJ152" s="42">
        <v>0</v>
      </c>
    </row>
    <row r="154" ht="12.75">
      <c r="A154" s="43">
        <v>52</v>
      </c>
      <c r="B154" s="43">
        <f>B161</f>
        <v>1</v>
      </c>
      <c r="C154" s="43">
        <f>C161</f>
        <v>5</v>
      </c>
      <c r="D154" s="43">
        <f>D161</f>
        <v>152</v>
      </c>
      <c r="E154" s="43">
        <f>E161</f>
        <v>0</v>
      </c>
      <c r="F154" s="43" t="str">
        <f>F161</f>
        <v xml:space="preserve">Новый подраздел</v>
      </c>
      <c r="G154" s="43" t="str">
        <f>G161</f>
        <v xml:space="preserve">Ремонт асфальтобетонного покрытия - 200,0 м2</v>
      </c>
      <c r="H154" s="43"/>
      <c r="I154" s="43"/>
      <c r="J154" s="43"/>
      <c r="K154" s="43"/>
      <c r="L154" s="43"/>
      <c r="M154" s="43"/>
      <c r="N154" s="43"/>
      <c r="O154" s="43">
        <f>O161</f>
        <v>136222.42999999999</v>
      </c>
      <c r="P154" s="43">
        <f>P161</f>
        <v>75748</v>
      </c>
      <c r="Q154" s="43">
        <f>Q161</f>
        <v>47866.43</v>
      </c>
      <c r="R154" s="43">
        <f>R161</f>
        <v>24366.48</v>
      </c>
      <c r="S154" s="43">
        <f>S161</f>
        <v>12608</v>
      </c>
      <c r="T154" s="43">
        <f>T161</f>
        <v>0</v>
      </c>
      <c r="U154" s="43">
        <f>U161</f>
        <v>46</v>
      </c>
      <c r="V154" s="43">
        <f>V161</f>
        <v>0</v>
      </c>
      <c r="W154" s="43">
        <f>W161</f>
        <v>0</v>
      </c>
      <c r="X154" s="43">
        <f>X161</f>
        <v>8825.6000000000004</v>
      </c>
      <c r="Y154" s="43">
        <f>Y161</f>
        <v>1260.8</v>
      </c>
      <c r="Z154" s="43">
        <f>Z161</f>
        <v>0</v>
      </c>
      <c r="AA154" s="43">
        <f>AA161</f>
        <v>0</v>
      </c>
      <c r="AB154" s="43">
        <f>AB161</f>
        <v>136222.42999999999</v>
      </c>
      <c r="AC154" s="43">
        <f>AC161</f>
        <v>75748</v>
      </c>
      <c r="AD154" s="43">
        <f>AD161</f>
        <v>47866.43</v>
      </c>
      <c r="AE154" s="43">
        <f>AE161</f>
        <v>24366.48</v>
      </c>
      <c r="AF154" s="43">
        <f>AF161</f>
        <v>12608</v>
      </c>
      <c r="AG154" s="43">
        <f>AG161</f>
        <v>0</v>
      </c>
      <c r="AH154" s="43">
        <f>AH161</f>
        <v>46</v>
      </c>
      <c r="AI154" s="43">
        <f>AI161</f>
        <v>0</v>
      </c>
      <c r="AJ154" s="43">
        <f>AJ161</f>
        <v>0</v>
      </c>
      <c r="AK154" s="43">
        <f>AK161</f>
        <v>8825.6000000000004</v>
      </c>
      <c r="AL154" s="43">
        <f>AL161</f>
        <v>1260.8</v>
      </c>
      <c r="AM154" s="43">
        <f>AM161</f>
        <v>0</v>
      </c>
      <c r="AN154" s="43">
        <f>AN161</f>
        <v>0</v>
      </c>
      <c r="AO154" s="43">
        <f>AO161</f>
        <v>0</v>
      </c>
      <c r="AP154" s="43">
        <f>AP161</f>
        <v>0</v>
      </c>
      <c r="AQ154" s="43">
        <f>AQ161</f>
        <v>0</v>
      </c>
      <c r="AR154" s="43">
        <f>AR161</f>
        <v>155400.26999999999</v>
      </c>
      <c r="AS154" s="43">
        <f>AS161</f>
        <v>0</v>
      </c>
      <c r="AT154" s="43">
        <f>AT161</f>
        <v>0</v>
      </c>
      <c r="AU154" s="43">
        <f>AU161</f>
        <v>155400.26999999999</v>
      </c>
      <c r="AV154" s="43">
        <f>AV161</f>
        <v>75748</v>
      </c>
      <c r="AW154" s="43">
        <f>AW161</f>
        <v>75748</v>
      </c>
      <c r="AX154" s="43">
        <f>AX161</f>
        <v>0</v>
      </c>
      <c r="AY154" s="43">
        <f>AY161</f>
        <v>75748</v>
      </c>
      <c r="AZ154" s="43">
        <f>AZ161</f>
        <v>0</v>
      </c>
      <c r="BA154" s="43">
        <f>BA161</f>
        <v>0</v>
      </c>
      <c r="BB154" s="43">
        <f>BB161</f>
        <v>0</v>
      </c>
      <c r="BC154" s="43">
        <f>BC161</f>
        <v>0</v>
      </c>
      <c r="BD154" s="43">
        <f>BD161</f>
        <v>0</v>
      </c>
      <c r="BE154" s="43">
        <f>BE161</f>
        <v>0</v>
      </c>
      <c r="BF154" s="43">
        <f>BF161</f>
        <v>0</v>
      </c>
      <c r="BG154" s="43">
        <f>BG161</f>
        <v>0</v>
      </c>
      <c r="BH154" s="43">
        <f>BH161</f>
        <v>0</v>
      </c>
      <c r="BI154" s="43">
        <f>BI161</f>
        <v>0</v>
      </c>
      <c r="BJ154" s="43">
        <f>BJ161</f>
        <v>0</v>
      </c>
      <c r="BK154" s="43">
        <f>BK161</f>
        <v>0</v>
      </c>
      <c r="BL154" s="43">
        <f>BL161</f>
        <v>0</v>
      </c>
      <c r="BM154" s="43">
        <f>BM161</f>
        <v>0</v>
      </c>
      <c r="BN154" s="43">
        <f>BN161</f>
        <v>0</v>
      </c>
      <c r="BO154" s="43">
        <f>BO161</f>
        <v>0</v>
      </c>
      <c r="BP154" s="43">
        <f>BP161</f>
        <v>0</v>
      </c>
      <c r="BQ154" s="43">
        <f>BQ161</f>
        <v>0</v>
      </c>
      <c r="BR154" s="43">
        <f>BR161</f>
        <v>0</v>
      </c>
      <c r="BS154" s="43">
        <f>BS161</f>
        <v>0</v>
      </c>
      <c r="BT154" s="43">
        <f>BT161</f>
        <v>0</v>
      </c>
      <c r="BU154" s="43">
        <f>BU161</f>
        <v>0</v>
      </c>
      <c r="BV154" s="43">
        <f>BV161</f>
        <v>0</v>
      </c>
      <c r="BW154" s="43">
        <f>BW161</f>
        <v>0</v>
      </c>
      <c r="BX154" s="43">
        <f>BX161</f>
        <v>0</v>
      </c>
      <c r="BY154" s="43">
        <f>BY161</f>
        <v>0</v>
      </c>
      <c r="BZ154" s="43">
        <f>BZ161</f>
        <v>0</v>
      </c>
      <c r="CA154" s="43">
        <f>CA161</f>
        <v>155400.26999999999</v>
      </c>
      <c r="CB154" s="43">
        <f>CB161</f>
        <v>0</v>
      </c>
      <c r="CC154" s="43">
        <f>CC161</f>
        <v>0</v>
      </c>
      <c r="CD154" s="43">
        <f>CD161</f>
        <v>155400.26999999999</v>
      </c>
      <c r="CE154" s="43">
        <f>CE161</f>
        <v>75748</v>
      </c>
      <c r="CF154" s="43">
        <f>CF161</f>
        <v>75748</v>
      </c>
      <c r="CG154" s="43">
        <f>CG161</f>
        <v>0</v>
      </c>
      <c r="CH154" s="43">
        <f>CH161</f>
        <v>75748</v>
      </c>
      <c r="CI154" s="43">
        <f>CI161</f>
        <v>0</v>
      </c>
      <c r="CJ154" s="43">
        <f>CJ161</f>
        <v>0</v>
      </c>
      <c r="CK154" s="43">
        <f>CK161</f>
        <v>0</v>
      </c>
      <c r="CL154" s="43">
        <f>CL161</f>
        <v>0</v>
      </c>
      <c r="CM154" s="43">
        <f>CM161</f>
        <v>0</v>
      </c>
      <c r="CN154" s="43">
        <f>CN161</f>
        <v>0</v>
      </c>
      <c r="CO154" s="43">
        <f>CO161</f>
        <v>0</v>
      </c>
      <c r="CP154" s="43">
        <f>CP161</f>
        <v>0</v>
      </c>
      <c r="CQ154" s="43">
        <f>CQ161</f>
        <v>0</v>
      </c>
      <c r="CR154" s="43">
        <f>CR161</f>
        <v>0</v>
      </c>
      <c r="CS154" s="43">
        <f>CS161</f>
        <v>0</v>
      </c>
      <c r="CT154" s="43">
        <f>CT161</f>
        <v>0</v>
      </c>
      <c r="CU154" s="43">
        <f>CU161</f>
        <v>0</v>
      </c>
      <c r="CV154" s="43">
        <f>CV161</f>
        <v>0</v>
      </c>
      <c r="CW154" s="43">
        <f>CW161</f>
        <v>0</v>
      </c>
      <c r="CX154" s="43">
        <f>CX161</f>
        <v>0</v>
      </c>
      <c r="CY154" s="43">
        <f>CY161</f>
        <v>0</v>
      </c>
      <c r="CZ154" s="43">
        <f>CZ161</f>
        <v>0</v>
      </c>
      <c r="DA154" s="43">
        <f>DA161</f>
        <v>0</v>
      </c>
      <c r="DB154" s="43">
        <f>DB161</f>
        <v>0</v>
      </c>
      <c r="DC154" s="43">
        <f>DC161</f>
        <v>0</v>
      </c>
      <c r="DD154" s="43">
        <f>DD161</f>
        <v>0</v>
      </c>
      <c r="DE154" s="43">
        <f>DE161</f>
        <v>0</v>
      </c>
      <c r="DF154" s="43">
        <f>DF161</f>
        <v>0</v>
      </c>
      <c r="DG154" s="44">
        <f>DG161</f>
        <v>0</v>
      </c>
      <c r="DH154" s="44">
        <f>DH161</f>
        <v>0</v>
      </c>
      <c r="DI154" s="44">
        <f>DI161</f>
        <v>0</v>
      </c>
      <c r="DJ154" s="44">
        <f>DJ161</f>
        <v>0</v>
      </c>
      <c r="DK154" s="44">
        <f>DK161</f>
        <v>0</v>
      </c>
      <c r="DL154" s="44">
        <f>DL161</f>
        <v>0</v>
      </c>
      <c r="DM154" s="44">
        <f>DM161</f>
        <v>0</v>
      </c>
      <c r="DN154" s="44">
        <f>DN161</f>
        <v>0</v>
      </c>
      <c r="DO154" s="44">
        <f>DO161</f>
        <v>0</v>
      </c>
      <c r="DP154" s="44">
        <f>DP161</f>
        <v>0</v>
      </c>
      <c r="DQ154" s="44">
        <f>DQ161</f>
        <v>0</v>
      </c>
      <c r="DR154" s="44">
        <f>DR161</f>
        <v>0</v>
      </c>
      <c r="DS154" s="44">
        <f>DS161</f>
        <v>0</v>
      </c>
      <c r="DT154" s="44">
        <f>DT161</f>
        <v>0</v>
      </c>
      <c r="DU154" s="44">
        <f>DU161</f>
        <v>0</v>
      </c>
      <c r="DV154" s="44">
        <f>DV161</f>
        <v>0</v>
      </c>
      <c r="DW154" s="44">
        <f>DW161</f>
        <v>0</v>
      </c>
      <c r="DX154" s="44">
        <f>DX161</f>
        <v>0</v>
      </c>
      <c r="DY154" s="44">
        <f>DY161</f>
        <v>0</v>
      </c>
      <c r="DZ154" s="44">
        <f>DZ161</f>
        <v>0</v>
      </c>
      <c r="EA154" s="44">
        <f>EA161</f>
        <v>0</v>
      </c>
      <c r="EB154" s="44">
        <f>EB161</f>
        <v>0</v>
      </c>
      <c r="EC154" s="44">
        <f>EC161</f>
        <v>0</v>
      </c>
      <c r="ED154" s="44">
        <f>ED161</f>
        <v>0</v>
      </c>
      <c r="EE154" s="44">
        <f>EE161</f>
        <v>0</v>
      </c>
      <c r="EF154" s="44">
        <f>EF161</f>
        <v>0</v>
      </c>
      <c r="EG154" s="44">
        <f>EG161</f>
        <v>0</v>
      </c>
      <c r="EH154" s="44">
        <f>EH161</f>
        <v>0</v>
      </c>
      <c r="EI154" s="44">
        <f>EI161</f>
        <v>0</v>
      </c>
      <c r="EJ154" s="44">
        <f>EJ161</f>
        <v>0</v>
      </c>
      <c r="EK154" s="44">
        <f>EK161</f>
        <v>0</v>
      </c>
      <c r="EL154" s="44">
        <f>EL161</f>
        <v>0</v>
      </c>
      <c r="EM154" s="44">
        <f>EM161</f>
        <v>0</v>
      </c>
      <c r="EN154" s="44">
        <f>EN161</f>
        <v>0</v>
      </c>
      <c r="EO154" s="44">
        <f>EO161</f>
        <v>0</v>
      </c>
      <c r="EP154" s="44">
        <f>EP161</f>
        <v>0</v>
      </c>
      <c r="EQ154" s="44">
        <f>EQ161</f>
        <v>0</v>
      </c>
      <c r="ER154" s="44">
        <f>ER161</f>
        <v>0</v>
      </c>
      <c r="ES154" s="44">
        <f>ES161</f>
        <v>0</v>
      </c>
      <c r="ET154" s="44">
        <f>ET161</f>
        <v>0</v>
      </c>
      <c r="EU154" s="44">
        <f>EU161</f>
        <v>0</v>
      </c>
      <c r="EV154" s="44">
        <f>EV161</f>
        <v>0</v>
      </c>
      <c r="EW154" s="44">
        <f>EW161</f>
        <v>0</v>
      </c>
      <c r="EX154" s="44">
        <f>EX161</f>
        <v>0</v>
      </c>
      <c r="EY154" s="44">
        <f>EY161</f>
        <v>0</v>
      </c>
      <c r="EZ154" s="44">
        <f>EZ161</f>
        <v>0</v>
      </c>
      <c r="FA154" s="44">
        <f>FA161</f>
        <v>0</v>
      </c>
      <c r="FB154" s="44">
        <f>FB161</f>
        <v>0</v>
      </c>
      <c r="FC154" s="44">
        <f>FC161</f>
        <v>0</v>
      </c>
      <c r="FD154" s="44">
        <f>FD161</f>
        <v>0</v>
      </c>
      <c r="FE154" s="44">
        <f>FE161</f>
        <v>0</v>
      </c>
      <c r="FF154" s="44">
        <f>FF161</f>
        <v>0</v>
      </c>
      <c r="FG154" s="44">
        <f>FG161</f>
        <v>0</v>
      </c>
      <c r="FH154" s="44">
        <f>FH161</f>
        <v>0</v>
      </c>
      <c r="FI154" s="44">
        <f>FI161</f>
        <v>0</v>
      </c>
      <c r="FJ154" s="44">
        <f>FJ161</f>
        <v>0</v>
      </c>
      <c r="FK154" s="44">
        <f>FK161</f>
        <v>0</v>
      </c>
      <c r="FL154" s="44">
        <f>FL161</f>
        <v>0</v>
      </c>
      <c r="FM154" s="44">
        <f>FM161</f>
        <v>0</v>
      </c>
      <c r="FN154" s="44">
        <f>FN161</f>
        <v>0</v>
      </c>
      <c r="FO154" s="44">
        <f>FO161</f>
        <v>0</v>
      </c>
      <c r="FP154" s="44">
        <f>FP161</f>
        <v>0</v>
      </c>
      <c r="FQ154" s="44">
        <f>FQ161</f>
        <v>0</v>
      </c>
      <c r="FR154" s="44">
        <f>FR161</f>
        <v>0</v>
      </c>
      <c r="FS154" s="44">
        <f>FS161</f>
        <v>0</v>
      </c>
      <c r="FT154" s="44">
        <f>FT161</f>
        <v>0</v>
      </c>
      <c r="FU154" s="44">
        <f>FU161</f>
        <v>0</v>
      </c>
      <c r="FV154" s="44">
        <f>FV161</f>
        <v>0</v>
      </c>
      <c r="FW154" s="44">
        <f>FW161</f>
        <v>0</v>
      </c>
      <c r="FX154" s="44">
        <f>FX161</f>
        <v>0</v>
      </c>
      <c r="FY154" s="44">
        <f>FY161</f>
        <v>0</v>
      </c>
      <c r="FZ154" s="44">
        <f>FZ161</f>
        <v>0</v>
      </c>
      <c r="GA154" s="44">
        <f>GA161</f>
        <v>0</v>
      </c>
      <c r="GB154" s="44">
        <f>GB161</f>
        <v>0</v>
      </c>
      <c r="GC154" s="44">
        <f>GC161</f>
        <v>0</v>
      </c>
      <c r="GD154" s="44">
        <f>GD161</f>
        <v>0</v>
      </c>
      <c r="GE154" s="44">
        <f>GE161</f>
        <v>0</v>
      </c>
      <c r="GF154" s="44">
        <f>GF161</f>
        <v>0</v>
      </c>
      <c r="GG154" s="44">
        <f>GG161</f>
        <v>0</v>
      </c>
      <c r="GH154" s="44">
        <f>GH161</f>
        <v>0</v>
      </c>
      <c r="GI154" s="44">
        <f>GI161</f>
        <v>0</v>
      </c>
      <c r="GJ154" s="44">
        <f>GJ161</f>
        <v>0</v>
      </c>
      <c r="GK154" s="44">
        <f>GK161</f>
        <v>0</v>
      </c>
      <c r="GL154" s="44">
        <f>GL161</f>
        <v>0</v>
      </c>
      <c r="GM154" s="44">
        <f>GM161</f>
        <v>0</v>
      </c>
      <c r="GN154" s="44">
        <f>GN161</f>
        <v>0</v>
      </c>
      <c r="GO154" s="44">
        <f>GO161</f>
        <v>0</v>
      </c>
      <c r="GP154" s="44">
        <f>GP161</f>
        <v>0</v>
      </c>
      <c r="GQ154" s="44">
        <f>GQ161</f>
        <v>0</v>
      </c>
      <c r="GR154" s="44">
        <f>GR161</f>
        <v>0</v>
      </c>
      <c r="GS154" s="44">
        <f>GS161</f>
        <v>0</v>
      </c>
      <c r="GT154" s="44">
        <f>GT161</f>
        <v>0</v>
      </c>
      <c r="GU154" s="44">
        <f>GU161</f>
        <v>0</v>
      </c>
      <c r="GV154" s="44">
        <f>GV161</f>
        <v>0</v>
      </c>
      <c r="GW154" s="44">
        <f>GW161</f>
        <v>0</v>
      </c>
      <c r="GX154" s="44">
        <f>GX161</f>
        <v>0</v>
      </c>
    </row>
    <row r="156" ht="12.75">
      <c r="A156">
        <v>17</v>
      </c>
      <c r="B156">
        <v>1</v>
      </c>
      <c r="D156">
        <f>ROW(EtalonRes!A39)</f>
        <v>39</v>
      </c>
      <c r="E156" t="s">
        <v>101</v>
      </c>
      <c r="F156" t="s">
        <v>102</v>
      </c>
      <c r="G156" t="s">
        <v>103</v>
      </c>
      <c r="H156" t="s">
        <v>104</v>
      </c>
      <c r="I156">
        <v>200</v>
      </c>
      <c r="J156">
        <v>0</v>
      </c>
      <c r="K156">
        <v>200</v>
      </c>
      <c r="O156">
        <f t="shared" ref="O156:O159" si="89">ROUND(CP156,2)</f>
        <v>106660</v>
      </c>
      <c r="P156">
        <f t="shared" ref="P156:P159" si="90">ROUND(CQ156*I156,2)</f>
        <v>75748</v>
      </c>
      <c r="Q156">
        <f t="shared" ref="Q156:Q159" si="91">ROUND(CR156*I156,2)</f>
        <v>18304</v>
      </c>
      <c r="R156">
        <f t="shared" ref="R156:R159" si="92">ROUND(CS156*I156,2)</f>
        <v>8418</v>
      </c>
      <c r="S156">
        <f t="shared" ref="S156:S159" si="93">ROUND(CT156*I156,2)</f>
        <v>12608</v>
      </c>
      <c r="T156">
        <f t="shared" ref="T156:T159" si="94">ROUND(CU156*I156,2)</f>
        <v>0</v>
      </c>
      <c r="U156">
        <f t="shared" ref="U156:U159" si="95">CV156*I156</f>
        <v>46</v>
      </c>
      <c r="V156">
        <f t="shared" ref="V156:V159" si="96">CW156*I156</f>
        <v>0</v>
      </c>
      <c r="W156">
        <f t="shared" ref="W156:W159" si="97">ROUND(CX156*I156,2)</f>
        <v>0</v>
      </c>
      <c r="X156">
        <f t="shared" ref="X156:X159" si="98">ROUND(CY156,2)</f>
        <v>8825.6000000000004</v>
      </c>
      <c r="Y156">
        <f t="shared" ref="Y156:Y159" si="99">ROUND(CZ156,2)</f>
        <v>1260.8</v>
      </c>
      <c r="AA156">
        <v>52146028</v>
      </c>
      <c r="AB156">
        <f t="shared" ref="AB156:AB159" si="100">ROUND((AC156+AD156+AF156),6)</f>
        <v>533.29999999999995</v>
      </c>
      <c r="AC156">
        <f t="shared" ref="AC156:AC159" si="101">ROUND((ES156),6)</f>
        <v>378.74000000000001</v>
      </c>
      <c r="AD156">
        <f t="shared" ref="AD156:AD158" si="102">ROUND((((ET156)-(EU156))+AE156),6)</f>
        <v>91.519999999999996</v>
      </c>
      <c r="AE156">
        <f t="shared" ref="AE156:AE158" si="103">ROUND((EU156),6)</f>
        <v>42.090000000000003</v>
      </c>
      <c r="AF156">
        <f t="shared" ref="AF156:AF158" si="104">ROUND((EV156),6)</f>
        <v>63.039999999999999</v>
      </c>
      <c r="AG156">
        <f t="shared" ref="AG156:AG159" si="105">ROUND((AP156),6)</f>
        <v>0</v>
      </c>
      <c r="AH156">
        <f t="shared" ref="AH156:AH158" si="106">(EW156)</f>
        <v>0.23000000000000001</v>
      </c>
      <c r="AI156">
        <f t="shared" ref="AI156:AI158" si="107">(EX156)</f>
        <v>0</v>
      </c>
      <c r="AJ156">
        <f t="shared" ref="AJ156:AJ159" si="108">(AS156)</f>
        <v>0</v>
      </c>
      <c r="AK156">
        <v>533.29999999999995</v>
      </c>
      <c r="AL156">
        <v>378.74000000000001</v>
      </c>
      <c r="AM156">
        <v>91.519999999999996</v>
      </c>
      <c r="AN156">
        <v>42.090000000000003</v>
      </c>
      <c r="AO156">
        <v>63.039999999999999</v>
      </c>
      <c r="AP156">
        <v>0</v>
      </c>
      <c r="AQ156">
        <v>0.23000000000000001</v>
      </c>
      <c r="AR156">
        <v>0</v>
      </c>
      <c r="AS156">
        <v>0</v>
      </c>
      <c r="AT156">
        <v>70</v>
      </c>
      <c r="AU156">
        <v>10</v>
      </c>
      <c r="AV156">
        <v>1</v>
      </c>
      <c r="AW156">
        <v>1</v>
      </c>
      <c r="AZ156">
        <v>1</v>
      </c>
      <c r="BA156">
        <v>1</v>
      </c>
      <c r="BB156">
        <v>1</v>
      </c>
      <c r="BC156">
        <v>1</v>
      </c>
      <c r="BH156">
        <v>0</v>
      </c>
      <c r="BI156">
        <v>4</v>
      </c>
      <c r="BJ156" t="s">
        <v>105</v>
      </c>
      <c r="BM156">
        <v>0</v>
      </c>
      <c r="BN156">
        <v>0</v>
      </c>
      <c r="BP156">
        <v>0</v>
      </c>
      <c r="BQ156">
        <v>1</v>
      </c>
      <c r="BR156">
        <v>0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Z156">
        <v>70</v>
      </c>
      <c r="CA156">
        <v>10</v>
      </c>
      <c r="CE156">
        <v>0</v>
      </c>
      <c r="CF156">
        <v>0</v>
      </c>
      <c r="CG156">
        <v>0</v>
      </c>
      <c r="CM156">
        <v>0</v>
      </c>
      <c r="CO156">
        <v>0</v>
      </c>
      <c r="CP156">
        <f t="shared" ref="CP156:CP159" si="109">(P156+Q156+S156)</f>
        <v>106660</v>
      </c>
      <c r="CQ156">
        <f t="shared" ref="CQ156:CQ159" si="110">(AC156*BC156*AW156)</f>
        <v>378.74000000000001</v>
      </c>
      <c r="CR156">
        <f t="shared" ref="CR156:CR158" si="111">((((ET156)*BB156-(EU156)*BS156)+AE156*BS156)*AV156)</f>
        <v>91.519999999999996</v>
      </c>
      <c r="CS156">
        <f t="shared" ref="CS156:CS159" si="112">(AE156*BS156*AV156)</f>
        <v>42.090000000000003</v>
      </c>
      <c r="CT156">
        <f t="shared" ref="CT156:CT159" si="113">(AF156*BA156*AV156)</f>
        <v>63.039999999999999</v>
      </c>
      <c r="CU156">
        <f t="shared" ref="CU156:CU159" si="114">AG156</f>
        <v>0</v>
      </c>
      <c r="CV156">
        <f t="shared" ref="CV156:CV159" si="115">(AH156*AV156)</f>
        <v>0.23000000000000001</v>
      </c>
      <c r="CW156">
        <f t="shared" ref="CW156:CW159" si="116">AI156</f>
        <v>0</v>
      </c>
      <c r="CX156">
        <f t="shared" ref="CX156:CX159" si="117">AJ156</f>
        <v>0</v>
      </c>
      <c r="CY156">
        <f t="shared" ref="CY156:CY159" si="118">((S156*BZ156)/100)</f>
        <v>8825.6000000000004</v>
      </c>
      <c r="CZ156">
        <f t="shared" ref="CZ156:CZ159" si="119">((S156*CA156)/100)</f>
        <v>1260.8</v>
      </c>
      <c r="DN156">
        <v>0</v>
      </c>
      <c r="DO156">
        <v>0</v>
      </c>
      <c r="DP156">
        <v>1</v>
      </c>
      <c r="DQ156">
        <v>1</v>
      </c>
      <c r="DU156">
        <v>1005</v>
      </c>
      <c r="DV156" t="s">
        <v>104</v>
      </c>
      <c r="DW156" t="s">
        <v>104</v>
      </c>
      <c r="DX156">
        <v>1</v>
      </c>
      <c r="EE156">
        <v>51761345</v>
      </c>
      <c r="EF156">
        <v>1</v>
      </c>
      <c r="EG156" t="s">
        <v>106</v>
      </c>
      <c r="EH156">
        <v>0</v>
      </c>
      <c r="EJ156">
        <v>4</v>
      </c>
      <c r="EK156">
        <v>0</v>
      </c>
      <c r="EL156" t="s">
        <v>107</v>
      </c>
      <c r="EM156" t="s">
        <v>108</v>
      </c>
      <c r="EQ156">
        <v>0</v>
      </c>
      <c r="ER156">
        <v>533.29999999999995</v>
      </c>
      <c r="ES156">
        <v>378.74000000000001</v>
      </c>
      <c r="ET156">
        <v>91.519999999999996</v>
      </c>
      <c r="EU156">
        <v>42.090000000000003</v>
      </c>
      <c r="EV156">
        <v>63.039999999999999</v>
      </c>
      <c r="EW156">
        <v>0.23000000000000001</v>
      </c>
      <c r="EX156">
        <v>0</v>
      </c>
      <c r="EY156">
        <v>0</v>
      </c>
      <c r="FQ156">
        <v>0</v>
      </c>
      <c r="FR156">
        <f t="shared" ref="FR156:FR159" si="120">ROUND(IF(AND(BH156=3,BI156=3),P156,0),2)</f>
        <v>0</v>
      </c>
      <c r="FS156">
        <v>0</v>
      </c>
      <c r="FX156">
        <v>70</v>
      </c>
      <c r="FY156">
        <v>10</v>
      </c>
      <c r="GD156">
        <v>0</v>
      </c>
      <c r="GF156">
        <v>196493599</v>
      </c>
      <c r="GG156">
        <v>2</v>
      </c>
      <c r="GH156">
        <v>1</v>
      </c>
      <c r="GI156">
        <v>-2</v>
      </c>
      <c r="GJ156">
        <v>0</v>
      </c>
      <c r="GK156">
        <f>ROUND(R156*(R12)/100,2)</f>
        <v>9091.4400000000005</v>
      </c>
      <c r="GL156">
        <f t="shared" ref="GL156:GL159" si="121">ROUND(IF(AND(BH156=3,BI156=3,FS156&lt;&gt;0),P156,0),2)</f>
        <v>0</v>
      </c>
      <c r="GM156">
        <f t="shared" ref="GM156:GM157" si="122">ROUND(O156+X156+Y156+GK156,2)+GX156</f>
        <v>125837.84</v>
      </c>
      <c r="GN156">
        <f t="shared" ref="GN156:GN157" si="123">IF(OR(BI156=0,BI156=1),ROUND(O156+X156+Y156+GK156,2),0)</f>
        <v>0</v>
      </c>
      <c r="GO156">
        <f t="shared" ref="GO156:GO157" si="124">IF(BI156=2,ROUND(O156+X156+Y156+GK156,2),0)</f>
        <v>0</v>
      </c>
      <c r="GP156">
        <f t="shared" ref="GP156:GP157" si="125">IF(BI156=4,ROUND(O156+X156+Y156+GK156,2)+GX156,0)</f>
        <v>125837.84</v>
      </c>
      <c r="GR156">
        <v>0</v>
      </c>
      <c r="GS156">
        <v>3</v>
      </c>
      <c r="GT156">
        <v>0</v>
      </c>
      <c r="GV156">
        <f t="shared" ref="GV156:GV159" si="126">ROUND((GT156),6)</f>
        <v>0</v>
      </c>
      <c r="GW156">
        <v>1</v>
      </c>
      <c r="GX156">
        <f t="shared" ref="GX156:GX159" si="127">ROUND(HC156*I156,2)</f>
        <v>0</v>
      </c>
      <c r="HA156">
        <v>0</v>
      </c>
      <c r="HB156">
        <v>0</v>
      </c>
      <c r="HC156">
        <f t="shared" ref="HC156:HC219" si="128">GV156*GW156</f>
        <v>0</v>
      </c>
      <c r="IK156">
        <v>0</v>
      </c>
    </row>
    <row r="157" ht="12.75">
      <c r="A157">
        <v>18</v>
      </c>
      <c r="B157">
        <v>1</v>
      </c>
      <c r="E157" t="s">
        <v>109</v>
      </c>
      <c r="F157" t="s">
        <v>110</v>
      </c>
      <c r="G157" t="s">
        <v>111</v>
      </c>
      <c r="H157" t="s">
        <v>112</v>
      </c>
      <c r="I157">
        <f>I156*J157</f>
        <v>-24</v>
      </c>
      <c r="J157">
        <v>-0.12</v>
      </c>
      <c r="K157">
        <v>-0.12</v>
      </c>
      <c r="O157">
        <f t="shared" si="89"/>
        <v>-0</v>
      </c>
      <c r="P157">
        <f t="shared" si="90"/>
        <v>-0</v>
      </c>
      <c r="Q157">
        <f t="shared" si="91"/>
        <v>-0</v>
      </c>
      <c r="R157">
        <f t="shared" si="92"/>
        <v>-0</v>
      </c>
      <c r="S157">
        <f t="shared" si="93"/>
        <v>-0</v>
      </c>
      <c r="T157">
        <f t="shared" si="94"/>
        <v>-0</v>
      </c>
      <c r="U157">
        <f t="shared" si="95"/>
        <v>-0</v>
      </c>
      <c r="V157">
        <f t="shared" si="96"/>
        <v>-0</v>
      </c>
      <c r="W157">
        <f t="shared" si="97"/>
        <v>-0</v>
      </c>
      <c r="X157">
        <f t="shared" si="98"/>
        <v>-0</v>
      </c>
      <c r="Y157">
        <f t="shared" si="99"/>
        <v>-0</v>
      </c>
      <c r="AA157">
        <v>52146028</v>
      </c>
      <c r="AB157">
        <f t="shared" si="100"/>
        <v>0</v>
      </c>
      <c r="AC157">
        <f t="shared" si="101"/>
        <v>0</v>
      </c>
      <c r="AD157">
        <f t="shared" si="102"/>
        <v>0</v>
      </c>
      <c r="AE157">
        <f t="shared" si="103"/>
        <v>0</v>
      </c>
      <c r="AF157">
        <f t="shared" si="104"/>
        <v>0</v>
      </c>
      <c r="AG157">
        <f t="shared" si="105"/>
        <v>0</v>
      </c>
      <c r="AH157">
        <f t="shared" si="106"/>
        <v>0</v>
      </c>
      <c r="AI157">
        <f t="shared" si="107"/>
        <v>0</v>
      </c>
      <c r="AJ157">
        <f t="shared" si="108"/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70</v>
      </c>
      <c r="AU157">
        <v>10</v>
      </c>
      <c r="AV157">
        <v>1</v>
      </c>
      <c r="AW157">
        <v>1</v>
      </c>
      <c r="AZ157">
        <v>1</v>
      </c>
      <c r="BA157">
        <v>1</v>
      </c>
      <c r="BB157">
        <v>1</v>
      </c>
      <c r="BC157">
        <v>1</v>
      </c>
      <c r="BH157">
        <v>3</v>
      </c>
      <c r="BI157">
        <v>4</v>
      </c>
      <c r="BM157">
        <v>0</v>
      </c>
      <c r="BN157">
        <v>0</v>
      </c>
      <c r="BP157">
        <v>0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Z157">
        <v>70</v>
      </c>
      <c r="CA157">
        <v>10</v>
      </c>
      <c r="CE157">
        <v>0</v>
      </c>
      <c r="CF157">
        <v>0</v>
      </c>
      <c r="CG157">
        <v>0</v>
      </c>
      <c r="CM157">
        <v>0</v>
      </c>
      <c r="CO157">
        <v>0</v>
      </c>
      <c r="CP157">
        <f t="shared" si="109"/>
        <v>-0</v>
      </c>
      <c r="CQ157">
        <f t="shared" si="110"/>
        <v>0</v>
      </c>
      <c r="CR157">
        <f t="shared" si="111"/>
        <v>0</v>
      </c>
      <c r="CS157">
        <f t="shared" si="112"/>
        <v>0</v>
      </c>
      <c r="CT157">
        <f t="shared" si="113"/>
        <v>0</v>
      </c>
      <c r="CU157">
        <f t="shared" si="114"/>
        <v>0</v>
      </c>
      <c r="CV157">
        <f t="shared" si="115"/>
        <v>0</v>
      </c>
      <c r="CW157">
        <f t="shared" si="116"/>
        <v>0</v>
      </c>
      <c r="CX157">
        <f t="shared" si="117"/>
        <v>0</v>
      </c>
      <c r="CY157">
        <f t="shared" si="118"/>
        <v>-0</v>
      </c>
      <c r="CZ157">
        <f t="shared" si="119"/>
        <v>-0</v>
      </c>
      <c r="DN157">
        <v>0</v>
      </c>
      <c r="DO157">
        <v>0</v>
      </c>
      <c r="DP157">
        <v>1</v>
      </c>
      <c r="DQ157">
        <v>1</v>
      </c>
      <c r="DU157">
        <v>1009</v>
      </c>
      <c r="DV157" t="s">
        <v>112</v>
      </c>
      <c r="DW157" t="s">
        <v>112</v>
      </c>
      <c r="DX157">
        <v>1000</v>
      </c>
      <c r="EE157">
        <v>51761345</v>
      </c>
      <c r="EF157">
        <v>1</v>
      </c>
      <c r="EG157" t="s">
        <v>106</v>
      </c>
      <c r="EH157">
        <v>0</v>
      </c>
      <c r="EJ157">
        <v>4</v>
      </c>
      <c r="EK157">
        <v>0</v>
      </c>
      <c r="EL157" t="s">
        <v>107</v>
      </c>
      <c r="EM157" t="s">
        <v>108</v>
      </c>
      <c r="EQ157">
        <v>32768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FQ157">
        <v>0</v>
      </c>
      <c r="FR157">
        <f t="shared" si="120"/>
        <v>0</v>
      </c>
      <c r="FS157">
        <v>0</v>
      </c>
      <c r="FX157">
        <v>70</v>
      </c>
      <c r="FY157">
        <v>10</v>
      </c>
      <c r="GD157">
        <v>0</v>
      </c>
      <c r="GF157">
        <v>1489638031</v>
      </c>
      <c r="GG157">
        <v>2</v>
      </c>
      <c r="GH157">
        <v>1</v>
      </c>
      <c r="GI157">
        <v>-2</v>
      </c>
      <c r="GJ157">
        <v>0</v>
      </c>
      <c r="GK157">
        <f>ROUND(R157*(R12)/100,2)</f>
        <v>-0</v>
      </c>
      <c r="GL157">
        <f t="shared" si="121"/>
        <v>0</v>
      </c>
      <c r="GM157">
        <f t="shared" si="122"/>
        <v>-0</v>
      </c>
      <c r="GN157">
        <f t="shared" si="123"/>
        <v>0</v>
      </c>
      <c r="GO157">
        <f t="shared" si="124"/>
        <v>0</v>
      </c>
      <c r="GP157">
        <f t="shared" si="125"/>
        <v>-0</v>
      </c>
      <c r="GR157">
        <v>0</v>
      </c>
      <c r="GS157">
        <v>3</v>
      </c>
      <c r="GT157">
        <v>0</v>
      </c>
      <c r="GV157">
        <f t="shared" si="126"/>
        <v>0</v>
      </c>
      <c r="GW157">
        <v>1</v>
      </c>
      <c r="GX157">
        <f t="shared" si="127"/>
        <v>-0</v>
      </c>
      <c r="HA157">
        <v>0</v>
      </c>
      <c r="HB157">
        <v>0</v>
      </c>
      <c r="HC157">
        <f t="shared" si="128"/>
        <v>0</v>
      </c>
      <c r="IK157">
        <v>0</v>
      </c>
    </row>
    <row r="158" ht="12.75">
      <c r="A158">
        <v>17</v>
      </c>
      <c r="B158">
        <v>1</v>
      </c>
      <c r="D158">
        <f>ROW(EtalonRes!A41)</f>
        <v>41</v>
      </c>
      <c r="E158" t="s">
        <v>113</v>
      </c>
      <c r="F158" t="s">
        <v>114</v>
      </c>
      <c r="G158" t="s">
        <v>189</v>
      </c>
      <c r="H158" t="s">
        <v>112</v>
      </c>
      <c r="I158">
        <f>ROUND(24*0.8,9)</f>
        <v>19.199999999999999</v>
      </c>
      <c r="J158">
        <v>0</v>
      </c>
      <c r="K158">
        <f>ROUND(24*0.8,9)</f>
        <v>19.199999999999999</v>
      </c>
      <c r="O158">
        <f t="shared" si="89"/>
        <v>1175.4200000000001</v>
      </c>
      <c r="P158">
        <f t="shared" si="90"/>
        <v>0</v>
      </c>
      <c r="Q158">
        <f t="shared" si="91"/>
        <v>1175.4200000000001</v>
      </c>
      <c r="R158">
        <f t="shared" si="92"/>
        <v>633.78999999999996</v>
      </c>
      <c r="S158">
        <f t="shared" si="93"/>
        <v>0</v>
      </c>
      <c r="T158">
        <f t="shared" si="94"/>
        <v>0</v>
      </c>
      <c r="U158">
        <f t="shared" si="95"/>
        <v>0</v>
      </c>
      <c r="V158">
        <f t="shared" si="96"/>
        <v>0</v>
      </c>
      <c r="W158">
        <f t="shared" si="97"/>
        <v>0</v>
      </c>
      <c r="X158">
        <f t="shared" si="98"/>
        <v>0</v>
      </c>
      <c r="Y158">
        <f t="shared" si="99"/>
        <v>0</v>
      </c>
      <c r="AA158">
        <v>52146028</v>
      </c>
      <c r="AB158">
        <f t="shared" si="100"/>
        <v>61.219999999999999</v>
      </c>
      <c r="AC158">
        <f t="shared" si="101"/>
        <v>0</v>
      </c>
      <c r="AD158">
        <f t="shared" si="102"/>
        <v>61.219999999999999</v>
      </c>
      <c r="AE158">
        <f t="shared" si="103"/>
        <v>33.009999999999998</v>
      </c>
      <c r="AF158">
        <f t="shared" si="104"/>
        <v>0</v>
      </c>
      <c r="AG158">
        <f t="shared" si="105"/>
        <v>0</v>
      </c>
      <c r="AH158">
        <f t="shared" si="106"/>
        <v>0</v>
      </c>
      <c r="AI158">
        <f t="shared" si="107"/>
        <v>0</v>
      </c>
      <c r="AJ158">
        <f t="shared" si="108"/>
        <v>0</v>
      </c>
      <c r="AK158">
        <v>61.219999999999999</v>
      </c>
      <c r="AL158">
        <v>0</v>
      </c>
      <c r="AM158">
        <v>61.219999999999999</v>
      </c>
      <c r="AN158">
        <v>33.009999999999998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1</v>
      </c>
      <c r="AZ158">
        <v>1</v>
      </c>
      <c r="BA158">
        <v>1</v>
      </c>
      <c r="BB158">
        <v>1</v>
      </c>
      <c r="BC158">
        <v>1</v>
      </c>
      <c r="BH158">
        <v>0</v>
      </c>
      <c r="BI158">
        <v>4</v>
      </c>
      <c r="BJ158" t="s">
        <v>116</v>
      </c>
      <c r="BM158">
        <v>1</v>
      </c>
      <c r="BN158">
        <v>0</v>
      </c>
      <c r="BP158">
        <v>0</v>
      </c>
      <c r="BQ158">
        <v>1</v>
      </c>
      <c r="BR158">
        <v>0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Z158">
        <v>0</v>
      </c>
      <c r="CA158">
        <v>0</v>
      </c>
      <c r="CE158">
        <v>0</v>
      </c>
      <c r="CF158">
        <v>0</v>
      </c>
      <c r="CG158">
        <v>0</v>
      </c>
      <c r="CM158">
        <v>0</v>
      </c>
      <c r="CO158">
        <v>0</v>
      </c>
      <c r="CP158">
        <f t="shared" si="109"/>
        <v>1175.4200000000001</v>
      </c>
      <c r="CQ158">
        <f t="shared" si="110"/>
        <v>0</v>
      </c>
      <c r="CR158">
        <f t="shared" si="111"/>
        <v>61.219999999999999</v>
      </c>
      <c r="CS158">
        <f t="shared" si="112"/>
        <v>33.009999999999998</v>
      </c>
      <c r="CT158">
        <f t="shared" si="113"/>
        <v>0</v>
      </c>
      <c r="CU158">
        <f t="shared" si="114"/>
        <v>0</v>
      </c>
      <c r="CV158">
        <f t="shared" si="115"/>
        <v>0</v>
      </c>
      <c r="CW158">
        <f t="shared" si="116"/>
        <v>0</v>
      </c>
      <c r="CX158">
        <f t="shared" si="117"/>
        <v>0</v>
      </c>
      <c r="CY158">
        <f t="shared" si="118"/>
        <v>0</v>
      </c>
      <c r="CZ158">
        <f t="shared" si="119"/>
        <v>0</v>
      </c>
      <c r="DN158">
        <v>0</v>
      </c>
      <c r="DO158">
        <v>0</v>
      </c>
      <c r="DP158">
        <v>1</v>
      </c>
      <c r="DQ158">
        <v>1</v>
      </c>
      <c r="DU158">
        <v>1009</v>
      </c>
      <c r="DV158" t="s">
        <v>112</v>
      </c>
      <c r="DW158" t="s">
        <v>112</v>
      </c>
      <c r="DX158">
        <v>1000</v>
      </c>
      <c r="EE158">
        <v>51761347</v>
      </c>
      <c r="EF158">
        <v>1</v>
      </c>
      <c r="EG158" t="s">
        <v>106</v>
      </c>
      <c r="EH158">
        <v>0</v>
      </c>
      <c r="EJ158">
        <v>4</v>
      </c>
      <c r="EK158">
        <v>1</v>
      </c>
      <c r="EL158" t="s">
        <v>117</v>
      </c>
      <c r="EM158" t="s">
        <v>108</v>
      </c>
      <c r="EQ158">
        <v>0</v>
      </c>
      <c r="ER158">
        <v>61.219999999999999</v>
      </c>
      <c r="ES158">
        <v>0</v>
      </c>
      <c r="ET158">
        <v>61.219999999999999</v>
      </c>
      <c r="EU158">
        <v>33.009999999999998</v>
      </c>
      <c r="EV158">
        <v>0</v>
      </c>
      <c r="EW158">
        <v>0</v>
      </c>
      <c r="EX158">
        <v>0</v>
      </c>
      <c r="EY158">
        <v>0</v>
      </c>
      <c r="FQ158">
        <v>0</v>
      </c>
      <c r="FR158">
        <f t="shared" si="120"/>
        <v>0</v>
      </c>
      <c r="FS158">
        <v>0</v>
      </c>
      <c r="FX158">
        <v>0</v>
      </c>
      <c r="FY158">
        <v>0</v>
      </c>
      <c r="GD158">
        <v>1</v>
      </c>
      <c r="GF158">
        <v>1602572179</v>
      </c>
      <c r="GG158">
        <v>2</v>
      </c>
      <c r="GH158">
        <v>1</v>
      </c>
      <c r="GI158">
        <v>-2</v>
      </c>
      <c r="GJ158">
        <v>0</v>
      </c>
      <c r="GK158">
        <v>0</v>
      </c>
      <c r="GL158">
        <f t="shared" si="121"/>
        <v>0</v>
      </c>
      <c r="GM158">
        <f t="shared" ref="GM158:GM159" si="129">ROUND(O158+X158+Y158,2)+GX158</f>
        <v>1175.4200000000001</v>
      </c>
      <c r="GN158">
        <f t="shared" ref="GN158:GN159" si="130">IF(OR(BI158=0,BI158=1),ROUND(O158+X158+Y158,2),0)</f>
        <v>0</v>
      </c>
      <c r="GO158">
        <f t="shared" ref="GO158:GO159" si="131">IF(BI158=2,ROUND(O158+X158+Y158,2),0)</f>
        <v>0</v>
      </c>
      <c r="GP158">
        <f t="shared" ref="GP158:GP159" si="132">IF(BI158=4,ROUND(O158+X158+Y158,2)+GX158,0)</f>
        <v>1175.4200000000001</v>
      </c>
      <c r="GR158">
        <v>0</v>
      </c>
      <c r="GS158">
        <v>3</v>
      </c>
      <c r="GT158">
        <v>0</v>
      </c>
      <c r="GV158">
        <f t="shared" si="126"/>
        <v>0</v>
      </c>
      <c r="GW158">
        <v>1</v>
      </c>
      <c r="GX158">
        <f t="shared" si="127"/>
        <v>0</v>
      </c>
      <c r="HA158">
        <v>0</v>
      </c>
      <c r="HB158">
        <v>0</v>
      </c>
      <c r="HC158">
        <f t="shared" si="128"/>
        <v>0</v>
      </c>
      <c r="IK158">
        <v>0</v>
      </c>
    </row>
    <row r="159" ht="12.75">
      <c r="A159">
        <v>17</v>
      </c>
      <c r="B159">
        <v>1</v>
      </c>
      <c r="D159">
        <f>ROW(EtalonRes!A43)</f>
        <v>43</v>
      </c>
      <c r="E159" t="s">
        <v>118</v>
      </c>
      <c r="F159" t="s">
        <v>119</v>
      </c>
      <c r="G159" t="s">
        <v>120</v>
      </c>
      <c r="H159" t="s">
        <v>112</v>
      </c>
      <c r="I159">
        <f>ROUND(I158,9)</f>
        <v>19.199999999999999</v>
      </c>
      <c r="J159">
        <v>0</v>
      </c>
      <c r="K159">
        <f>ROUND(I158,9)</f>
        <v>19.199999999999999</v>
      </c>
      <c r="O159">
        <f t="shared" si="89"/>
        <v>28387.009999999998</v>
      </c>
      <c r="P159">
        <f t="shared" si="90"/>
        <v>0</v>
      </c>
      <c r="Q159">
        <f t="shared" si="91"/>
        <v>28387.009999999998</v>
      </c>
      <c r="R159">
        <f t="shared" si="92"/>
        <v>15314.690000000001</v>
      </c>
      <c r="S159">
        <f t="shared" si="93"/>
        <v>0</v>
      </c>
      <c r="T159">
        <f t="shared" si="94"/>
        <v>0</v>
      </c>
      <c r="U159">
        <f t="shared" si="95"/>
        <v>0</v>
      </c>
      <c r="V159">
        <f t="shared" si="96"/>
        <v>0</v>
      </c>
      <c r="W159">
        <f t="shared" si="97"/>
        <v>0</v>
      </c>
      <c r="X159">
        <f t="shared" si="98"/>
        <v>0</v>
      </c>
      <c r="Y159">
        <f t="shared" si="99"/>
        <v>0</v>
      </c>
      <c r="AA159">
        <v>52146028</v>
      </c>
      <c r="AB159">
        <f t="shared" si="100"/>
        <v>1478.49</v>
      </c>
      <c r="AC159">
        <f t="shared" si="101"/>
        <v>0</v>
      </c>
      <c r="AD159">
        <f>ROUND(((((ET159*51))-((EU159*51)))+AE159),6)</f>
        <v>1478.49</v>
      </c>
      <c r="AE159">
        <f>ROUND(((EU159*51)),6)</f>
        <v>797.63999999999999</v>
      </c>
      <c r="AF159">
        <f>ROUND(((EV159*51)),6)</f>
        <v>0</v>
      </c>
      <c r="AG159">
        <f t="shared" si="105"/>
        <v>0</v>
      </c>
      <c r="AH159">
        <f>((EW159*51))</f>
        <v>0</v>
      </c>
      <c r="AI159">
        <f>((EX159*51))</f>
        <v>0</v>
      </c>
      <c r="AJ159">
        <f t="shared" si="108"/>
        <v>0</v>
      </c>
      <c r="AK159">
        <v>28.989999999999998</v>
      </c>
      <c r="AL159">
        <v>0</v>
      </c>
      <c r="AM159">
        <v>28.989999999999998</v>
      </c>
      <c r="AN159">
        <v>15.640000000000001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1</v>
      </c>
      <c r="AZ159">
        <v>1</v>
      </c>
      <c r="BA159">
        <v>1</v>
      </c>
      <c r="BB159">
        <v>1</v>
      </c>
      <c r="BC159">
        <v>1</v>
      </c>
      <c r="BH159">
        <v>0</v>
      </c>
      <c r="BI159">
        <v>4</v>
      </c>
      <c r="BJ159" t="s">
        <v>121</v>
      </c>
      <c r="BM159">
        <v>1</v>
      </c>
      <c r="BN159">
        <v>0</v>
      </c>
      <c r="BP159">
        <v>0</v>
      </c>
      <c r="BQ159">
        <v>1</v>
      </c>
      <c r="BR159">
        <v>0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Z159">
        <v>0</v>
      </c>
      <c r="CA159">
        <v>0</v>
      </c>
      <c r="CE159">
        <v>0</v>
      </c>
      <c r="CF159">
        <v>0</v>
      </c>
      <c r="CG159">
        <v>0</v>
      </c>
      <c r="CM159">
        <v>0</v>
      </c>
      <c r="CO159">
        <v>0</v>
      </c>
      <c r="CP159">
        <f t="shared" si="109"/>
        <v>28387.009999999998</v>
      </c>
      <c r="CQ159">
        <f t="shared" si="110"/>
        <v>0</v>
      </c>
      <c r="CR159">
        <f>(((((ET159*51))*BB159-((EU159*51))*BS159)+AE159*BS159)*AV159)</f>
        <v>1478.49</v>
      </c>
      <c r="CS159">
        <f t="shared" si="112"/>
        <v>797.63999999999999</v>
      </c>
      <c r="CT159">
        <f t="shared" si="113"/>
        <v>0</v>
      </c>
      <c r="CU159">
        <f t="shared" si="114"/>
        <v>0</v>
      </c>
      <c r="CV159">
        <f t="shared" si="115"/>
        <v>0</v>
      </c>
      <c r="CW159">
        <f t="shared" si="116"/>
        <v>0</v>
      </c>
      <c r="CX159">
        <f t="shared" si="117"/>
        <v>0</v>
      </c>
      <c r="CY159">
        <f t="shared" si="118"/>
        <v>0</v>
      </c>
      <c r="CZ159">
        <f t="shared" si="119"/>
        <v>0</v>
      </c>
      <c r="DE159" t="s">
        <v>122</v>
      </c>
      <c r="DF159" t="s">
        <v>122</v>
      </c>
      <c r="DG159" t="s">
        <v>122</v>
      </c>
      <c r="DI159" t="s">
        <v>122</v>
      </c>
      <c r="DJ159" t="s">
        <v>122</v>
      </c>
      <c r="DN159">
        <v>0</v>
      </c>
      <c r="DO159">
        <v>0</v>
      </c>
      <c r="DP159">
        <v>1</v>
      </c>
      <c r="DQ159">
        <v>1</v>
      </c>
      <c r="DU159">
        <v>1009</v>
      </c>
      <c r="DV159" t="s">
        <v>112</v>
      </c>
      <c r="DW159" t="s">
        <v>112</v>
      </c>
      <c r="DX159">
        <v>1000</v>
      </c>
      <c r="EE159">
        <v>51761347</v>
      </c>
      <c r="EF159">
        <v>1</v>
      </c>
      <c r="EG159" t="s">
        <v>106</v>
      </c>
      <c r="EH159">
        <v>0</v>
      </c>
      <c r="EJ159">
        <v>4</v>
      </c>
      <c r="EK159">
        <v>1</v>
      </c>
      <c r="EL159" t="s">
        <v>117</v>
      </c>
      <c r="EM159" t="s">
        <v>108</v>
      </c>
      <c r="EQ159">
        <v>0</v>
      </c>
      <c r="ER159">
        <v>28.989999999999998</v>
      </c>
      <c r="ES159">
        <v>0</v>
      </c>
      <c r="ET159">
        <v>28.989999999999998</v>
      </c>
      <c r="EU159">
        <v>15.640000000000001</v>
      </c>
      <c r="EV159">
        <v>0</v>
      </c>
      <c r="EW159">
        <v>0</v>
      </c>
      <c r="EX159">
        <v>0</v>
      </c>
      <c r="EY159">
        <v>0</v>
      </c>
      <c r="FQ159">
        <v>0</v>
      </c>
      <c r="FR159">
        <f t="shared" si="120"/>
        <v>0</v>
      </c>
      <c r="FS159">
        <v>0</v>
      </c>
      <c r="FX159">
        <v>0</v>
      </c>
      <c r="FY159">
        <v>0</v>
      </c>
      <c r="GD159">
        <v>1</v>
      </c>
      <c r="GF159">
        <v>-1355325295</v>
      </c>
      <c r="GG159">
        <v>2</v>
      </c>
      <c r="GH159">
        <v>1</v>
      </c>
      <c r="GI159">
        <v>-2</v>
      </c>
      <c r="GJ159">
        <v>0</v>
      </c>
      <c r="GK159">
        <v>0</v>
      </c>
      <c r="GL159">
        <f t="shared" si="121"/>
        <v>0</v>
      </c>
      <c r="GM159">
        <f t="shared" si="129"/>
        <v>28387.009999999998</v>
      </c>
      <c r="GN159">
        <f t="shared" si="130"/>
        <v>0</v>
      </c>
      <c r="GO159">
        <f t="shared" si="131"/>
        <v>0</v>
      </c>
      <c r="GP159">
        <f t="shared" si="132"/>
        <v>28387.009999999998</v>
      </c>
      <c r="GR159">
        <v>0</v>
      </c>
      <c r="GS159">
        <v>3</v>
      </c>
      <c r="GT159">
        <v>0</v>
      </c>
      <c r="GV159">
        <f t="shared" si="126"/>
        <v>0</v>
      </c>
      <c r="GW159">
        <v>1</v>
      </c>
      <c r="GX159">
        <f t="shared" si="127"/>
        <v>0</v>
      </c>
      <c r="HA159">
        <v>0</v>
      </c>
      <c r="HB159">
        <v>0</v>
      </c>
      <c r="HC159">
        <f t="shared" si="128"/>
        <v>0</v>
      </c>
      <c r="IK159">
        <v>0</v>
      </c>
    </row>
    <row r="161" ht="12.75">
      <c r="A161" s="43">
        <v>51</v>
      </c>
      <c r="B161" s="43">
        <f>B152</f>
        <v>1</v>
      </c>
      <c r="C161" s="43">
        <f>A152</f>
        <v>5</v>
      </c>
      <c r="D161" s="43">
        <f>ROW(A152)</f>
        <v>152</v>
      </c>
      <c r="E161" s="43"/>
      <c r="F161" s="43" t="str">
        <f>IF(F152&lt;&gt;"",F152,"")</f>
        <v xml:space="preserve">Новый подраздел</v>
      </c>
      <c r="G161" s="43" t="str">
        <f>IF(G152&lt;&gt;"",G152,"")</f>
        <v xml:space="preserve">Ремонт асфальтобетонного покрытия - 200,0 м2</v>
      </c>
      <c r="H161" s="43">
        <v>0</v>
      </c>
      <c r="I161" s="43"/>
      <c r="J161" s="43"/>
      <c r="K161" s="43"/>
      <c r="L161" s="43"/>
      <c r="M161" s="43"/>
      <c r="N161" s="43"/>
      <c r="O161" s="43">
        <f>ROUND(AB161,2)</f>
        <v>136222.42999999999</v>
      </c>
      <c r="P161" s="43">
        <f>ROUND(AC161,2)</f>
        <v>75748</v>
      </c>
      <c r="Q161" s="43">
        <f>ROUND(AD161,2)</f>
        <v>47866.43</v>
      </c>
      <c r="R161" s="43">
        <f>ROUND(AE161,2)</f>
        <v>24366.48</v>
      </c>
      <c r="S161" s="43">
        <f>ROUND(AF161,2)</f>
        <v>12608</v>
      </c>
      <c r="T161" s="43">
        <f>ROUND(AG161,2)</f>
        <v>0</v>
      </c>
      <c r="U161" s="43">
        <f>AH161</f>
        <v>46</v>
      </c>
      <c r="V161" s="43">
        <f>AI161</f>
        <v>0</v>
      </c>
      <c r="W161" s="43">
        <f>ROUND(AJ161,2)</f>
        <v>0</v>
      </c>
      <c r="X161" s="43">
        <f>ROUND(AK161,2)</f>
        <v>8825.6000000000004</v>
      </c>
      <c r="Y161" s="43">
        <f>ROUND(AL161,2)</f>
        <v>1260.8</v>
      </c>
      <c r="Z161" s="43"/>
      <c r="AA161" s="43"/>
      <c r="AB161" s="43">
        <f>ROUND(SUMIF(AA156:AA159,"=52146028",O156:O159),2)</f>
        <v>136222.42999999999</v>
      </c>
      <c r="AC161" s="43">
        <f>ROUND(SUMIF(AA156:AA159,"=52146028",P156:P159),2)</f>
        <v>75748</v>
      </c>
      <c r="AD161" s="43">
        <f>ROUND(SUMIF(AA156:AA159,"=52146028",Q156:Q159),2)</f>
        <v>47866.43</v>
      </c>
      <c r="AE161" s="43">
        <f>ROUND(SUMIF(AA156:AA159,"=52146028",R156:R159),2)</f>
        <v>24366.48</v>
      </c>
      <c r="AF161" s="43">
        <f>ROUND(SUMIF(AA156:AA159,"=52146028",S156:S159),2)</f>
        <v>12608</v>
      </c>
      <c r="AG161" s="43">
        <f>ROUND(SUMIF(AA156:AA159,"=52146028",T156:T159),2)</f>
        <v>0</v>
      </c>
      <c r="AH161" s="43">
        <f>SUMIF(AA156:AA159,"=52146028",U156:U159)</f>
        <v>46</v>
      </c>
      <c r="AI161" s="43">
        <f>SUMIF(AA156:AA159,"=52146028",V156:V159)</f>
        <v>0</v>
      </c>
      <c r="AJ161" s="43">
        <f>ROUND(SUMIF(AA156:AA159,"=52146028",W156:W159),2)</f>
        <v>0</v>
      </c>
      <c r="AK161" s="43">
        <f>ROUND(SUMIF(AA156:AA159,"=52146028",X156:X159),2)</f>
        <v>8825.6000000000004</v>
      </c>
      <c r="AL161" s="43">
        <f>ROUND(SUMIF(AA156:AA159,"=52146028",Y156:Y159),2)</f>
        <v>1260.8</v>
      </c>
      <c r="AM161" s="43"/>
      <c r="AN161" s="43"/>
      <c r="AO161" s="43">
        <f>ROUND(BX161,2)</f>
        <v>0</v>
      </c>
      <c r="AP161" s="43">
        <f>ROUND(BY161,2)</f>
        <v>0</v>
      </c>
      <c r="AQ161" s="43">
        <f>ROUND(BZ161,2)</f>
        <v>0</v>
      </c>
      <c r="AR161" s="43">
        <f>ROUND(CA161,2)</f>
        <v>155400.26999999999</v>
      </c>
      <c r="AS161" s="43">
        <f>ROUND(CB161,2)</f>
        <v>0</v>
      </c>
      <c r="AT161" s="43">
        <f>ROUND(CC161,2)</f>
        <v>0</v>
      </c>
      <c r="AU161" s="43">
        <f>ROUND(CD161,2)</f>
        <v>155400.26999999999</v>
      </c>
      <c r="AV161" s="43">
        <f>ROUND(CE161,2)</f>
        <v>75748</v>
      </c>
      <c r="AW161" s="43">
        <f>ROUND(CF161,2)</f>
        <v>75748</v>
      </c>
      <c r="AX161" s="43">
        <f>ROUND(CG161,2)</f>
        <v>0</v>
      </c>
      <c r="AY161" s="43">
        <f>ROUND(CH161,2)</f>
        <v>75748</v>
      </c>
      <c r="AZ161" s="43">
        <f>ROUND(CI161,2)</f>
        <v>0</v>
      </c>
      <c r="BA161" s="43">
        <f>ROUND(CJ161,2)</f>
        <v>0</v>
      </c>
      <c r="BB161" s="43">
        <f>ROUND(CK161,2)</f>
        <v>0</v>
      </c>
      <c r="BC161" s="43">
        <f>ROUND(CL161,2)</f>
        <v>0</v>
      </c>
      <c r="BD161" s="43">
        <f>ROUND(CM161,2)</f>
        <v>0</v>
      </c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>
        <f>ROUND(SUMIF(AA156:AA159,"=52146028",FQ156:FQ159),2)</f>
        <v>0</v>
      </c>
      <c r="BY161" s="43">
        <f>ROUND(SUMIF(AA156:AA159,"=52146028",FR156:FR159),2)</f>
        <v>0</v>
      </c>
      <c r="BZ161" s="43">
        <f>ROUND(SUMIF(AA156:AA159,"=52146028",GL156:GL159),2)</f>
        <v>0</v>
      </c>
      <c r="CA161" s="43">
        <f>ROUND(SUMIF(AA156:AA159,"=52146028",GM156:GM159),2)</f>
        <v>155400.26999999999</v>
      </c>
      <c r="CB161" s="43">
        <f>ROUND(SUMIF(AA156:AA159,"=52146028",GN156:GN159),2)</f>
        <v>0</v>
      </c>
      <c r="CC161" s="43">
        <f>ROUND(SUMIF(AA156:AA159,"=52146028",GO156:GO159),2)</f>
        <v>0</v>
      </c>
      <c r="CD161" s="43">
        <f>ROUND(SUMIF(AA156:AA159,"=52146028",GP156:GP159),2)</f>
        <v>155400.26999999999</v>
      </c>
      <c r="CE161" s="43">
        <f>AC161-BX161</f>
        <v>75748</v>
      </c>
      <c r="CF161" s="43">
        <f>AC161-BY161</f>
        <v>75748</v>
      </c>
      <c r="CG161" s="43">
        <f>BX161-BZ161</f>
        <v>0</v>
      </c>
      <c r="CH161" s="43">
        <f>AC161-BX161-BY161+BZ161</f>
        <v>75748</v>
      </c>
      <c r="CI161" s="43">
        <f>BY161-BZ161</f>
        <v>0</v>
      </c>
      <c r="CJ161" s="43">
        <f>ROUND(SUMIF(AA156:AA159,"=52146028",GX156:GX159),2)</f>
        <v>0</v>
      </c>
      <c r="CK161" s="43">
        <f>ROUND(SUMIF(AA156:AA159,"=52146028",GY156:GY159),2)</f>
        <v>0</v>
      </c>
      <c r="CL161" s="43">
        <f>ROUND(SUMIF(AA156:AA159,"=52146028",GZ156:GZ159),2)</f>
        <v>0</v>
      </c>
      <c r="CM161" s="43">
        <f>ROUND(SUMIF(AA156:AA159,"=52146028",HD156:HD159),2)</f>
        <v>0</v>
      </c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  <c r="DR161" s="44"/>
      <c r="DS161" s="44"/>
      <c r="DT161" s="44"/>
      <c r="DU161" s="44"/>
      <c r="DV161" s="44"/>
      <c r="DW161" s="44"/>
      <c r="DX161" s="44"/>
      <c r="DY161" s="44"/>
      <c r="DZ161" s="44"/>
      <c r="EA161" s="44"/>
      <c r="EB161" s="44"/>
      <c r="EC161" s="44"/>
      <c r="ED161" s="44"/>
      <c r="EE161" s="44"/>
      <c r="EF161" s="44"/>
      <c r="EG161" s="44"/>
      <c r="EH161" s="44"/>
      <c r="EI161" s="44"/>
      <c r="EJ161" s="44"/>
      <c r="EK161" s="44"/>
      <c r="EL161" s="44"/>
      <c r="EM161" s="44"/>
      <c r="EN161" s="44"/>
      <c r="EO161" s="44"/>
      <c r="EP161" s="44"/>
      <c r="EQ161" s="44"/>
      <c r="ER161" s="44"/>
      <c r="ES161" s="44"/>
      <c r="ET161" s="44"/>
      <c r="EU161" s="44"/>
      <c r="EV161" s="44"/>
      <c r="EW161" s="44"/>
      <c r="EX161" s="44"/>
      <c r="EY161" s="44"/>
      <c r="EZ161" s="44"/>
      <c r="FA161" s="44"/>
      <c r="FB161" s="44"/>
      <c r="FC161" s="44"/>
      <c r="FD161" s="44"/>
      <c r="FE161" s="44"/>
      <c r="FF161" s="44"/>
      <c r="FG161" s="44"/>
      <c r="FH161" s="44"/>
      <c r="FI161" s="44"/>
      <c r="FJ161" s="44"/>
      <c r="FK161" s="44"/>
      <c r="FL161" s="44"/>
      <c r="FM161" s="44"/>
      <c r="FN161" s="44"/>
      <c r="FO161" s="44"/>
      <c r="FP161" s="44"/>
      <c r="FQ161" s="44"/>
      <c r="FR161" s="44"/>
      <c r="FS161" s="44"/>
      <c r="FT161" s="44"/>
      <c r="FU161" s="44"/>
      <c r="FV161" s="44"/>
      <c r="FW161" s="44"/>
      <c r="FX161" s="44"/>
      <c r="FY161" s="44"/>
      <c r="FZ161" s="44"/>
      <c r="GA161" s="44"/>
      <c r="GB161" s="44"/>
      <c r="GC161" s="44"/>
      <c r="GD161" s="44"/>
      <c r="GE161" s="44"/>
      <c r="GF161" s="44"/>
      <c r="GG161" s="44"/>
      <c r="GH161" s="44"/>
      <c r="GI161" s="44"/>
      <c r="GJ161" s="44"/>
      <c r="GK161" s="44"/>
      <c r="GL161" s="44"/>
      <c r="GM161" s="44"/>
      <c r="GN161" s="44"/>
      <c r="GO161" s="44"/>
      <c r="GP161" s="44"/>
      <c r="GQ161" s="44"/>
      <c r="GR161" s="44"/>
      <c r="GS161" s="44"/>
      <c r="GT161" s="44"/>
      <c r="GU161" s="44"/>
      <c r="GV161" s="44"/>
      <c r="GW161" s="44"/>
      <c r="GX161" s="44">
        <v>0</v>
      </c>
    </row>
    <row r="163" ht="12.75">
      <c r="A163" s="45">
        <v>50</v>
      </c>
      <c r="B163" s="45">
        <v>0</v>
      </c>
      <c r="C163" s="45">
        <v>0</v>
      </c>
      <c r="D163" s="45">
        <v>1</v>
      </c>
      <c r="E163" s="45">
        <v>201</v>
      </c>
      <c r="F163" s="45">
        <f>ROUND(Source!O161,O163)</f>
        <v>136222.42999999999</v>
      </c>
      <c r="G163" s="45" t="s">
        <v>123</v>
      </c>
      <c r="H163" s="45" t="s">
        <v>124</v>
      </c>
      <c r="I163" s="45"/>
      <c r="J163" s="45"/>
      <c r="K163" s="45">
        <v>201</v>
      </c>
      <c r="L163" s="45">
        <v>1</v>
      </c>
      <c r="M163" s="45">
        <v>3</v>
      </c>
      <c r="N163" s="45"/>
      <c r="O163" s="45">
        <v>2</v>
      </c>
      <c r="P163" s="45"/>
      <c r="Q163" s="45"/>
      <c r="R163" s="45"/>
      <c r="S163" s="45"/>
      <c r="T163" s="45"/>
      <c r="U163" s="45"/>
      <c r="V163" s="45"/>
      <c r="W163" s="45">
        <v>136222.42999999999</v>
      </c>
      <c r="X163" s="45">
        <v>1</v>
      </c>
      <c r="Y163" s="45">
        <v>136222.42999999999</v>
      </c>
      <c r="Z163" s="45"/>
      <c r="AA163" s="45"/>
      <c r="AB163" s="45"/>
    </row>
    <row r="164" ht="12.75">
      <c r="A164" s="45">
        <v>50</v>
      </c>
      <c r="B164" s="45">
        <v>0</v>
      </c>
      <c r="C164" s="45">
        <v>0</v>
      </c>
      <c r="D164" s="45">
        <v>1</v>
      </c>
      <c r="E164" s="45">
        <v>202</v>
      </c>
      <c r="F164" s="45">
        <f>ROUND(Source!P161,O164)</f>
        <v>75748</v>
      </c>
      <c r="G164" s="45" t="s">
        <v>125</v>
      </c>
      <c r="H164" s="45" t="s">
        <v>126</v>
      </c>
      <c r="I164" s="45"/>
      <c r="J164" s="45"/>
      <c r="K164" s="45">
        <v>202</v>
      </c>
      <c r="L164" s="45">
        <v>2</v>
      </c>
      <c r="M164" s="45">
        <v>3</v>
      </c>
      <c r="N164" s="45"/>
      <c r="O164" s="45">
        <v>2</v>
      </c>
      <c r="P164" s="45"/>
      <c r="Q164" s="45"/>
      <c r="R164" s="45"/>
      <c r="S164" s="45"/>
      <c r="T164" s="45"/>
      <c r="U164" s="45"/>
      <c r="V164" s="45"/>
      <c r="W164" s="45">
        <v>75748</v>
      </c>
      <c r="X164" s="45">
        <v>1</v>
      </c>
      <c r="Y164" s="45">
        <v>75748</v>
      </c>
      <c r="Z164" s="45"/>
      <c r="AA164" s="45"/>
      <c r="AB164" s="45"/>
    </row>
    <row r="165" ht="12.75">
      <c r="A165" s="45">
        <v>50</v>
      </c>
      <c r="B165" s="45">
        <v>0</v>
      </c>
      <c r="C165" s="45">
        <v>0</v>
      </c>
      <c r="D165" s="45">
        <v>1</v>
      </c>
      <c r="E165" s="45">
        <v>222</v>
      </c>
      <c r="F165" s="45">
        <f>ROUND(Source!AO161,O165)</f>
        <v>0</v>
      </c>
      <c r="G165" s="45" t="s">
        <v>127</v>
      </c>
      <c r="H165" s="45" t="s">
        <v>128</v>
      </c>
      <c r="I165" s="45"/>
      <c r="J165" s="45"/>
      <c r="K165" s="45">
        <v>222</v>
      </c>
      <c r="L165" s="45">
        <v>3</v>
      </c>
      <c r="M165" s="45">
        <v>3</v>
      </c>
      <c r="N165" s="45"/>
      <c r="O165" s="45">
        <v>2</v>
      </c>
      <c r="P165" s="45"/>
      <c r="Q165" s="45"/>
      <c r="R165" s="45"/>
      <c r="S165" s="45"/>
      <c r="T165" s="45"/>
      <c r="U165" s="45"/>
      <c r="V165" s="45"/>
      <c r="W165" s="45">
        <v>0</v>
      </c>
      <c r="X165" s="45">
        <v>1</v>
      </c>
      <c r="Y165" s="45">
        <v>0</v>
      </c>
      <c r="Z165" s="45"/>
      <c r="AA165" s="45"/>
      <c r="AB165" s="45"/>
    </row>
    <row r="166" ht="12.75">
      <c r="A166" s="45">
        <v>50</v>
      </c>
      <c r="B166" s="45">
        <v>0</v>
      </c>
      <c r="C166" s="45">
        <v>0</v>
      </c>
      <c r="D166" s="45">
        <v>1</v>
      </c>
      <c r="E166" s="45">
        <v>225</v>
      </c>
      <c r="F166" s="45">
        <f>ROUND(Source!AV161,O166)</f>
        <v>75748</v>
      </c>
      <c r="G166" s="45" t="s">
        <v>129</v>
      </c>
      <c r="H166" s="45" t="s">
        <v>130</v>
      </c>
      <c r="I166" s="45"/>
      <c r="J166" s="45"/>
      <c r="K166" s="45">
        <v>225</v>
      </c>
      <c r="L166" s="45">
        <v>4</v>
      </c>
      <c r="M166" s="45">
        <v>3</v>
      </c>
      <c r="N166" s="45"/>
      <c r="O166" s="45">
        <v>2</v>
      </c>
      <c r="P166" s="45"/>
      <c r="Q166" s="45"/>
      <c r="R166" s="45"/>
      <c r="S166" s="45"/>
      <c r="T166" s="45"/>
      <c r="U166" s="45"/>
      <c r="V166" s="45"/>
      <c r="W166" s="45">
        <v>75748</v>
      </c>
      <c r="X166" s="45">
        <v>1</v>
      </c>
      <c r="Y166" s="45">
        <v>75748</v>
      </c>
      <c r="Z166" s="45"/>
      <c r="AA166" s="45"/>
      <c r="AB166" s="45"/>
    </row>
    <row r="167" ht="12.75">
      <c r="A167" s="45">
        <v>50</v>
      </c>
      <c r="B167" s="45">
        <v>0</v>
      </c>
      <c r="C167" s="45">
        <v>0</v>
      </c>
      <c r="D167" s="45">
        <v>1</v>
      </c>
      <c r="E167" s="45">
        <v>226</v>
      </c>
      <c r="F167" s="45">
        <f>ROUND(Source!AW161,O167)</f>
        <v>75748</v>
      </c>
      <c r="G167" s="45" t="s">
        <v>131</v>
      </c>
      <c r="H167" s="45" t="s">
        <v>132</v>
      </c>
      <c r="I167" s="45"/>
      <c r="J167" s="45"/>
      <c r="K167" s="45">
        <v>226</v>
      </c>
      <c r="L167" s="45">
        <v>5</v>
      </c>
      <c r="M167" s="45">
        <v>3</v>
      </c>
      <c r="N167" s="45"/>
      <c r="O167" s="45">
        <v>2</v>
      </c>
      <c r="P167" s="45"/>
      <c r="Q167" s="45"/>
      <c r="R167" s="45"/>
      <c r="S167" s="45"/>
      <c r="T167" s="45"/>
      <c r="U167" s="45"/>
      <c r="V167" s="45"/>
      <c r="W167" s="45">
        <v>75748</v>
      </c>
      <c r="X167" s="45">
        <v>1</v>
      </c>
      <c r="Y167" s="45">
        <v>75748</v>
      </c>
      <c r="Z167" s="45"/>
      <c r="AA167" s="45"/>
      <c r="AB167" s="45"/>
    </row>
    <row r="168" ht="12.75">
      <c r="A168" s="45">
        <v>50</v>
      </c>
      <c r="B168" s="45">
        <v>0</v>
      </c>
      <c r="C168" s="45">
        <v>0</v>
      </c>
      <c r="D168" s="45">
        <v>1</v>
      </c>
      <c r="E168" s="45">
        <v>227</v>
      </c>
      <c r="F168" s="45">
        <f>ROUND(Source!AX161,O168)</f>
        <v>0</v>
      </c>
      <c r="G168" s="45" t="s">
        <v>133</v>
      </c>
      <c r="H168" s="45" t="s">
        <v>134</v>
      </c>
      <c r="I168" s="45"/>
      <c r="J168" s="45"/>
      <c r="K168" s="45">
        <v>227</v>
      </c>
      <c r="L168" s="45">
        <v>6</v>
      </c>
      <c r="M168" s="45">
        <v>3</v>
      </c>
      <c r="N168" s="45"/>
      <c r="O168" s="45">
        <v>2</v>
      </c>
      <c r="P168" s="45"/>
      <c r="Q168" s="45"/>
      <c r="R168" s="45"/>
      <c r="S168" s="45"/>
      <c r="T168" s="45"/>
      <c r="U168" s="45"/>
      <c r="V168" s="45"/>
      <c r="W168" s="45">
        <v>0</v>
      </c>
      <c r="X168" s="45">
        <v>1</v>
      </c>
      <c r="Y168" s="45">
        <v>0</v>
      </c>
      <c r="Z168" s="45"/>
      <c r="AA168" s="45"/>
      <c r="AB168" s="45"/>
    </row>
    <row r="169" ht="12.75">
      <c r="A169" s="45">
        <v>50</v>
      </c>
      <c r="B169" s="45">
        <v>0</v>
      </c>
      <c r="C169" s="45">
        <v>0</v>
      </c>
      <c r="D169" s="45">
        <v>1</v>
      </c>
      <c r="E169" s="45">
        <v>228</v>
      </c>
      <c r="F169" s="45">
        <f>ROUND(Source!AY161,O169)</f>
        <v>75748</v>
      </c>
      <c r="G169" s="45" t="s">
        <v>135</v>
      </c>
      <c r="H169" s="45" t="s">
        <v>136</v>
      </c>
      <c r="I169" s="45"/>
      <c r="J169" s="45"/>
      <c r="K169" s="45">
        <v>228</v>
      </c>
      <c r="L169" s="45">
        <v>7</v>
      </c>
      <c r="M169" s="45">
        <v>3</v>
      </c>
      <c r="N169" s="45"/>
      <c r="O169" s="45">
        <v>2</v>
      </c>
      <c r="P169" s="45"/>
      <c r="Q169" s="45"/>
      <c r="R169" s="45"/>
      <c r="S169" s="45"/>
      <c r="T169" s="45"/>
      <c r="U169" s="45"/>
      <c r="V169" s="45"/>
      <c r="W169" s="45">
        <v>75748</v>
      </c>
      <c r="X169" s="45">
        <v>1</v>
      </c>
      <c r="Y169" s="45">
        <v>75748</v>
      </c>
      <c r="Z169" s="45"/>
      <c r="AA169" s="45"/>
      <c r="AB169" s="45"/>
    </row>
    <row r="170" ht="12.75">
      <c r="A170" s="45">
        <v>50</v>
      </c>
      <c r="B170" s="45">
        <v>0</v>
      </c>
      <c r="C170" s="45">
        <v>0</v>
      </c>
      <c r="D170" s="45">
        <v>1</v>
      </c>
      <c r="E170" s="45">
        <v>216</v>
      </c>
      <c r="F170" s="45">
        <f>ROUND(Source!AP161,O170)</f>
        <v>0</v>
      </c>
      <c r="G170" s="45" t="s">
        <v>137</v>
      </c>
      <c r="H170" s="45" t="s">
        <v>138</v>
      </c>
      <c r="I170" s="45"/>
      <c r="J170" s="45"/>
      <c r="K170" s="45">
        <v>216</v>
      </c>
      <c r="L170" s="45">
        <v>8</v>
      </c>
      <c r="M170" s="45">
        <v>3</v>
      </c>
      <c r="N170" s="45"/>
      <c r="O170" s="45">
        <v>2</v>
      </c>
      <c r="P170" s="45"/>
      <c r="Q170" s="45"/>
      <c r="R170" s="45"/>
      <c r="S170" s="45"/>
      <c r="T170" s="45"/>
      <c r="U170" s="45"/>
      <c r="V170" s="45"/>
      <c r="W170" s="45">
        <v>0</v>
      </c>
      <c r="X170" s="45">
        <v>1</v>
      </c>
      <c r="Y170" s="45">
        <v>0</v>
      </c>
      <c r="Z170" s="45"/>
      <c r="AA170" s="45"/>
      <c r="AB170" s="45"/>
    </row>
    <row r="171" ht="12.75">
      <c r="A171" s="45">
        <v>50</v>
      </c>
      <c r="B171" s="45">
        <v>0</v>
      </c>
      <c r="C171" s="45">
        <v>0</v>
      </c>
      <c r="D171" s="45">
        <v>1</v>
      </c>
      <c r="E171" s="45">
        <v>223</v>
      </c>
      <c r="F171" s="45">
        <f>ROUND(Source!AQ161,O171)</f>
        <v>0</v>
      </c>
      <c r="G171" s="45" t="s">
        <v>139</v>
      </c>
      <c r="H171" s="45" t="s">
        <v>140</v>
      </c>
      <c r="I171" s="45"/>
      <c r="J171" s="45"/>
      <c r="K171" s="45">
        <v>223</v>
      </c>
      <c r="L171" s="45">
        <v>9</v>
      </c>
      <c r="M171" s="45">
        <v>3</v>
      </c>
      <c r="N171" s="45"/>
      <c r="O171" s="45">
        <v>2</v>
      </c>
      <c r="P171" s="45"/>
      <c r="Q171" s="45"/>
      <c r="R171" s="45"/>
      <c r="S171" s="45"/>
      <c r="T171" s="45"/>
      <c r="U171" s="45"/>
      <c r="V171" s="45"/>
      <c r="W171" s="45">
        <v>0</v>
      </c>
      <c r="X171" s="45">
        <v>1</v>
      </c>
      <c r="Y171" s="45">
        <v>0</v>
      </c>
      <c r="Z171" s="45"/>
      <c r="AA171" s="45"/>
      <c r="AB171" s="45"/>
    </row>
    <row r="172" ht="12.75">
      <c r="A172" s="45">
        <v>50</v>
      </c>
      <c r="B172" s="45">
        <v>0</v>
      </c>
      <c r="C172" s="45">
        <v>0</v>
      </c>
      <c r="D172" s="45">
        <v>1</v>
      </c>
      <c r="E172" s="45">
        <v>229</v>
      </c>
      <c r="F172" s="45">
        <f>ROUND(Source!AZ161,O172)</f>
        <v>0</v>
      </c>
      <c r="G172" s="45" t="s">
        <v>141</v>
      </c>
      <c r="H172" s="45" t="s">
        <v>142</v>
      </c>
      <c r="I172" s="45"/>
      <c r="J172" s="45"/>
      <c r="K172" s="45">
        <v>229</v>
      </c>
      <c r="L172" s="45">
        <v>10</v>
      </c>
      <c r="M172" s="45">
        <v>3</v>
      </c>
      <c r="N172" s="45"/>
      <c r="O172" s="45">
        <v>2</v>
      </c>
      <c r="P172" s="45"/>
      <c r="Q172" s="45"/>
      <c r="R172" s="45"/>
      <c r="S172" s="45"/>
      <c r="T172" s="45"/>
      <c r="U172" s="45"/>
      <c r="V172" s="45"/>
      <c r="W172" s="45">
        <v>0</v>
      </c>
      <c r="X172" s="45">
        <v>1</v>
      </c>
      <c r="Y172" s="45">
        <v>0</v>
      </c>
      <c r="Z172" s="45"/>
      <c r="AA172" s="45"/>
      <c r="AB172" s="45"/>
    </row>
    <row r="173" ht="12.75">
      <c r="A173" s="45">
        <v>50</v>
      </c>
      <c r="B173" s="45">
        <v>0</v>
      </c>
      <c r="C173" s="45">
        <v>0</v>
      </c>
      <c r="D173" s="45">
        <v>1</v>
      </c>
      <c r="E173" s="45">
        <v>203</v>
      </c>
      <c r="F173" s="45">
        <f>ROUND(Source!Q161,O173)</f>
        <v>47866.43</v>
      </c>
      <c r="G173" s="45" t="s">
        <v>143</v>
      </c>
      <c r="H173" s="45" t="s">
        <v>144</v>
      </c>
      <c r="I173" s="45"/>
      <c r="J173" s="45"/>
      <c r="K173" s="45">
        <v>203</v>
      </c>
      <c r="L173" s="45">
        <v>11</v>
      </c>
      <c r="M173" s="45">
        <v>3</v>
      </c>
      <c r="N173" s="45"/>
      <c r="O173" s="45">
        <v>2</v>
      </c>
      <c r="P173" s="45"/>
      <c r="Q173" s="45"/>
      <c r="R173" s="45"/>
      <c r="S173" s="45"/>
      <c r="T173" s="45"/>
      <c r="U173" s="45"/>
      <c r="V173" s="45"/>
      <c r="W173" s="45">
        <v>47866.43</v>
      </c>
      <c r="X173" s="45">
        <v>1</v>
      </c>
      <c r="Y173" s="45">
        <v>47866.43</v>
      </c>
      <c r="Z173" s="45"/>
      <c r="AA173" s="45"/>
      <c r="AB173" s="45"/>
    </row>
    <row r="174" ht="12.75">
      <c r="A174" s="45">
        <v>50</v>
      </c>
      <c r="B174" s="45">
        <v>0</v>
      </c>
      <c r="C174" s="45">
        <v>0</v>
      </c>
      <c r="D174" s="45">
        <v>1</v>
      </c>
      <c r="E174" s="45">
        <v>231</v>
      </c>
      <c r="F174" s="45">
        <f>ROUND(Source!BB161,O174)</f>
        <v>0</v>
      </c>
      <c r="G174" s="45" t="s">
        <v>145</v>
      </c>
      <c r="H174" s="45" t="s">
        <v>146</v>
      </c>
      <c r="I174" s="45"/>
      <c r="J174" s="45"/>
      <c r="K174" s="45">
        <v>231</v>
      </c>
      <c r="L174" s="45">
        <v>12</v>
      </c>
      <c r="M174" s="45">
        <v>3</v>
      </c>
      <c r="N174" s="45"/>
      <c r="O174" s="45">
        <v>2</v>
      </c>
      <c r="P174" s="45"/>
      <c r="Q174" s="45"/>
      <c r="R174" s="45"/>
      <c r="S174" s="45"/>
      <c r="T174" s="45"/>
      <c r="U174" s="45"/>
      <c r="V174" s="45"/>
      <c r="W174" s="45">
        <v>0</v>
      </c>
      <c r="X174" s="45">
        <v>1</v>
      </c>
      <c r="Y174" s="45">
        <v>0</v>
      </c>
      <c r="Z174" s="45"/>
      <c r="AA174" s="45"/>
      <c r="AB174" s="45"/>
    </row>
    <row r="175" ht="12.75">
      <c r="A175" s="45">
        <v>50</v>
      </c>
      <c r="B175" s="45">
        <v>0</v>
      </c>
      <c r="C175" s="45">
        <v>0</v>
      </c>
      <c r="D175" s="45">
        <v>1</v>
      </c>
      <c r="E175" s="45">
        <v>204</v>
      </c>
      <c r="F175" s="45">
        <f>ROUND(Source!R161,O175)</f>
        <v>24366.48</v>
      </c>
      <c r="G175" s="45" t="s">
        <v>147</v>
      </c>
      <c r="H175" s="45" t="s">
        <v>148</v>
      </c>
      <c r="I175" s="45"/>
      <c r="J175" s="45"/>
      <c r="K175" s="45">
        <v>204</v>
      </c>
      <c r="L175" s="45">
        <v>13</v>
      </c>
      <c r="M175" s="45">
        <v>3</v>
      </c>
      <c r="N175" s="45"/>
      <c r="O175" s="45">
        <v>2</v>
      </c>
      <c r="P175" s="45"/>
      <c r="Q175" s="45"/>
      <c r="R175" s="45"/>
      <c r="S175" s="45"/>
      <c r="T175" s="45"/>
      <c r="U175" s="45"/>
      <c r="V175" s="45"/>
      <c r="W175" s="45">
        <v>24366.48</v>
      </c>
      <c r="X175" s="45">
        <v>1</v>
      </c>
      <c r="Y175" s="45">
        <v>24366.48</v>
      </c>
      <c r="Z175" s="45"/>
      <c r="AA175" s="45"/>
      <c r="AB175" s="45"/>
    </row>
    <row r="176" ht="12.75">
      <c r="A176" s="45">
        <v>50</v>
      </c>
      <c r="B176" s="45">
        <v>0</v>
      </c>
      <c r="C176" s="45">
        <v>0</v>
      </c>
      <c r="D176" s="45">
        <v>1</v>
      </c>
      <c r="E176" s="45">
        <v>205</v>
      </c>
      <c r="F176" s="45">
        <f>ROUND(Source!S161,O176)</f>
        <v>12608</v>
      </c>
      <c r="G176" s="45" t="s">
        <v>149</v>
      </c>
      <c r="H176" s="45" t="s">
        <v>150</v>
      </c>
      <c r="I176" s="45"/>
      <c r="J176" s="45"/>
      <c r="K176" s="45">
        <v>205</v>
      </c>
      <c r="L176" s="45">
        <v>14</v>
      </c>
      <c r="M176" s="45">
        <v>3</v>
      </c>
      <c r="N176" s="45"/>
      <c r="O176" s="45">
        <v>2</v>
      </c>
      <c r="P176" s="45"/>
      <c r="Q176" s="45"/>
      <c r="R176" s="45"/>
      <c r="S176" s="45"/>
      <c r="T176" s="45"/>
      <c r="U176" s="45"/>
      <c r="V176" s="45"/>
      <c r="W176" s="45">
        <v>12608</v>
      </c>
      <c r="X176" s="45">
        <v>1</v>
      </c>
      <c r="Y176" s="45">
        <v>12608</v>
      </c>
      <c r="Z176" s="45"/>
      <c r="AA176" s="45"/>
      <c r="AB176" s="45"/>
    </row>
    <row r="177" ht="12.75">
      <c r="A177" s="45">
        <v>50</v>
      </c>
      <c r="B177" s="45">
        <v>0</v>
      </c>
      <c r="C177" s="45">
        <v>0</v>
      </c>
      <c r="D177" s="45">
        <v>1</v>
      </c>
      <c r="E177" s="45">
        <v>232</v>
      </c>
      <c r="F177" s="45">
        <f>ROUND(Source!BC161,O177)</f>
        <v>0</v>
      </c>
      <c r="G177" s="45" t="s">
        <v>151</v>
      </c>
      <c r="H177" s="45" t="s">
        <v>152</v>
      </c>
      <c r="I177" s="45"/>
      <c r="J177" s="45"/>
      <c r="K177" s="45">
        <v>232</v>
      </c>
      <c r="L177" s="45">
        <v>15</v>
      </c>
      <c r="M177" s="45">
        <v>3</v>
      </c>
      <c r="N177" s="45"/>
      <c r="O177" s="45">
        <v>2</v>
      </c>
      <c r="P177" s="45"/>
      <c r="Q177" s="45"/>
      <c r="R177" s="45"/>
      <c r="S177" s="45"/>
      <c r="T177" s="45"/>
      <c r="U177" s="45"/>
      <c r="V177" s="45"/>
      <c r="W177" s="45">
        <v>0</v>
      </c>
      <c r="X177" s="45">
        <v>1</v>
      </c>
      <c r="Y177" s="45">
        <v>0</v>
      </c>
      <c r="Z177" s="45"/>
      <c r="AA177" s="45"/>
      <c r="AB177" s="45"/>
    </row>
    <row r="178" ht="12.75">
      <c r="A178" s="45">
        <v>50</v>
      </c>
      <c r="B178" s="45">
        <v>0</v>
      </c>
      <c r="C178" s="45">
        <v>0</v>
      </c>
      <c r="D178" s="45">
        <v>1</v>
      </c>
      <c r="E178" s="45">
        <v>214</v>
      </c>
      <c r="F178" s="45">
        <f>ROUND(Source!AS161,O178)</f>
        <v>0</v>
      </c>
      <c r="G178" s="45" t="s">
        <v>153</v>
      </c>
      <c r="H178" s="45" t="s">
        <v>154</v>
      </c>
      <c r="I178" s="45"/>
      <c r="J178" s="45"/>
      <c r="K178" s="45">
        <v>214</v>
      </c>
      <c r="L178" s="45">
        <v>16</v>
      </c>
      <c r="M178" s="45">
        <v>3</v>
      </c>
      <c r="N178" s="45"/>
      <c r="O178" s="45">
        <v>2</v>
      </c>
      <c r="P178" s="45"/>
      <c r="Q178" s="45"/>
      <c r="R178" s="45"/>
      <c r="S178" s="45"/>
      <c r="T178" s="45"/>
      <c r="U178" s="45"/>
      <c r="V178" s="45"/>
      <c r="W178" s="45">
        <v>0</v>
      </c>
      <c r="X178" s="45">
        <v>1</v>
      </c>
      <c r="Y178" s="45">
        <v>0</v>
      </c>
      <c r="Z178" s="45"/>
      <c r="AA178" s="45"/>
      <c r="AB178" s="45"/>
    </row>
    <row r="179" ht="12.75">
      <c r="A179" s="45">
        <v>50</v>
      </c>
      <c r="B179" s="45">
        <v>0</v>
      </c>
      <c r="C179" s="45">
        <v>0</v>
      </c>
      <c r="D179" s="45">
        <v>1</v>
      </c>
      <c r="E179" s="45">
        <v>215</v>
      </c>
      <c r="F179" s="45">
        <f>ROUND(Source!AT161,O179)</f>
        <v>0</v>
      </c>
      <c r="G179" s="45" t="s">
        <v>155</v>
      </c>
      <c r="H179" s="45" t="s">
        <v>156</v>
      </c>
      <c r="I179" s="45"/>
      <c r="J179" s="45"/>
      <c r="K179" s="45">
        <v>215</v>
      </c>
      <c r="L179" s="45">
        <v>17</v>
      </c>
      <c r="M179" s="45">
        <v>3</v>
      </c>
      <c r="N179" s="45"/>
      <c r="O179" s="45">
        <v>2</v>
      </c>
      <c r="P179" s="45"/>
      <c r="Q179" s="45"/>
      <c r="R179" s="45"/>
      <c r="S179" s="45"/>
      <c r="T179" s="45"/>
      <c r="U179" s="45"/>
      <c r="V179" s="45"/>
      <c r="W179" s="45">
        <v>0</v>
      </c>
      <c r="X179" s="45">
        <v>1</v>
      </c>
      <c r="Y179" s="45">
        <v>0</v>
      </c>
      <c r="Z179" s="45"/>
      <c r="AA179" s="45"/>
      <c r="AB179" s="45"/>
    </row>
    <row r="180" ht="12.75">
      <c r="A180" s="45">
        <v>50</v>
      </c>
      <c r="B180" s="45">
        <v>0</v>
      </c>
      <c r="C180" s="45">
        <v>0</v>
      </c>
      <c r="D180" s="45">
        <v>1</v>
      </c>
      <c r="E180" s="45">
        <v>217</v>
      </c>
      <c r="F180" s="45">
        <f>ROUND(Source!AU161,O180)</f>
        <v>155400.26999999999</v>
      </c>
      <c r="G180" s="45" t="s">
        <v>157</v>
      </c>
      <c r="H180" s="45" t="s">
        <v>158</v>
      </c>
      <c r="I180" s="45"/>
      <c r="J180" s="45"/>
      <c r="K180" s="45">
        <v>217</v>
      </c>
      <c r="L180" s="45">
        <v>18</v>
      </c>
      <c r="M180" s="45">
        <v>3</v>
      </c>
      <c r="N180" s="45"/>
      <c r="O180" s="45">
        <v>2</v>
      </c>
      <c r="P180" s="45"/>
      <c r="Q180" s="45"/>
      <c r="R180" s="45"/>
      <c r="S180" s="45"/>
      <c r="T180" s="45"/>
      <c r="U180" s="45"/>
      <c r="V180" s="45"/>
      <c r="W180" s="45">
        <v>155400.26999999999</v>
      </c>
      <c r="X180" s="45">
        <v>1</v>
      </c>
      <c r="Y180" s="45">
        <v>155400.26999999999</v>
      </c>
      <c r="Z180" s="45"/>
      <c r="AA180" s="45"/>
      <c r="AB180" s="45"/>
    </row>
    <row r="181" ht="12.75">
      <c r="A181" s="45">
        <v>50</v>
      </c>
      <c r="B181" s="45">
        <v>0</v>
      </c>
      <c r="C181" s="45">
        <v>0</v>
      </c>
      <c r="D181" s="45">
        <v>1</v>
      </c>
      <c r="E181" s="45">
        <v>230</v>
      </c>
      <c r="F181" s="45">
        <f>ROUND(Source!BA161,O181)</f>
        <v>0</v>
      </c>
      <c r="G181" s="45" t="s">
        <v>159</v>
      </c>
      <c r="H181" s="45" t="s">
        <v>160</v>
      </c>
      <c r="I181" s="45"/>
      <c r="J181" s="45"/>
      <c r="K181" s="45">
        <v>230</v>
      </c>
      <c r="L181" s="45">
        <v>19</v>
      </c>
      <c r="M181" s="45">
        <v>3</v>
      </c>
      <c r="N181" s="45"/>
      <c r="O181" s="45">
        <v>2</v>
      </c>
      <c r="P181" s="45"/>
      <c r="Q181" s="45"/>
      <c r="R181" s="45"/>
      <c r="S181" s="45"/>
      <c r="T181" s="45"/>
      <c r="U181" s="45"/>
      <c r="V181" s="45"/>
      <c r="W181" s="45">
        <v>0</v>
      </c>
      <c r="X181" s="45">
        <v>1</v>
      </c>
      <c r="Y181" s="45">
        <v>0</v>
      </c>
      <c r="Z181" s="45"/>
      <c r="AA181" s="45"/>
      <c r="AB181" s="45"/>
    </row>
    <row r="182" ht="12.75">
      <c r="A182" s="45">
        <v>50</v>
      </c>
      <c r="B182" s="45">
        <v>0</v>
      </c>
      <c r="C182" s="45">
        <v>0</v>
      </c>
      <c r="D182" s="45">
        <v>1</v>
      </c>
      <c r="E182" s="45">
        <v>206</v>
      </c>
      <c r="F182" s="45">
        <f>ROUND(Source!T161,O182)</f>
        <v>0</v>
      </c>
      <c r="G182" s="45" t="s">
        <v>161</v>
      </c>
      <c r="H182" s="45" t="s">
        <v>162</v>
      </c>
      <c r="I182" s="45"/>
      <c r="J182" s="45"/>
      <c r="K182" s="45">
        <v>206</v>
      </c>
      <c r="L182" s="45">
        <v>20</v>
      </c>
      <c r="M182" s="45">
        <v>3</v>
      </c>
      <c r="N182" s="45"/>
      <c r="O182" s="45">
        <v>2</v>
      </c>
      <c r="P182" s="45"/>
      <c r="Q182" s="45"/>
      <c r="R182" s="45"/>
      <c r="S182" s="45"/>
      <c r="T182" s="45"/>
      <c r="U182" s="45"/>
      <c r="V182" s="45"/>
      <c r="W182" s="45">
        <v>0</v>
      </c>
      <c r="X182" s="45">
        <v>1</v>
      </c>
      <c r="Y182" s="45">
        <v>0</v>
      </c>
      <c r="Z182" s="45"/>
      <c r="AA182" s="45"/>
      <c r="AB182" s="45"/>
    </row>
    <row r="183" ht="12.75">
      <c r="A183" s="45">
        <v>50</v>
      </c>
      <c r="B183" s="45">
        <v>0</v>
      </c>
      <c r="C183" s="45">
        <v>0</v>
      </c>
      <c r="D183" s="45">
        <v>1</v>
      </c>
      <c r="E183" s="45">
        <v>207</v>
      </c>
      <c r="F183" s="45">
        <f>Source!U161</f>
        <v>46</v>
      </c>
      <c r="G183" s="45" t="s">
        <v>163</v>
      </c>
      <c r="H183" s="45" t="s">
        <v>164</v>
      </c>
      <c r="I183" s="45"/>
      <c r="J183" s="45"/>
      <c r="K183" s="45">
        <v>207</v>
      </c>
      <c r="L183" s="45">
        <v>21</v>
      </c>
      <c r="M183" s="45">
        <v>3</v>
      </c>
      <c r="N183" s="45"/>
      <c r="O183" s="45">
        <v>-1</v>
      </c>
      <c r="P183" s="45"/>
      <c r="Q183" s="45"/>
      <c r="R183" s="45"/>
      <c r="S183" s="45"/>
      <c r="T183" s="45"/>
      <c r="U183" s="45"/>
      <c r="V183" s="45"/>
      <c r="W183" s="45">
        <v>46</v>
      </c>
      <c r="X183" s="45">
        <v>1</v>
      </c>
      <c r="Y183" s="45">
        <v>46</v>
      </c>
      <c r="Z183" s="45"/>
      <c r="AA183" s="45"/>
      <c r="AB183" s="45"/>
    </row>
    <row r="184" ht="12.75">
      <c r="A184" s="45">
        <v>50</v>
      </c>
      <c r="B184" s="45">
        <v>0</v>
      </c>
      <c r="C184" s="45">
        <v>0</v>
      </c>
      <c r="D184" s="45">
        <v>1</v>
      </c>
      <c r="E184" s="45">
        <v>208</v>
      </c>
      <c r="F184" s="45">
        <f>Source!V161</f>
        <v>0</v>
      </c>
      <c r="G184" s="45" t="s">
        <v>165</v>
      </c>
      <c r="H184" s="45" t="s">
        <v>166</v>
      </c>
      <c r="I184" s="45"/>
      <c r="J184" s="45"/>
      <c r="K184" s="45">
        <v>208</v>
      </c>
      <c r="L184" s="45">
        <v>22</v>
      </c>
      <c r="M184" s="45">
        <v>3</v>
      </c>
      <c r="N184" s="45"/>
      <c r="O184" s="45">
        <v>-1</v>
      </c>
      <c r="P184" s="45"/>
      <c r="Q184" s="45"/>
      <c r="R184" s="45"/>
      <c r="S184" s="45"/>
      <c r="T184" s="45"/>
      <c r="U184" s="45"/>
      <c r="V184" s="45"/>
      <c r="W184" s="45">
        <v>0</v>
      </c>
      <c r="X184" s="45">
        <v>1</v>
      </c>
      <c r="Y184" s="45">
        <v>0</v>
      </c>
      <c r="Z184" s="45"/>
      <c r="AA184" s="45"/>
      <c r="AB184" s="45"/>
    </row>
    <row r="185" ht="12.75">
      <c r="A185" s="45">
        <v>50</v>
      </c>
      <c r="B185" s="45">
        <v>0</v>
      </c>
      <c r="C185" s="45">
        <v>0</v>
      </c>
      <c r="D185" s="45">
        <v>1</v>
      </c>
      <c r="E185" s="45">
        <v>209</v>
      </c>
      <c r="F185" s="45">
        <f>ROUND(Source!W161,O185)</f>
        <v>0</v>
      </c>
      <c r="G185" s="45" t="s">
        <v>167</v>
      </c>
      <c r="H185" s="45" t="s">
        <v>168</v>
      </c>
      <c r="I185" s="45"/>
      <c r="J185" s="45"/>
      <c r="K185" s="45">
        <v>209</v>
      </c>
      <c r="L185" s="45">
        <v>23</v>
      </c>
      <c r="M185" s="45">
        <v>3</v>
      </c>
      <c r="N185" s="45"/>
      <c r="O185" s="45">
        <v>2</v>
      </c>
      <c r="P185" s="45"/>
      <c r="Q185" s="45"/>
      <c r="R185" s="45"/>
      <c r="S185" s="45"/>
      <c r="T185" s="45"/>
      <c r="U185" s="45"/>
      <c r="V185" s="45"/>
      <c r="W185" s="45">
        <v>0</v>
      </c>
      <c r="X185" s="45">
        <v>1</v>
      </c>
      <c r="Y185" s="45">
        <v>0</v>
      </c>
      <c r="Z185" s="45"/>
      <c r="AA185" s="45"/>
      <c r="AB185" s="45"/>
    </row>
    <row r="186" ht="12.75">
      <c r="A186" s="45">
        <v>50</v>
      </c>
      <c r="B186" s="45">
        <v>0</v>
      </c>
      <c r="C186" s="45">
        <v>0</v>
      </c>
      <c r="D186" s="45">
        <v>1</v>
      </c>
      <c r="E186" s="45">
        <v>233</v>
      </c>
      <c r="F186" s="45">
        <f>ROUND(Source!BD161,O186)</f>
        <v>0</v>
      </c>
      <c r="G186" s="45" t="s">
        <v>169</v>
      </c>
      <c r="H186" s="45" t="s">
        <v>170</v>
      </c>
      <c r="I186" s="45"/>
      <c r="J186" s="45"/>
      <c r="K186" s="45">
        <v>233</v>
      </c>
      <c r="L186" s="45">
        <v>24</v>
      </c>
      <c r="M186" s="45">
        <v>3</v>
      </c>
      <c r="N186" s="45"/>
      <c r="O186" s="45">
        <v>2</v>
      </c>
      <c r="P186" s="45"/>
      <c r="Q186" s="45"/>
      <c r="R186" s="45"/>
      <c r="S186" s="45"/>
      <c r="T186" s="45"/>
      <c r="U186" s="45"/>
      <c r="V186" s="45"/>
      <c r="W186" s="45">
        <v>0</v>
      </c>
      <c r="X186" s="45">
        <v>1</v>
      </c>
      <c r="Y186" s="45">
        <v>0</v>
      </c>
      <c r="Z186" s="45"/>
      <c r="AA186" s="45"/>
      <c r="AB186" s="45"/>
    </row>
    <row r="187" ht="12.75">
      <c r="A187" s="45">
        <v>50</v>
      </c>
      <c r="B187" s="45">
        <v>0</v>
      </c>
      <c r="C187" s="45">
        <v>0</v>
      </c>
      <c r="D187" s="45">
        <v>1</v>
      </c>
      <c r="E187" s="45">
        <v>210</v>
      </c>
      <c r="F187" s="45">
        <f>ROUND(Source!X161,O187)</f>
        <v>8825.6000000000004</v>
      </c>
      <c r="G187" s="45" t="s">
        <v>171</v>
      </c>
      <c r="H187" s="45" t="s">
        <v>172</v>
      </c>
      <c r="I187" s="45"/>
      <c r="J187" s="45"/>
      <c r="K187" s="45">
        <v>210</v>
      </c>
      <c r="L187" s="45">
        <v>25</v>
      </c>
      <c r="M187" s="45">
        <v>3</v>
      </c>
      <c r="N187" s="45"/>
      <c r="O187" s="45">
        <v>2</v>
      </c>
      <c r="P187" s="45"/>
      <c r="Q187" s="45"/>
      <c r="R187" s="45"/>
      <c r="S187" s="45"/>
      <c r="T187" s="45"/>
      <c r="U187" s="45"/>
      <c r="V187" s="45"/>
      <c r="W187" s="45">
        <v>8825.6000000000004</v>
      </c>
      <c r="X187" s="45">
        <v>1</v>
      </c>
      <c r="Y187" s="45">
        <v>8825.6000000000004</v>
      </c>
      <c r="Z187" s="45"/>
      <c r="AA187" s="45"/>
      <c r="AB187" s="45"/>
    </row>
    <row r="188" ht="12.75">
      <c r="A188" s="45">
        <v>50</v>
      </c>
      <c r="B188" s="45">
        <v>0</v>
      </c>
      <c r="C188" s="45">
        <v>0</v>
      </c>
      <c r="D188" s="45">
        <v>1</v>
      </c>
      <c r="E188" s="45">
        <v>211</v>
      </c>
      <c r="F188" s="45">
        <f>ROUND(Source!Y161,O188)</f>
        <v>1260.8</v>
      </c>
      <c r="G188" s="45" t="s">
        <v>173</v>
      </c>
      <c r="H188" s="45" t="s">
        <v>174</v>
      </c>
      <c r="I188" s="45"/>
      <c r="J188" s="45"/>
      <c r="K188" s="45">
        <v>211</v>
      </c>
      <c r="L188" s="45">
        <v>26</v>
      </c>
      <c r="M188" s="45">
        <v>3</v>
      </c>
      <c r="N188" s="45"/>
      <c r="O188" s="45">
        <v>2</v>
      </c>
      <c r="P188" s="45"/>
      <c r="Q188" s="45"/>
      <c r="R188" s="45"/>
      <c r="S188" s="45"/>
      <c r="T188" s="45"/>
      <c r="U188" s="45"/>
      <c r="V188" s="45"/>
      <c r="W188" s="45">
        <v>1260.8</v>
      </c>
      <c r="X188" s="45">
        <v>1</v>
      </c>
      <c r="Y188" s="45">
        <v>1260.8</v>
      </c>
      <c r="Z188" s="45"/>
      <c r="AA188" s="45"/>
      <c r="AB188" s="45"/>
    </row>
    <row r="189" ht="12.75">
      <c r="A189" s="45">
        <v>50</v>
      </c>
      <c r="B189" s="45">
        <v>0</v>
      </c>
      <c r="C189" s="45">
        <v>0</v>
      </c>
      <c r="D189" s="45">
        <v>1</v>
      </c>
      <c r="E189" s="45">
        <v>224</v>
      </c>
      <c r="F189" s="45">
        <f>ROUND(Source!AR161,O189)</f>
        <v>155400.26999999999</v>
      </c>
      <c r="G189" s="45" t="s">
        <v>175</v>
      </c>
      <c r="H189" s="45" t="s">
        <v>176</v>
      </c>
      <c r="I189" s="45"/>
      <c r="J189" s="45"/>
      <c r="K189" s="45">
        <v>224</v>
      </c>
      <c r="L189" s="45">
        <v>27</v>
      </c>
      <c r="M189" s="45">
        <v>3</v>
      </c>
      <c r="N189" s="45"/>
      <c r="O189" s="45">
        <v>2</v>
      </c>
      <c r="P189" s="45"/>
      <c r="Q189" s="45"/>
      <c r="R189" s="45"/>
      <c r="S189" s="45"/>
      <c r="T189" s="45"/>
      <c r="U189" s="45"/>
      <c r="V189" s="45"/>
      <c r="W189" s="45">
        <v>155400.26999999999</v>
      </c>
      <c r="X189" s="45">
        <v>1</v>
      </c>
      <c r="Y189" s="45">
        <v>155400.26999999999</v>
      </c>
      <c r="Z189" s="45"/>
      <c r="AA189" s="45"/>
      <c r="AB189" s="45"/>
    </row>
    <row r="190" ht="12.75">
      <c r="A190" s="45">
        <v>50</v>
      </c>
      <c r="B190" s="45">
        <v>1</v>
      </c>
      <c r="C190" s="45">
        <v>0</v>
      </c>
      <c r="D190" s="45">
        <v>2</v>
      </c>
      <c r="E190" s="45">
        <v>0</v>
      </c>
      <c r="F190" s="45">
        <f>ROUND(F189,O190)</f>
        <v>155400.26999999999</v>
      </c>
      <c r="G190" s="45" t="s">
        <v>177</v>
      </c>
      <c r="H190" s="45" t="s">
        <v>178</v>
      </c>
      <c r="I190" s="45"/>
      <c r="J190" s="45"/>
      <c r="K190" s="45">
        <v>212</v>
      </c>
      <c r="L190" s="45">
        <v>28</v>
      </c>
      <c r="M190" s="45">
        <v>0</v>
      </c>
      <c r="N190" s="45"/>
      <c r="O190" s="45">
        <v>2</v>
      </c>
      <c r="P190" s="45"/>
      <c r="Q190" s="45"/>
      <c r="R190" s="45"/>
      <c r="S190" s="45"/>
      <c r="T190" s="45"/>
      <c r="U190" s="45"/>
      <c r="V190" s="45"/>
      <c r="W190" s="45">
        <v>155400.26999999999</v>
      </c>
      <c r="X190" s="45">
        <v>1</v>
      </c>
      <c r="Y190" s="45">
        <v>155400.26999999999</v>
      </c>
      <c r="Z190" s="45"/>
      <c r="AA190" s="45"/>
      <c r="AB190" s="45"/>
    </row>
    <row r="191" ht="12.75">
      <c r="A191" s="45">
        <v>50</v>
      </c>
      <c r="B191" s="45">
        <v>1</v>
      </c>
      <c r="C191" s="45">
        <v>0</v>
      </c>
      <c r="D191" s="45">
        <v>2</v>
      </c>
      <c r="E191" s="45">
        <v>0</v>
      </c>
      <c r="F191" s="45">
        <f>ROUND(F190*0.2,O191)</f>
        <v>31080.049999999999</v>
      </c>
      <c r="G191" s="45" t="s">
        <v>179</v>
      </c>
      <c r="H191" s="45" t="s">
        <v>180</v>
      </c>
      <c r="I191" s="45"/>
      <c r="J191" s="45"/>
      <c r="K191" s="45">
        <v>212</v>
      </c>
      <c r="L191" s="45">
        <v>29</v>
      </c>
      <c r="M191" s="45">
        <v>0</v>
      </c>
      <c r="N191" s="45"/>
      <c r="O191" s="45">
        <v>2</v>
      </c>
      <c r="P191" s="45"/>
      <c r="Q191" s="45"/>
      <c r="R191" s="45"/>
      <c r="S191" s="45"/>
      <c r="T191" s="45"/>
      <c r="U191" s="45"/>
      <c r="V191" s="45"/>
      <c r="W191" s="45">
        <v>31080.049999999999</v>
      </c>
      <c r="X191" s="45">
        <v>1</v>
      </c>
      <c r="Y191" s="45">
        <v>31080.049999999999</v>
      </c>
      <c r="Z191" s="45"/>
      <c r="AA191" s="45"/>
      <c r="AB191" s="45"/>
    </row>
    <row r="192" ht="12.75">
      <c r="A192" s="45">
        <v>50</v>
      </c>
      <c r="B192" s="45">
        <v>1</v>
      </c>
      <c r="C192" s="45">
        <v>0</v>
      </c>
      <c r="D192" s="45">
        <v>2</v>
      </c>
      <c r="E192" s="45">
        <v>213</v>
      </c>
      <c r="F192" s="45">
        <f>ROUND(F190+F191,O192)</f>
        <v>186480.32000000001</v>
      </c>
      <c r="G192" s="45" t="s">
        <v>181</v>
      </c>
      <c r="H192" s="45" t="s">
        <v>175</v>
      </c>
      <c r="I192" s="45"/>
      <c r="J192" s="45"/>
      <c r="K192" s="45">
        <v>212</v>
      </c>
      <c r="L192" s="45">
        <v>30</v>
      </c>
      <c r="M192" s="45">
        <v>0</v>
      </c>
      <c r="N192" s="45"/>
      <c r="O192" s="45">
        <v>2</v>
      </c>
      <c r="P192" s="45"/>
      <c r="Q192" s="45"/>
      <c r="R192" s="45"/>
      <c r="S192" s="45"/>
      <c r="T192" s="45"/>
      <c r="U192" s="45"/>
      <c r="V192" s="45"/>
      <c r="W192" s="45">
        <v>186480.32000000001</v>
      </c>
      <c r="X192" s="45">
        <v>1</v>
      </c>
      <c r="Y192" s="45">
        <v>186480.32000000001</v>
      </c>
      <c r="Z192" s="45"/>
      <c r="AA192" s="45"/>
      <c r="AB192" s="45"/>
    </row>
    <row r="193" ht="12.75">
      <c r="A193" s="45">
        <v>50</v>
      </c>
      <c r="B193" s="45">
        <v>1</v>
      </c>
      <c r="C193" s="45">
        <v>0</v>
      </c>
      <c r="D193" s="45">
        <v>2</v>
      </c>
      <c r="E193" s="45">
        <v>0</v>
      </c>
      <c r="F193" s="45">
        <f>ROUND(F192*0.5857501461,O193)</f>
        <v>109230.87</v>
      </c>
      <c r="G193" s="45" t="s">
        <v>182</v>
      </c>
      <c r="H193" s="45" t="s">
        <v>183</v>
      </c>
      <c r="I193" s="45"/>
      <c r="J193" s="45"/>
      <c r="K193" s="45">
        <v>212</v>
      </c>
      <c r="L193" s="45">
        <v>31</v>
      </c>
      <c r="M193" s="45">
        <v>0</v>
      </c>
      <c r="N193" s="45"/>
      <c r="O193" s="45">
        <v>2</v>
      </c>
      <c r="P193" s="45"/>
      <c r="Q193" s="45"/>
      <c r="R193" s="45"/>
      <c r="S193" s="45"/>
      <c r="T193" s="45"/>
      <c r="U193" s="45"/>
      <c r="V193" s="45"/>
      <c r="W193" s="45">
        <v>109230.87</v>
      </c>
      <c r="X193" s="45">
        <v>1</v>
      </c>
      <c r="Y193" s="45">
        <v>109230.87</v>
      </c>
      <c r="Z193" s="45"/>
      <c r="AA193" s="45"/>
      <c r="AB193" s="45"/>
    </row>
    <row r="195" ht="12.75">
      <c r="A195" s="42">
        <v>5</v>
      </c>
      <c r="B195" s="42">
        <v>1</v>
      </c>
      <c r="C195" s="42"/>
      <c r="D195" s="42">
        <f>ROW(A204)</f>
        <v>204</v>
      </c>
      <c r="E195" s="42"/>
      <c r="F195" s="42" t="s">
        <v>99</v>
      </c>
      <c r="G195" s="42" t="s">
        <v>192</v>
      </c>
      <c r="H195" s="42"/>
      <c r="I195" s="42">
        <v>0</v>
      </c>
      <c r="J195" s="42"/>
      <c r="K195" s="42">
        <v>-1</v>
      </c>
      <c r="L195" s="42"/>
      <c r="M195" s="42"/>
      <c r="N195" s="42"/>
      <c r="O195" s="42"/>
      <c r="P195" s="42"/>
      <c r="Q195" s="42"/>
      <c r="R195" s="42"/>
      <c r="S195" s="42">
        <v>0</v>
      </c>
      <c r="T195" s="42"/>
      <c r="U195" s="42"/>
      <c r="V195" s="42">
        <v>0</v>
      </c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>
        <v>0</v>
      </c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>
        <v>0</v>
      </c>
    </row>
    <row r="197" ht="12.75">
      <c r="A197" s="43">
        <v>52</v>
      </c>
      <c r="B197" s="43">
        <f>B204</f>
        <v>1</v>
      </c>
      <c r="C197" s="43">
        <f>C204</f>
        <v>5</v>
      </c>
      <c r="D197" s="43">
        <f>D204</f>
        <v>195</v>
      </c>
      <c r="E197" s="43">
        <f>E204</f>
        <v>0</v>
      </c>
      <c r="F197" s="43" t="str">
        <f>F204</f>
        <v xml:space="preserve">Новый подраздел</v>
      </c>
      <c r="G197" s="43" t="str">
        <f>G204</f>
        <v xml:space="preserve">Замена бортового камня - 40,0 м.п.</v>
      </c>
      <c r="H197" s="43"/>
      <c r="I197" s="43"/>
      <c r="J197" s="43"/>
      <c r="K197" s="43"/>
      <c r="L197" s="43"/>
      <c r="M197" s="43"/>
      <c r="N197" s="43"/>
      <c r="O197" s="43">
        <f>O204</f>
        <v>49026.989999999998</v>
      </c>
      <c r="P197" s="43">
        <f>P204</f>
        <v>22982</v>
      </c>
      <c r="Q197" s="43">
        <f>Q204</f>
        <v>20119.389999999999</v>
      </c>
      <c r="R197" s="43">
        <f>R204</f>
        <v>11059.67</v>
      </c>
      <c r="S197" s="43">
        <f>S204</f>
        <v>5925.6000000000004</v>
      </c>
      <c r="T197" s="43">
        <f>T204</f>
        <v>0</v>
      </c>
      <c r="U197" s="43">
        <f>U204</f>
        <v>26.399999999999999</v>
      </c>
      <c r="V197" s="43">
        <f>V204</f>
        <v>0</v>
      </c>
      <c r="W197" s="43">
        <f>W204</f>
        <v>0</v>
      </c>
      <c r="X197" s="43">
        <f>X204</f>
        <v>4147.9200000000001</v>
      </c>
      <c r="Y197" s="43">
        <f>Y204</f>
        <v>592.55999999999995</v>
      </c>
      <c r="Z197" s="43">
        <f>Z204</f>
        <v>0</v>
      </c>
      <c r="AA197" s="43">
        <f>AA204</f>
        <v>0</v>
      </c>
      <c r="AB197" s="43">
        <f>AB204</f>
        <v>49026.989999999998</v>
      </c>
      <c r="AC197" s="43">
        <f>AC204</f>
        <v>22982</v>
      </c>
      <c r="AD197" s="43">
        <f>AD204</f>
        <v>20119.389999999999</v>
      </c>
      <c r="AE197" s="43">
        <f>AE204</f>
        <v>11059.67</v>
      </c>
      <c r="AF197" s="43">
        <f>AF204</f>
        <v>5925.6000000000004</v>
      </c>
      <c r="AG197" s="43">
        <f>AG204</f>
        <v>0</v>
      </c>
      <c r="AH197" s="43">
        <f>AH204</f>
        <v>26.399999999999999</v>
      </c>
      <c r="AI197" s="43">
        <f>AI204</f>
        <v>0</v>
      </c>
      <c r="AJ197" s="43">
        <f>AJ204</f>
        <v>0</v>
      </c>
      <c r="AK197" s="43">
        <f>AK204</f>
        <v>4147.9200000000001</v>
      </c>
      <c r="AL197" s="43">
        <f>AL204</f>
        <v>592.55999999999995</v>
      </c>
      <c r="AM197" s="43">
        <f>AM204</f>
        <v>0</v>
      </c>
      <c r="AN197" s="43">
        <f>AN204</f>
        <v>0</v>
      </c>
      <c r="AO197" s="43">
        <f>AO204</f>
        <v>0</v>
      </c>
      <c r="AP197" s="43">
        <f>AP204</f>
        <v>0</v>
      </c>
      <c r="AQ197" s="43">
        <f>AQ204</f>
        <v>0</v>
      </c>
      <c r="AR197" s="43">
        <f>AR204</f>
        <v>58649.93</v>
      </c>
      <c r="AS197" s="43">
        <f>AS204</f>
        <v>0</v>
      </c>
      <c r="AT197" s="43">
        <f>AT204</f>
        <v>0</v>
      </c>
      <c r="AU197" s="43">
        <f>AU204</f>
        <v>58649.93</v>
      </c>
      <c r="AV197" s="43">
        <f>AV204</f>
        <v>22982</v>
      </c>
      <c r="AW197" s="43">
        <f>AW204</f>
        <v>22982</v>
      </c>
      <c r="AX197" s="43">
        <f>AX204</f>
        <v>0</v>
      </c>
      <c r="AY197" s="43">
        <f>AY204</f>
        <v>22982</v>
      </c>
      <c r="AZ197" s="43">
        <f>AZ204</f>
        <v>0</v>
      </c>
      <c r="BA197" s="43">
        <f>BA204</f>
        <v>0</v>
      </c>
      <c r="BB197" s="43">
        <f>BB204</f>
        <v>0</v>
      </c>
      <c r="BC197" s="43">
        <f>BC204</f>
        <v>0</v>
      </c>
      <c r="BD197" s="43">
        <f>BD204</f>
        <v>0</v>
      </c>
      <c r="BE197" s="43">
        <f>BE204</f>
        <v>0</v>
      </c>
      <c r="BF197" s="43">
        <f>BF204</f>
        <v>0</v>
      </c>
      <c r="BG197" s="43">
        <f>BG204</f>
        <v>0</v>
      </c>
      <c r="BH197" s="43">
        <f>BH204</f>
        <v>0</v>
      </c>
      <c r="BI197" s="43">
        <f>BI204</f>
        <v>0</v>
      </c>
      <c r="BJ197" s="43">
        <f>BJ204</f>
        <v>0</v>
      </c>
      <c r="BK197" s="43">
        <f>BK204</f>
        <v>0</v>
      </c>
      <c r="BL197" s="43">
        <f>BL204</f>
        <v>0</v>
      </c>
      <c r="BM197" s="43">
        <f>BM204</f>
        <v>0</v>
      </c>
      <c r="BN197" s="43">
        <f>BN204</f>
        <v>0</v>
      </c>
      <c r="BO197" s="43">
        <f>BO204</f>
        <v>0</v>
      </c>
      <c r="BP197" s="43">
        <f>BP204</f>
        <v>0</v>
      </c>
      <c r="BQ197" s="43">
        <f>BQ204</f>
        <v>0</v>
      </c>
      <c r="BR197" s="43">
        <f>BR204</f>
        <v>0</v>
      </c>
      <c r="BS197" s="43">
        <f>BS204</f>
        <v>0</v>
      </c>
      <c r="BT197" s="43">
        <f>BT204</f>
        <v>0</v>
      </c>
      <c r="BU197" s="43">
        <f>BU204</f>
        <v>0</v>
      </c>
      <c r="BV197" s="43">
        <f>BV204</f>
        <v>0</v>
      </c>
      <c r="BW197" s="43">
        <f>BW204</f>
        <v>0</v>
      </c>
      <c r="BX197" s="43">
        <f>BX204</f>
        <v>0</v>
      </c>
      <c r="BY197" s="43">
        <f>BY204</f>
        <v>0</v>
      </c>
      <c r="BZ197" s="43">
        <f>BZ204</f>
        <v>0</v>
      </c>
      <c r="CA197" s="43">
        <f>CA204</f>
        <v>58649.93</v>
      </c>
      <c r="CB197" s="43">
        <f>CB204</f>
        <v>0</v>
      </c>
      <c r="CC197" s="43">
        <f>CC204</f>
        <v>0</v>
      </c>
      <c r="CD197" s="43">
        <f>CD204</f>
        <v>58649.93</v>
      </c>
      <c r="CE197" s="43">
        <f>CE204</f>
        <v>22982</v>
      </c>
      <c r="CF197" s="43">
        <f>CF204</f>
        <v>22982</v>
      </c>
      <c r="CG197" s="43">
        <f>CG204</f>
        <v>0</v>
      </c>
      <c r="CH197" s="43">
        <f>CH204</f>
        <v>22982</v>
      </c>
      <c r="CI197" s="43">
        <f>CI204</f>
        <v>0</v>
      </c>
      <c r="CJ197" s="43">
        <f>CJ204</f>
        <v>0</v>
      </c>
      <c r="CK197" s="43">
        <f>CK204</f>
        <v>0</v>
      </c>
      <c r="CL197" s="43">
        <f>CL204</f>
        <v>0</v>
      </c>
      <c r="CM197" s="43">
        <f>CM204</f>
        <v>0</v>
      </c>
      <c r="CN197" s="43">
        <f>CN204</f>
        <v>0</v>
      </c>
      <c r="CO197" s="43">
        <f>CO204</f>
        <v>0</v>
      </c>
      <c r="CP197" s="43">
        <f>CP204</f>
        <v>0</v>
      </c>
      <c r="CQ197" s="43">
        <f>CQ204</f>
        <v>0</v>
      </c>
      <c r="CR197" s="43">
        <f>CR204</f>
        <v>0</v>
      </c>
      <c r="CS197" s="43">
        <f>CS204</f>
        <v>0</v>
      </c>
      <c r="CT197" s="43">
        <f>CT204</f>
        <v>0</v>
      </c>
      <c r="CU197" s="43">
        <f>CU204</f>
        <v>0</v>
      </c>
      <c r="CV197" s="43">
        <f>CV204</f>
        <v>0</v>
      </c>
      <c r="CW197" s="43">
        <f>CW204</f>
        <v>0</v>
      </c>
      <c r="CX197" s="43">
        <f>CX204</f>
        <v>0</v>
      </c>
      <c r="CY197" s="43">
        <f>CY204</f>
        <v>0</v>
      </c>
      <c r="CZ197" s="43">
        <f>CZ204</f>
        <v>0</v>
      </c>
      <c r="DA197" s="43">
        <f>DA204</f>
        <v>0</v>
      </c>
      <c r="DB197" s="43">
        <f>DB204</f>
        <v>0</v>
      </c>
      <c r="DC197" s="43">
        <f>DC204</f>
        <v>0</v>
      </c>
      <c r="DD197" s="43">
        <f>DD204</f>
        <v>0</v>
      </c>
      <c r="DE197" s="43">
        <f>DE204</f>
        <v>0</v>
      </c>
      <c r="DF197" s="43">
        <f>DF204</f>
        <v>0</v>
      </c>
      <c r="DG197" s="44">
        <f>DG204</f>
        <v>0</v>
      </c>
      <c r="DH197" s="44">
        <f>DH204</f>
        <v>0</v>
      </c>
      <c r="DI197" s="44">
        <f>DI204</f>
        <v>0</v>
      </c>
      <c r="DJ197" s="44">
        <f>DJ204</f>
        <v>0</v>
      </c>
      <c r="DK197" s="44">
        <f>DK204</f>
        <v>0</v>
      </c>
      <c r="DL197" s="44">
        <f>DL204</f>
        <v>0</v>
      </c>
      <c r="DM197" s="44">
        <f>DM204</f>
        <v>0</v>
      </c>
      <c r="DN197" s="44">
        <f>DN204</f>
        <v>0</v>
      </c>
      <c r="DO197" s="44">
        <f>DO204</f>
        <v>0</v>
      </c>
      <c r="DP197" s="44">
        <f>DP204</f>
        <v>0</v>
      </c>
      <c r="DQ197" s="44">
        <f>DQ204</f>
        <v>0</v>
      </c>
      <c r="DR197" s="44">
        <f>DR204</f>
        <v>0</v>
      </c>
      <c r="DS197" s="44">
        <f>DS204</f>
        <v>0</v>
      </c>
      <c r="DT197" s="44">
        <f>DT204</f>
        <v>0</v>
      </c>
      <c r="DU197" s="44">
        <f>DU204</f>
        <v>0</v>
      </c>
      <c r="DV197" s="44">
        <f>DV204</f>
        <v>0</v>
      </c>
      <c r="DW197" s="44">
        <f>DW204</f>
        <v>0</v>
      </c>
      <c r="DX197" s="44">
        <f>DX204</f>
        <v>0</v>
      </c>
      <c r="DY197" s="44">
        <f>DY204</f>
        <v>0</v>
      </c>
      <c r="DZ197" s="44">
        <f>DZ204</f>
        <v>0</v>
      </c>
      <c r="EA197" s="44">
        <f>EA204</f>
        <v>0</v>
      </c>
      <c r="EB197" s="44">
        <f>EB204</f>
        <v>0</v>
      </c>
      <c r="EC197" s="44">
        <f>EC204</f>
        <v>0</v>
      </c>
      <c r="ED197" s="44">
        <f>ED204</f>
        <v>0</v>
      </c>
      <c r="EE197" s="44">
        <f>EE204</f>
        <v>0</v>
      </c>
      <c r="EF197" s="44">
        <f>EF204</f>
        <v>0</v>
      </c>
      <c r="EG197" s="44">
        <f>EG204</f>
        <v>0</v>
      </c>
      <c r="EH197" s="44">
        <f>EH204</f>
        <v>0</v>
      </c>
      <c r="EI197" s="44">
        <f>EI204</f>
        <v>0</v>
      </c>
      <c r="EJ197" s="44">
        <f>EJ204</f>
        <v>0</v>
      </c>
      <c r="EK197" s="44">
        <f>EK204</f>
        <v>0</v>
      </c>
      <c r="EL197" s="44">
        <f>EL204</f>
        <v>0</v>
      </c>
      <c r="EM197" s="44">
        <f>EM204</f>
        <v>0</v>
      </c>
      <c r="EN197" s="44">
        <f>EN204</f>
        <v>0</v>
      </c>
      <c r="EO197" s="44">
        <f>EO204</f>
        <v>0</v>
      </c>
      <c r="EP197" s="44">
        <f>EP204</f>
        <v>0</v>
      </c>
      <c r="EQ197" s="44">
        <f>EQ204</f>
        <v>0</v>
      </c>
      <c r="ER197" s="44">
        <f>ER204</f>
        <v>0</v>
      </c>
      <c r="ES197" s="44">
        <f>ES204</f>
        <v>0</v>
      </c>
      <c r="ET197" s="44">
        <f>ET204</f>
        <v>0</v>
      </c>
      <c r="EU197" s="44">
        <f>EU204</f>
        <v>0</v>
      </c>
      <c r="EV197" s="44">
        <f>EV204</f>
        <v>0</v>
      </c>
      <c r="EW197" s="44">
        <f>EW204</f>
        <v>0</v>
      </c>
      <c r="EX197" s="44">
        <f>EX204</f>
        <v>0</v>
      </c>
      <c r="EY197" s="44">
        <f>EY204</f>
        <v>0</v>
      </c>
      <c r="EZ197" s="44">
        <f>EZ204</f>
        <v>0</v>
      </c>
      <c r="FA197" s="44">
        <f>FA204</f>
        <v>0</v>
      </c>
      <c r="FB197" s="44">
        <f>FB204</f>
        <v>0</v>
      </c>
      <c r="FC197" s="44">
        <f>FC204</f>
        <v>0</v>
      </c>
      <c r="FD197" s="44">
        <f>FD204</f>
        <v>0</v>
      </c>
      <c r="FE197" s="44">
        <f>FE204</f>
        <v>0</v>
      </c>
      <c r="FF197" s="44">
        <f>FF204</f>
        <v>0</v>
      </c>
      <c r="FG197" s="44">
        <f>FG204</f>
        <v>0</v>
      </c>
      <c r="FH197" s="44">
        <f>FH204</f>
        <v>0</v>
      </c>
      <c r="FI197" s="44">
        <f>FI204</f>
        <v>0</v>
      </c>
      <c r="FJ197" s="44">
        <f>FJ204</f>
        <v>0</v>
      </c>
      <c r="FK197" s="44">
        <f>FK204</f>
        <v>0</v>
      </c>
      <c r="FL197" s="44">
        <f>FL204</f>
        <v>0</v>
      </c>
      <c r="FM197" s="44">
        <f>FM204</f>
        <v>0</v>
      </c>
      <c r="FN197" s="44">
        <f>FN204</f>
        <v>0</v>
      </c>
      <c r="FO197" s="44">
        <f>FO204</f>
        <v>0</v>
      </c>
      <c r="FP197" s="44">
        <f>FP204</f>
        <v>0</v>
      </c>
      <c r="FQ197" s="44">
        <f>FQ204</f>
        <v>0</v>
      </c>
      <c r="FR197" s="44">
        <f>FR204</f>
        <v>0</v>
      </c>
      <c r="FS197" s="44">
        <f>FS204</f>
        <v>0</v>
      </c>
      <c r="FT197" s="44">
        <f>FT204</f>
        <v>0</v>
      </c>
      <c r="FU197" s="44">
        <f>FU204</f>
        <v>0</v>
      </c>
      <c r="FV197" s="44">
        <f>FV204</f>
        <v>0</v>
      </c>
      <c r="FW197" s="44">
        <f>FW204</f>
        <v>0</v>
      </c>
      <c r="FX197" s="44">
        <f>FX204</f>
        <v>0</v>
      </c>
      <c r="FY197" s="44">
        <f>FY204</f>
        <v>0</v>
      </c>
      <c r="FZ197" s="44">
        <f>FZ204</f>
        <v>0</v>
      </c>
      <c r="GA197" s="44">
        <f>GA204</f>
        <v>0</v>
      </c>
      <c r="GB197" s="44">
        <f>GB204</f>
        <v>0</v>
      </c>
      <c r="GC197" s="44">
        <f>GC204</f>
        <v>0</v>
      </c>
      <c r="GD197" s="44">
        <f>GD204</f>
        <v>0</v>
      </c>
      <c r="GE197" s="44">
        <f>GE204</f>
        <v>0</v>
      </c>
      <c r="GF197" s="44">
        <f>GF204</f>
        <v>0</v>
      </c>
      <c r="GG197" s="44">
        <f>GG204</f>
        <v>0</v>
      </c>
      <c r="GH197" s="44">
        <f>GH204</f>
        <v>0</v>
      </c>
      <c r="GI197" s="44">
        <f>GI204</f>
        <v>0</v>
      </c>
      <c r="GJ197" s="44">
        <f>GJ204</f>
        <v>0</v>
      </c>
      <c r="GK197" s="44">
        <f>GK204</f>
        <v>0</v>
      </c>
      <c r="GL197" s="44">
        <f>GL204</f>
        <v>0</v>
      </c>
      <c r="GM197" s="44">
        <f>GM204</f>
        <v>0</v>
      </c>
      <c r="GN197" s="44">
        <f>GN204</f>
        <v>0</v>
      </c>
      <c r="GO197" s="44">
        <f>GO204</f>
        <v>0</v>
      </c>
      <c r="GP197" s="44">
        <f>GP204</f>
        <v>0</v>
      </c>
      <c r="GQ197" s="44">
        <f>GQ204</f>
        <v>0</v>
      </c>
      <c r="GR197" s="44">
        <f>GR204</f>
        <v>0</v>
      </c>
      <c r="GS197" s="44">
        <f>GS204</f>
        <v>0</v>
      </c>
      <c r="GT197" s="44">
        <f>GT204</f>
        <v>0</v>
      </c>
      <c r="GU197" s="44">
        <f>GU204</f>
        <v>0</v>
      </c>
      <c r="GV197" s="44">
        <f>GV204</f>
        <v>0</v>
      </c>
      <c r="GW197" s="44">
        <f>GW204</f>
        <v>0</v>
      </c>
      <c r="GX197" s="44">
        <f>GX204</f>
        <v>0</v>
      </c>
    </row>
    <row r="199" ht="12.75">
      <c r="A199">
        <v>17</v>
      </c>
      <c r="B199">
        <v>1</v>
      </c>
      <c r="D199">
        <f>ROW(EtalonRes!A52)</f>
        <v>52</v>
      </c>
      <c r="E199" t="s">
        <v>101</v>
      </c>
      <c r="F199" t="s">
        <v>185</v>
      </c>
      <c r="G199" t="s">
        <v>186</v>
      </c>
      <c r="H199" t="s">
        <v>187</v>
      </c>
      <c r="I199">
        <v>40</v>
      </c>
      <c r="J199">
        <v>0</v>
      </c>
      <c r="K199">
        <v>40</v>
      </c>
      <c r="O199">
        <f t="shared" ref="O199:O202" si="133">ROUND(CP199,2)</f>
        <v>36906.400000000001</v>
      </c>
      <c r="P199">
        <f t="shared" ref="P199:P202" si="134">ROUND(CQ199*I199,2)</f>
        <v>22982</v>
      </c>
      <c r="Q199">
        <f t="shared" ref="Q199:Q202" si="135">ROUND(CR199*I199,2)</f>
        <v>7998.8000000000002</v>
      </c>
      <c r="R199">
        <f t="shared" ref="R199:R202" si="136">ROUND(CS199*I199,2)</f>
        <v>4520.8000000000002</v>
      </c>
      <c r="S199">
        <f t="shared" ref="S199:S202" si="137">ROUND(CT199*I199,2)</f>
        <v>5925.6000000000004</v>
      </c>
      <c r="T199">
        <f t="shared" ref="T199:T202" si="138">ROUND(CU199*I199,2)</f>
        <v>0</v>
      </c>
      <c r="U199">
        <f t="shared" ref="U199:U202" si="139">CV199*I199</f>
        <v>26.399999999999999</v>
      </c>
      <c r="V199">
        <f t="shared" ref="V199:V202" si="140">CW199*I199</f>
        <v>0</v>
      </c>
      <c r="W199">
        <f t="shared" ref="W199:W202" si="141">ROUND(CX199*I199,2)</f>
        <v>0</v>
      </c>
      <c r="X199">
        <f t="shared" ref="X199:X202" si="142">ROUND(CY199,2)</f>
        <v>4147.9200000000001</v>
      </c>
      <c r="Y199">
        <f t="shared" ref="Y199:Y202" si="143">ROUND(CZ199,2)</f>
        <v>592.55999999999995</v>
      </c>
      <c r="AA199">
        <v>52146028</v>
      </c>
      <c r="AB199">
        <f t="shared" ref="AB199:AB202" si="144">ROUND((AC199+AD199+AF199),6)</f>
        <v>922.65999999999997</v>
      </c>
      <c r="AC199">
        <f t="shared" ref="AC199:AC202" si="145">ROUND((ES199),6)</f>
        <v>574.54999999999995</v>
      </c>
      <c r="AD199">
        <f t="shared" ref="AD199:AD201" si="146">ROUND((((ET199)-(EU199))+AE199),6)</f>
        <v>199.97</v>
      </c>
      <c r="AE199">
        <f t="shared" ref="AE199:AE201" si="147">ROUND((EU199),6)</f>
        <v>113.02</v>
      </c>
      <c r="AF199">
        <f t="shared" ref="AF199:AF201" si="148">ROUND((EV199),6)</f>
        <v>148.13999999999999</v>
      </c>
      <c r="AG199">
        <f t="shared" ref="AG199:AG202" si="149">ROUND((AP199),6)</f>
        <v>0</v>
      </c>
      <c r="AH199">
        <f t="shared" ref="AH199:AH201" si="150">(EW199)</f>
        <v>0.66000000000000003</v>
      </c>
      <c r="AI199">
        <f t="shared" ref="AI199:AI201" si="151">(EX199)</f>
        <v>0</v>
      </c>
      <c r="AJ199">
        <f t="shared" ref="AJ199:AJ202" si="152">(AS199)</f>
        <v>0</v>
      </c>
      <c r="AK199">
        <v>922.65999999999997</v>
      </c>
      <c r="AL199">
        <v>574.54999999999995</v>
      </c>
      <c r="AM199">
        <v>199.97</v>
      </c>
      <c r="AN199">
        <v>113.02</v>
      </c>
      <c r="AO199">
        <v>148.13999999999999</v>
      </c>
      <c r="AP199">
        <v>0</v>
      </c>
      <c r="AQ199">
        <v>0.66000000000000003</v>
      </c>
      <c r="AR199">
        <v>0</v>
      </c>
      <c r="AS199">
        <v>0</v>
      </c>
      <c r="AT199">
        <v>70</v>
      </c>
      <c r="AU199">
        <v>10</v>
      </c>
      <c r="AV199">
        <v>1</v>
      </c>
      <c r="AW199">
        <v>1</v>
      </c>
      <c r="AZ199">
        <v>1</v>
      </c>
      <c r="BA199">
        <v>1</v>
      </c>
      <c r="BB199">
        <v>1</v>
      </c>
      <c r="BC199">
        <v>1</v>
      </c>
      <c r="BH199">
        <v>0</v>
      </c>
      <c r="BI199">
        <v>4</v>
      </c>
      <c r="BJ199" t="s">
        <v>188</v>
      </c>
      <c r="BM199">
        <v>0</v>
      </c>
      <c r="BN199">
        <v>0</v>
      </c>
      <c r="BP199">
        <v>0</v>
      </c>
      <c r="BQ199">
        <v>1</v>
      </c>
      <c r="BR199">
        <v>0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Z199">
        <v>70</v>
      </c>
      <c r="CA199">
        <v>10</v>
      </c>
      <c r="CE199">
        <v>0</v>
      </c>
      <c r="CF199">
        <v>0</v>
      </c>
      <c r="CG199">
        <v>0</v>
      </c>
      <c r="CM199">
        <v>0</v>
      </c>
      <c r="CO199">
        <v>0</v>
      </c>
      <c r="CP199">
        <f t="shared" ref="CP199:CP202" si="153">(P199+Q199+S199)</f>
        <v>36906.400000000001</v>
      </c>
      <c r="CQ199">
        <f t="shared" ref="CQ199:CQ202" si="154">(AC199*BC199*AW199)</f>
        <v>574.54999999999995</v>
      </c>
      <c r="CR199">
        <f t="shared" ref="CR199:CR201" si="155">((((ET199)*BB199-(EU199)*BS199)+AE199*BS199)*AV199)</f>
        <v>199.97</v>
      </c>
      <c r="CS199">
        <f t="shared" ref="CS199:CS202" si="156">(AE199*BS199*AV199)</f>
        <v>113.02</v>
      </c>
      <c r="CT199">
        <f t="shared" ref="CT199:CT202" si="157">(AF199*BA199*AV199)</f>
        <v>148.13999999999999</v>
      </c>
      <c r="CU199">
        <f t="shared" ref="CU199:CU202" si="158">AG199</f>
        <v>0</v>
      </c>
      <c r="CV199">
        <f t="shared" ref="CV199:CV202" si="159">(AH199*AV199)</f>
        <v>0.66000000000000003</v>
      </c>
      <c r="CW199">
        <f t="shared" ref="CW199:CW202" si="160">AI199</f>
        <v>0</v>
      </c>
      <c r="CX199">
        <f t="shared" ref="CX199:CX202" si="161">AJ199</f>
        <v>0</v>
      </c>
      <c r="CY199">
        <f t="shared" ref="CY199:CY202" si="162">((S199*BZ199)/100)</f>
        <v>4147.9200000000001</v>
      </c>
      <c r="CZ199">
        <f t="shared" ref="CZ199:CZ202" si="163">((S199*CA199)/100)</f>
        <v>592.55999999999995</v>
      </c>
      <c r="DN199">
        <v>0</v>
      </c>
      <c r="DO199">
        <v>0</v>
      </c>
      <c r="DP199">
        <v>1</v>
      </c>
      <c r="DQ199">
        <v>1</v>
      </c>
      <c r="DU199">
        <v>1003</v>
      </c>
      <c r="DV199" t="s">
        <v>187</v>
      </c>
      <c r="DW199" t="s">
        <v>187</v>
      </c>
      <c r="DX199">
        <v>1</v>
      </c>
      <c r="EE199">
        <v>51761345</v>
      </c>
      <c r="EF199">
        <v>1</v>
      </c>
      <c r="EG199" t="s">
        <v>106</v>
      </c>
      <c r="EH199">
        <v>0</v>
      </c>
      <c r="EJ199">
        <v>4</v>
      </c>
      <c r="EK199">
        <v>0</v>
      </c>
      <c r="EL199" t="s">
        <v>107</v>
      </c>
      <c r="EM199" t="s">
        <v>108</v>
      </c>
      <c r="EQ199">
        <v>0</v>
      </c>
      <c r="ER199">
        <v>922.65999999999997</v>
      </c>
      <c r="ES199">
        <v>574.54999999999995</v>
      </c>
      <c r="ET199">
        <v>199.97</v>
      </c>
      <c r="EU199">
        <v>113.02</v>
      </c>
      <c r="EV199">
        <v>148.13999999999999</v>
      </c>
      <c r="EW199">
        <v>0.66000000000000003</v>
      </c>
      <c r="EX199">
        <v>0</v>
      </c>
      <c r="EY199">
        <v>0</v>
      </c>
      <c r="FQ199">
        <v>0</v>
      </c>
      <c r="FR199">
        <f t="shared" ref="FR199:FR202" si="164">ROUND(IF(AND(BH199=3,BI199=3),P199,0),2)</f>
        <v>0</v>
      </c>
      <c r="FS199">
        <v>0</v>
      </c>
      <c r="FX199">
        <v>70</v>
      </c>
      <c r="FY199">
        <v>10</v>
      </c>
      <c r="GD199">
        <v>0</v>
      </c>
      <c r="GF199">
        <v>999669814</v>
      </c>
      <c r="GG199">
        <v>2</v>
      </c>
      <c r="GH199">
        <v>1</v>
      </c>
      <c r="GI199">
        <v>-2</v>
      </c>
      <c r="GJ199">
        <v>0</v>
      </c>
      <c r="GK199">
        <f>ROUND(R199*(R12)/100,2)</f>
        <v>4882.46</v>
      </c>
      <c r="GL199">
        <f t="shared" ref="GL199:GL202" si="165">ROUND(IF(AND(BH199=3,BI199=3,FS199&lt;&gt;0),P199,0),2)</f>
        <v>0</v>
      </c>
      <c r="GM199">
        <f t="shared" ref="GM199:GM200" si="166">ROUND(O199+X199+Y199+GK199,2)+GX199</f>
        <v>46529.339999999997</v>
      </c>
      <c r="GN199">
        <f t="shared" ref="GN199:GN200" si="167">IF(OR(BI199=0,BI199=1),ROUND(O199+X199+Y199+GK199,2),0)</f>
        <v>0</v>
      </c>
      <c r="GO199">
        <f t="shared" ref="GO199:GO200" si="168">IF(BI199=2,ROUND(O199+X199+Y199+GK199,2),0)</f>
        <v>0</v>
      </c>
      <c r="GP199">
        <f t="shared" ref="GP199:GP200" si="169">IF(BI199=4,ROUND(O199+X199+Y199+GK199,2)+GX199,0)</f>
        <v>46529.339999999997</v>
      </c>
      <c r="GR199">
        <v>0</v>
      </c>
      <c r="GS199">
        <v>3</v>
      </c>
      <c r="GT199">
        <v>0</v>
      </c>
      <c r="GV199">
        <f t="shared" ref="GV199:GV202" si="170">ROUND((GT199),6)</f>
        <v>0</v>
      </c>
      <c r="GW199">
        <v>1</v>
      </c>
      <c r="GX199">
        <f t="shared" ref="GX199:GX202" si="171">ROUND(HC199*I199,2)</f>
        <v>0</v>
      </c>
      <c r="HA199">
        <v>0</v>
      </c>
      <c r="HB199">
        <v>0</v>
      </c>
      <c r="HC199">
        <f t="shared" si="128"/>
        <v>0</v>
      </c>
      <c r="IK199">
        <v>0</v>
      </c>
    </row>
    <row r="200" ht="12.75">
      <c r="A200">
        <v>18</v>
      </c>
      <c r="B200">
        <v>1</v>
      </c>
      <c r="E200" t="s">
        <v>109</v>
      </c>
      <c r="F200" t="s">
        <v>110</v>
      </c>
      <c r="G200" t="s">
        <v>111</v>
      </c>
      <c r="H200" t="s">
        <v>112</v>
      </c>
      <c r="I200">
        <f>I199*J200</f>
        <v>-9.8399999999999999</v>
      </c>
      <c r="J200">
        <v>-0.246</v>
      </c>
      <c r="K200">
        <v>-0.246</v>
      </c>
      <c r="O200">
        <f t="shared" si="133"/>
        <v>-0</v>
      </c>
      <c r="P200">
        <f t="shared" si="134"/>
        <v>-0</v>
      </c>
      <c r="Q200">
        <f t="shared" si="135"/>
        <v>-0</v>
      </c>
      <c r="R200">
        <f t="shared" si="136"/>
        <v>-0</v>
      </c>
      <c r="S200">
        <f t="shared" si="137"/>
        <v>-0</v>
      </c>
      <c r="T200">
        <f t="shared" si="138"/>
        <v>-0</v>
      </c>
      <c r="U200">
        <f t="shared" si="139"/>
        <v>-0</v>
      </c>
      <c r="V200">
        <f t="shared" si="140"/>
        <v>-0</v>
      </c>
      <c r="W200">
        <f t="shared" si="141"/>
        <v>-0</v>
      </c>
      <c r="X200">
        <f t="shared" si="142"/>
        <v>-0</v>
      </c>
      <c r="Y200">
        <f t="shared" si="143"/>
        <v>-0</v>
      </c>
      <c r="AA200">
        <v>52146028</v>
      </c>
      <c r="AB200">
        <f t="shared" si="144"/>
        <v>0</v>
      </c>
      <c r="AC200">
        <f t="shared" si="145"/>
        <v>0</v>
      </c>
      <c r="AD200">
        <f t="shared" si="146"/>
        <v>0</v>
      </c>
      <c r="AE200">
        <f t="shared" si="147"/>
        <v>0</v>
      </c>
      <c r="AF200">
        <f t="shared" si="148"/>
        <v>0</v>
      </c>
      <c r="AG200">
        <f t="shared" si="149"/>
        <v>0</v>
      </c>
      <c r="AH200">
        <f t="shared" si="150"/>
        <v>0</v>
      </c>
      <c r="AI200">
        <f t="shared" si="151"/>
        <v>0</v>
      </c>
      <c r="AJ200">
        <f t="shared" si="152"/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70</v>
      </c>
      <c r="AU200">
        <v>10</v>
      </c>
      <c r="AV200">
        <v>1</v>
      </c>
      <c r="AW200">
        <v>1</v>
      </c>
      <c r="AZ200">
        <v>1</v>
      </c>
      <c r="BA200">
        <v>1</v>
      </c>
      <c r="BB200">
        <v>1</v>
      </c>
      <c r="BC200">
        <v>1</v>
      </c>
      <c r="BH200">
        <v>3</v>
      </c>
      <c r="BI200">
        <v>4</v>
      </c>
      <c r="BM200">
        <v>0</v>
      </c>
      <c r="BN200">
        <v>0</v>
      </c>
      <c r="BP200">
        <v>0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Z200">
        <v>70</v>
      </c>
      <c r="CA200">
        <v>10</v>
      </c>
      <c r="CE200">
        <v>0</v>
      </c>
      <c r="CF200">
        <v>0</v>
      </c>
      <c r="CG200">
        <v>0</v>
      </c>
      <c r="CM200">
        <v>0</v>
      </c>
      <c r="CO200">
        <v>0</v>
      </c>
      <c r="CP200">
        <f t="shared" si="153"/>
        <v>-0</v>
      </c>
      <c r="CQ200">
        <f t="shared" si="154"/>
        <v>0</v>
      </c>
      <c r="CR200">
        <f t="shared" si="155"/>
        <v>0</v>
      </c>
      <c r="CS200">
        <f t="shared" si="156"/>
        <v>0</v>
      </c>
      <c r="CT200">
        <f t="shared" si="157"/>
        <v>0</v>
      </c>
      <c r="CU200">
        <f t="shared" si="158"/>
        <v>0</v>
      </c>
      <c r="CV200">
        <f t="shared" si="159"/>
        <v>0</v>
      </c>
      <c r="CW200">
        <f t="shared" si="160"/>
        <v>0</v>
      </c>
      <c r="CX200">
        <f t="shared" si="161"/>
        <v>0</v>
      </c>
      <c r="CY200">
        <f t="shared" si="162"/>
        <v>-0</v>
      </c>
      <c r="CZ200">
        <f t="shared" si="163"/>
        <v>-0</v>
      </c>
      <c r="DN200">
        <v>0</v>
      </c>
      <c r="DO200">
        <v>0</v>
      </c>
      <c r="DP200">
        <v>1</v>
      </c>
      <c r="DQ200">
        <v>1</v>
      </c>
      <c r="DU200">
        <v>1009</v>
      </c>
      <c r="DV200" t="s">
        <v>112</v>
      </c>
      <c r="DW200" t="s">
        <v>112</v>
      </c>
      <c r="DX200">
        <v>1000</v>
      </c>
      <c r="EE200">
        <v>51761345</v>
      </c>
      <c r="EF200">
        <v>1</v>
      </c>
      <c r="EG200" t="s">
        <v>106</v>
      </c>
      <c r="EH200">
        <v>0</v>
      </c>
      <c r="EJ200">
        <v>4</v>
      </c>
      <c r="EK200">
        <v>0</v>
      </c>
      <c r="EL200" t="s">
        <v>107</v>
      </c>
      <c r="EM200" t="s">
        <v>108</v>
      </c>
      <c r="EQ200">
        <v>32768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FQ200">
        <v>0</v>
      </c>
      <c r="FR200">
        <f t="shared" si="164"/>
        <v>0</v>
      </c>
      <c r="FS200">
        <v>0</v>
      </c>
      <c r="FX200">
        <v>70</v>
      </c>
      <c r="FY200">
        <v>10</v>
      </c>
      <c r="GD200">
        <v>0</v>
      </c>
      <c r="GF200">
        <v>1489638031</v>
      </c>
      <c r="GG200">
        <v>2</v>
      </c>
      <c r="GH200">
        <v>1</v>
      </c>
      <c r="GI200">
        <v>-2</v>
      </c>
      <c r="GJ200">
        <v>0</v>
      </c>
      <c r="GK200">
        <f>ROUND(R200*(R12)/100,2)</f>
        <v>-0</v>
      </c>
      <c r="GL200">
        <f t="shared" si="165"/>
        <v>0</v>
      </c>
      <c r="GM200">
        <f t="shared" si="166"/>
        <v>-0</v>
      </c>
      <c r="GN200">
        <f t="shared" si="167"/>
        <v>0</v>
      </c>
      <c r="GO200">
        <f t="shared" si="168"/>
        <v>0</v>
      </c>
      <c r="GP200">
        <f t="shared" si="169"/>
        <v>-0</v>
      </c>
      <c r="GR200">
        <v>0</v>
      </c>
      <c r="GS200">
        <v>3</v>
      </c>
      <c r="GT200">
        <v>0</v>
      </c>
      <c r="GV200">
        <f t="shared" si="170"/>
        <v>0</v>
      </c>
      <c r="GW200">
        <v>1</v>
      </c>
      <c r="GX200">
        <f t="shared" si="171"/>
        <v>-0</v>
      </c>
      <c r="HA200">
        <v>0</v>
      </c>
      <c r="HB200">
        <v>0</v>
      </c>
      <c r="HC200">
        <f t="shared" si="128"/>
        <v>0</v>
      </c>
      <c r="IK200">
        <v>0</v>
      </c>
    </row>
    <row r="201" ht="12.75">
      <c r="A201">
        <v>17</v>
      </c>
      <c r="B201">
        <v>1</v>
      </c>
      <c r="D201">
        <f>ROW(EtalonRes!A54)</f>
        <v>54</v>
      </c>
      <c r="E201" t="s">
        <v>113</v>
      </c>
      <c r="F201" t="s">
        <v>114</v>
      </c>
      <c r="G201" t="s">
        <v>189</v>
      </c>
      <c r="H201" t="s">
        <v>112</v>
      </c>
      <c r="I201">
        <f>ROUND(9.84*0.8,9)</f>
        <v>7.8719999999999999</v>
      </c>
      <c r="J201">
        <v>0</v>
      </c>
      <c r="K201">
        <f>ROUND(9.84*0.8,9)</f>
        <v>7.8719999999999999</v>
      </c>
      <c r="O201">
        <f t="shared" si="133"/>
        <v>481.92000000000002</v>
      </c>
      <c r="P201">
        <f t="shared" si="134"/>
        <v>0</v>
      </c>
      <c r="Q201">
        <f t="shared" si="135"/>
        <v>481.92000000000002</v>
      </c>
      <c r="R201">
        <f t="shared" si="136"/>
        <v>259.85000000000002</v>
      </c>
      <c r="S201">
        <f t="shared" si="137"/>
        <v>0</v>
      </c>
      <c r="T201">
        <f t="shared" si="138"/>
        <v>0</v>
      </c>
      <c r="U201">
        <f t="shared" si="139"/>
        <v>0</v>
      </c>
      <c r="V201">
        <f t="shared" si="140"/>
        <v>0</v>
      </c>
      <c r="W201">
        <f t="shared" si="141"/>
        <v>0</v>
      </c>
      <c r="X201">
        <f t="shared" si="142"/>
        <v>0</v>
      </c>
      <c r="Y201">
        <f t="shared" si="143"/>
        <v>0</v>
      </c>
      <c r="AA201">
        <v>52146028</v>
      </c>
      <c r="AB201">
        <f t="shared" si="144"/>
        <v>61.219999999999999</v>
      </c>
      <c r="AC201">
        <f t="shared" si="145"/>
        <v>0</v>
      </c>
      <c r="AD201">
        <f t="shared" si="146"/>
        <v>61.219999999999999</v>
      </c>
      <c r="AE201">
        <f t="shared" si="147"/>
        <v>33.009999999999998</v>
      </c>
      <c r="AF201">
        <f t="shared" si="148"/>
        <v>0</v>
      </c>
      <c r="AG201">
        <f t="shared" si="149"/>
        <v>0</v>
      </c>
      <c r="AH201">
        <f t="shared" si="150"/>
        <v>0</v>
      </c>
      <c r="AI201">
        <f t="shared" si="151"/>
        <v>0</v>
      </c>
      <c r="AJ201">
        <f t="shared" si="152"/>
        <v>0</v>
      </c>
      <c r="AK201">
        <v>61.219999999999999</v>
      </c>
      <c r="AL201">
        <v>0</v>
      </c>
      <c r="AM201">
        <v>61.219999999999999</v>
      </c>
      <c r="AN201">
        <v>33.009999999999998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1</v>
      </c>
      <c r="AZ201">
        <v>1</v>
      </c>
      <c r="BA201">
        <v>1</v>
      </c>
      <c r="BB201">
        <v>1</v>
      </c>
      <c r="BC201">
        <v>1</v>
      </c>
      <c r="BH201">
        <v>0</v>
      </c>
      <c r="BI201">
        <v>4</v>
      </c>
      <c r="BJ201" t="s">
        <v>116</v>
      </c>
      <c r="BM201">
        <v>1</v>
      </c>
      <c r="BN201">
        <v>0</v>
      </c>
      <c r="BP201">
        <v>0</v>
      </c>
      <c r="BQ201">
        <v>1</v>
      </c>
      <c r="BR201">
        <v>0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Z201">
        <v>0</v>
      </c>
      <c r="CA201">
        <v>0</v>
      </c>
      <c r="CE201">
        <v>0</v>
      </c>
      <c r="CF201">
        <v>0</v>
      </c>
      <c r="CG201">
        <v>0</v>
      </c>
      <c r="CM201">
        <v>0</v>
      </c>
      <c r="CO201">
        <v>0</v>
      </c>
      <c r="CP201">
        <f t="shared" si="153"/>
        <v>481.92000000000002</v>
      </c>
      <c r="CQ201">
        <f t="shared" si="154"/>
        <v>0</v>
      </c>
      <c r="CR201">
        <f t="shared" si="155"/>
        <v>61.219999999999999</v>
      </c>
      <c r="CS201">
        <f t="shared" si="156"/>
        <v>33.009999999999998</v>
      </c>
      <c r="CT201">
        <f t="shared" si="157"/>
        <v>0</v>
      </c>
      <c r="CU201">
        <f t="shared" si="158"/>
        <v>0</v>
      </c>
      <c r="CV201">
        <f t="shared" si="159"/>
        <v>0</v>
      </c>
      <c r="CW201">
        <f t="shared" si="160"/>
        <v>0</v>
      </c>
      <c r="CX201">
        <f t="shared" si="161"/>
        <v>0</v>
      </c>
      <c r="CY201">
        <f t="shared" si="162"/>
        <v>0</v>
      </c>
      <c r="CZ201">
        <f t="shared" si="163"/>
        <v>0</v>
      </c>
      <c r="DN201">
        <v>0</v>
      </c>
      <c r="DO201">
        <v>0</v>
      </c>
      <c r="DP201">
        <v>1</v>
      </c>
      <c r="DQ201">
        <v>1</v>
      </c>
      <c r="DU201">
        <v>1009</v>
      </c>
      <c r="DV201" t="s">
        <v>112</v>
      </c>
      <c r="DW201" t="s">
        <v>112</v>
      </c>
      <c r="DX201">
        <v>1000</v>
      </c>
      <c r="EE201">
        <v>51761347</v>
      </c>
      <c r="EF201">
        <v>1</v>
      </c>
      <c r="EG201" t="s">
        <v>106</v>
      </c>
      <c r="EH201">
        <v>0</v>
      </c>
      <c r="EJ201">
        <v>4</v>
      </c>
      <c r="EK201">
        <v>1</v>
      </c>
      <c r="EL201" t="s">
        <v>117</v>
      </c>
      <c r="EM201" t="s">
        <v>108</v>
      </c>
      <c r="EQ201">
        <v>0</v>
      </c>
      <c r="ER201">
        <v>61.219999999999999</v>
      </c>
      <c r="ES201">
        <v>0</v>
      </c>
      <c r="ET201">
        <v>61.219999999999999</v>
      </c>
      <c r="EU201">
        <v>33.009999999999998</v>
      </c>
      <c r="EV201">
        <v>0</v>
      </c>
      <c r="EW201">
        <v>0</v>
      </c>
      <c r="EX201">
        <v>0</v>
      </c>
      <c r="EY201">
        <v>0</v>
      </c>
      <c r="FQ201">
        <v>0</v>
      </c>
      <c r="FR201">
        <f t="shared" si="164"/>
        <v>0</v>
      </c>
      <c r="FS201">
        <v>0</v>
      </c>
      <c r="FX201">
        <v>0</v>
      </c>
      <c r="FY201">
        <v>0</v>
      </c>
      <c r="GD201">
        <v>1</v>
      </c>
      <c r="GF201">
        <v>1602572179</v>
      </c>
      <c r="GG201">
        <v>2</v>
      </c>
      <c r="GH201">
        <v>1</v>
      </c>
      <c r="GI201">
        <v>-2</v>
      </c>
      <c r="GJ201">
        <v>0</v>
      </c>
      <c r="GK201">
        <v>0</v>
      </c>
      <c r="GL201">
        <f t="shared" si="165"/>
        <v>0</v>
      </c>
      <c r="GM201">
        <f t="shared" ref="GM201:GM202" si="172">ROUND(O201+X201+Y201,2)+GX201</f>
        <v>481.92000000000002</v>
      </c>
      <c r="GN201">
        <f t="shared" ref="GN201:GN202" si="173">IF(OR(BI201=0,BI201=1),ROUND(O201+X201+Y201,2),0)</f>
        <v>0</v>
      </c>
      <c r="GO201">
        <f t="shared" ref="GO201:GO202" si="174">IF(BI201=2,ROUND(O201+X201+Y201,2),0)</f>
        <v>0</v>
      </c>
      <c r="GP201">
        <f t="shared" ref="GP201:GP202" si="175">IF(BI201=4,ROUND(O201+X201+Y201,2)+GX201,0)</f>
        <v>481.92000000000002</v>
      </c>
      <c r="GR201">
        <v>0</v>
      </c>
      <c r="GS201">
        <v>3</v>
      </c>
      <c r="GT201">
        <v>0</v>
      </c>
      <c r="GV201">
        <f t="shared" si="170"/>
        <v>0</v>
      </c>
      <c r="GW201">
        <v>1</v>
      </c>
      <c r="GX201">
        <f t="shared" si="171"/>
        <v>0</v>
      </c>
      <c r="HA201">
        <v>0</v>
      </c>
      <c r="HB201">
        <v>0</v>
      </c>
      <c r="HC201">
        <f t="shared" si="128"/>
        <v>0</v>
      </c>
      <c r="IK201">
        <v>0</v>
      </c>
    </row>
    <row r="202" ht="12.75">
      <c r="A202">
        <v>17</v>
      </c>
      <c r="B202">
        <v>1</v>
      </c>
      <c r="D202">
        <f>ROW(EtalonRes!A56)</f>
        <v>56</v>
      </c>
      <c r="E202" t="s">
        <v>118</v>
      </c>
      <c r="F202" t="s">
        <v>119</v>
      </c>
      <c r="G202" t="s">
        <v>120</v>
      </c>
      <c r="H202" t="s">
        <v>112</v>
      </c>
      <c r="I202">
        <f>ROUND(I201,9)</f>
        <v>7.8719999999999999</v>
      </c>
      <c r="J202">
        <v>0</v>
      </c>
      <c r="K202">
        <f>ROUND(I201,9)</f>
        <v>7.8719999999999999</v>
      </c>
      <c r="O202">
        <f t="shared" si="133"/>
        <v>11638.67</v>
      </c>
      <c r="P202">
        <f t="shared" si="134"/>
        <v>0</v>
      </c>
      <c r="Q202">
        <f t="shared" si="135"/>
        <v>11638.67</v>
      </c>
      <c r="R202">
        <f t="shared" si="136"/>
        <v>6279.0200000000004</v>
      </c>
      <c r="S202">
        <f t="shared" si="137"/>
        <v>0</v>
      </c>
      <c r="T202">
        <f t="shared" si="138"/>
        <v>0</v>
      </c>
      <c r="U202">
        <f t="shared" si="139"/>
        <v>0</v>
      </c>
      <c r="V202">
        <f t="shared" si="140"/>
        <v>0</v>
      </c>
      <c r="W202">
        <f t="shared" si="141"/>
        <v>0</v>
      </c>
      <c r="X202">
        <f t="shared" si="142"/>
        <v>0</v>
      </c>
      <c r="Y202">
        <f t="shared" si="143"/>
        <v>0</v>
      </c>
      <c r="AA202">
        <v>52146028</v>
      </c>
      <c r="AB202">
        <f t="shared" si="144"/>
        <v>1478.49</v>
      </c>
      <c r="AC202">
        <f t="shared" si="145"/>
        <v>0</v>
      </c>
      <c r="AD202">
        <f>ROUND(((((ET202*51))-((EU202*51)))+AE202),6)</f>
        <v>1478.49</v>
      </c>
      <c r="AE202">
        <f>ROUND(((EU202*51)),6)</f>
        <v>797.63999999999999</v>
      </c>
      <c r="AF202">
        <f>ROUND(((EV202*51)),6)</f>
        <v>0</v>
      </c>
      <c r="AG202">
        <f t="shared" si="149"/>
        <v>0</v>
      </c>
      <c r="AH202">
        <f>((EW202*51))</f>
        <v>0</v>
      </c>
      <c r="AI202">
        <f>((EX202*51))</f>
        <v>0</v>
      </c>
      <c r="AJ202">
        <f t="shared" si="152"/>
        <v>0</v>
      </c>
      <c r="AK202">
        <v>28.989999999999998</v>
      </c>
      <c r="AL202">
        <v>0</v>
      </c>
      <c r="AM202">
        <v>28.989999999999998</v>
      </c>
      <c r="AN202">
        <v>15.640000000000001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1</v>
      </c>
      <c r="AZ202">
        <v>1</v>
      </c>
      <c r="BA202">
        <v>1</v>
      </c>
      <c r="BB202">
        <v>1</v>
      </c>
      <c r="BC202">
        <v>1</v>
      </c>
      <c r="BH202">
        <v>0</v>
      </c>
      <c r="BI202">
        <v>4</v>
      </c>
      <c r="BJ202" t="s">
        <v>121</v>
      </c>
      <c r="BM202">
        <v>1</v>
      </c>
      <c r="BN202">
        <v>0</v>
      </c>
      <c r="BP202">
        <v>0</v>
      </c>
      <c r="BQ202">
        <v>1</v>
      </c>
      <c r="BR202">
        <v>0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Z202">
        <v>0</v>
      </c>
      <c r="CA202">
        <v>0</v>
      </c>
      <c r="CE202">
        <v>0</v>
      </c>
      <c r="CF202">
        <v>0</v>
      </c>
      <c r="CG202">
        <v>0</v>
      </c>
      <c r="CM202">
        <v>0</v>
      </c>
      <c r="CO202">
        <v>0</v>
      </c>
      <c r="CP202">
        <f t="shared" si="153"/>
        <v>11638.67</v>
      </c>
      <c r="CQ202">
        <f t="shared" si="154"/>
        <v>0</v>
      </c>
      <c r="CR202">
        <f>(((((ET202*51))*BB202-((EU202*51))*BS202)+AE202*BS202)*AV202)</f>
        <v>1478.49</v>
      </c>
      <c r="CS202">
        <f t="shared" si="156"/>
        <v>797.63999999999999</v>
      </c>
      <c r="CT202">
        <f t="shared" si="157"/>
        <v>0</v>
      </c>
      <c r="CU202">
        <f t="shared" si="158"/>
        <v>0</v>
      </c>
      <c r="CV202">
        <f t="shared" si="159"/>
        <v>0</v>
      </c>
      <c r="CW202">
        <f t="shared" si="160"/>
        <v>0</v>
      </c>
      <c r="CX202">
        <f t="shared" si="161"/>
        <v>0</v>
      </c>
      <c r="CY202">
        <f t="shared" si="162"/>
        <v>0</v>
      </c>
      <c r="CZ202">
        <f t="shared" si="163"/>
        <v>0</v>
      </c>
      <c r="DE202" t="s">
        <v>122</v>
      </c>
      <c r="DF202" t="s">
        <v>122</v>
      </c>
      <c r="DG202" t="s">
        <v>122</v>
      </c>
      <c r="DI202" t="s">
        <v>122</v>
      </c>
      <c r="DJ202" t="s">
        <v>122</v>
      </c>
      <c r="DN202">
        <v>0</v>
      </c>
      <c r="DO202">
        <v>0</v>
      </c>
      <c r="DP202">
        <v>1</v>
      </c>
      <c r="DQ202">
        <v>1</v>
      </c>
      <c r="DU202">
        <v>1009</v>
      </c>
      <c r="DV202" t="s">
        <v>112</v>
      </c>
      <c r="DW202" t="s">
        <v>112</v>
      </c>
      <c r="DX202">
        <v>1000</v>
      </c>
      <c r="EE202">
        <v>51761347</v>
      </c>
      <c r="EF202">
        <v>1</v>
      </c>
      <c r="EG202" t="s">
        <v>106</v>
      </c>
      <c r="EH202">
        <v>0</v>
      </c>
      <c r="EJ202">
        <v>4</v>
      </c>
      <c r="EK202">
        <v>1</v>
      </c>
      <c r="EL202" t="s">
        <v>117</v>
      </c>
      <c r="EM202" t="s">
        <v>108</v>
      </c>
      <c r="EQ202">
        <v>0</v>
      </c>
      <c r="ER202">
        <v>28.989999999999998</v>
      </c>
      <c r="ES202">
        <v>0</v>
      </c>
      <c r="ET202">
        <v>28.989999999999998</v>
      </c>
      <c r="EU202">
        <v>15.640000000000001</v>
      </c>
      <c r="EV202">
        <v>0</v>
      </c>
      <c r="EW202">
        <v>0</v>
      </c>
      <c r="EX202">
        <v>0</v>
      </c>
      <c r="EY202">
        <v>0</v>
      </c>
      <c r="FQ202">
        <v>0</v>
      </c>
      <c r="FR202">
        <f t="shared" si="164"/>
        <v>0</v>
      </c>
      <c r="FS202">
        <v>0</v>
      </c>
      <c r="FX202">
        <v>0</v>
      </c>
      <c r="FY202">
        <v>0</v>
      </c>
      <c r="GD202">
        <v>1</v>
      </c>
      <c r="GF202">
        <v>-1355325295</v>
      </c>
      <c r="GG202">
        <v>2</v>
      </c>
      <c r="GH202">
        <v>1</v>
      </c>
      <c r="GI202">
        <v>-2</v>
      </c>
      <c r="GJ202">
        <v>0</v>
      </c>
      <c r="GK202">
        <v>0</v>
      </c>
      <c r="GL202">
        <f t="shared" si="165"/>
        <v>0</v>
      </c>
      <c r="GM202">
        <f t="shared" si="172"/>
        <v>11638.67</v>
      </c>
      <c r="GN202">
        <f t="shared" si="173"/>
        <v>0</v>
      </c>
      <c r="GO202">
        <f t="shared" si="174"/>
        <v>0</v>
      </c>
      <c r="GP202">
        <f t="shared" si="175"/>
        <v>11638.67</v>
      </c>
      <c r="GR202">
        <v>0</v>
      </c>
      <c r="GS202">
        <v>3</v>
      </c>
      <c r="GT202">
        <v>0</v>
      </c>
      <c r="GV202">
        <f t="shared" si="170"/>
        <v>0</v>
      </c>
      <c r="GW202">
        <v>1</v>
      </c>
      <c r="GX202">
        <f t="shared" si="171"/>
        <v>0</v>
      </c>
      <c r="HA202">
        <v>0</v>
      </c>
      <c r="HB202">
        <v>0</v>
      </c>
      <c r="HC202">
        <f t="shared" si="128"/>
        <v>0</v>
      </c>
      <c r="IK202">
        <v>0</v>
      </c>
    </row>
    <row r="204" ht="12.75">
      <c r="A204" s="43">
        <v>51</v>
      </c>
      <c r="B204" s="43">
        <f>B195</f>
        <v>1</v>
      </c>
      <c r="C204" s="43">
        <f>A195</f>
        <v>5</v>
      </c>
      <c r="D204" s="43">
        <f>ROW(A195)</f>
        <v>195</v>
      </c>
      <c r="E204" s="43"/>
      <c r="F204" s="43" t="str">
        <f>IF(F195&lt;&gt;"",F195,"")</f>
        <v xml:space="preserve">Новый подраздел</v>
      </c>
      <c r="G204" s="43" t="str">
        <f>IF(G195&lt;&gt;"",G195,"")</f>
        <v xml:space="preserve">Замена бортового камня - 40,0 м.п.</v>
      </c>
      <c r="H204" s="43">
        <v>0</v>
      </c>
      <c r="I204" s="43"/>
      <c r="J204" s="43"/>
      <c r="K204" s="43"/>
      <c r="L204" s="43"/>
      <c r="M204" s="43"/>
      <c r="N204" s="43"/>
      <c r="O204" s="43">
        <f>ROUND(AB204,2)</f>
        <v>49026.989999999998</v>
      </c>
      <c r="P204" s="43">
        <f>ROUND(AC204,2)</f>
        <v>22982</v>
      </c>
      <c r="Q204" s="43">
        <f>ROUND(AD204,2)</f>
        <v>20119.389999999999</v>
      </c>
      <c r="R204" s="43">
        <f>ROUND(AE204,2)</f>
        <v>11059.67</v>
      </c>
      <c r="S204" s="43">
        <f>ROUND(AF204,2)</f>
        <v>5925.6000000000004</v>
      </c>
      <c r="T204" s="43">
        <f>ROUND(AG204,2)</f>
        <v>0</v>
      </c>
      <c r="U204" s="43">
        <f>AH204</f>
        <v>26.399999999999999</v>
      </c>
      <c r="V204" s="43">
        <f>AI204</f>
        <v>0</v>
      </c>
      <c r="W204" s="43">
        <f>ROUND(AJ204,2)</f>
        <v>0</v>
      </c>
      <c r="X204" s="43">
        <f>ROUND(AK204,2)</f>
        <v>4147.9200000000001</v>
      </c>
      <c r="Y204" s="43">
        <f>ROUND(AL204,2)</f>
        <v>592.55999999999995</v>
      </c>
      <c r="Z204" s="43"/>
      <c r="AA204" s="43"/>
      <c r="AB204" s="43">
        <f>ROUND(SUMIF(AA199:AA202,"=52146028",O199:O202),2)</f>
        <v>49026.989999999998</v>
      </c>
      <c r="AC204" s="43">
        <f>ROUND(SUMIF(AA199:AA202,"=52146028",P199:P202),2)</f>
        <v>22982</v>
      </c>
      <c r="AD204" s="43">
        <f>ROUND(SUMIF(AA199:AA202,"=52146028",Q199:Q202),2)</f>
        <v>20119.389999999999</v>
      </c>
      <c r="AE204" s="43">
        <f>ROUND(SUMIF(AA199:AA202,"=52146028",R199:R202),2)</f>
        <v>11059.67</v>
      </c>
      <c r="AF204" s="43">
        <f>ROUND(SUMIF(AA199:AA202,"=52146028",S199:S202),2)</f>
        <v>5925.6000000000004</v>
      </c>
      <c r="AG204" s="43">
        <f>ROUND(SUMIF(AA199:AA202,"=52146028",T199:T202),2)</f>
        <v>0</v>
      </c>
      <c r="AH204" s="43">
        <f>SUMIF(AA199:AA202,"=52146028",U199:U202)</f>
        <v>26.399999999999999</v>
      </c>
      <c r="AI204" s="43">
        <f>SUMIF(AA199:AA202,"=52146028",V199:V202)</f>
        <v>0</v>
      </c>
      <c r="AJ204" s="43">
        <f>ROUND(SUMIF(AA199:AA202,"=52146028",W199:W202),2)</f>
        <v>0</v>
      </c>
      <c r="AK204" s="43">
        <f>ROUND(SUMIF(AA199:AA202,"=52146028",X199:X202),2)</f>
        <v>4147.9200000000001</v>
      </c>
      <c r="AL204" s="43">
        <f>ROUND(SUMIF(AA199:AA202,"=52146028",Y199:Y202),2)</f>
        <v>592.55999999999995</v>
      </c>
      <c r="AM204" s="43"/>
      <c r="AN204" s="43"/>
      <c r="AO204" s="43">
        <f>ROUND(BX204,2)</f>
        <v>0</v>
      </c>
      <c r="AP204" s="43">
        <f>ROUND(BY204,2)</f>
        <v>0</v>
      </c>
      <c r="AQ204" s="43">
        <f>ROUND(BZ204,2)</f>
        <v>0</v>
      </c>
      <c r="AR204" s="43">
        <f>ROUND(CA204,2)</f>
        <v>58649.93</v>
      </c>
      <c r="AS204" s="43">
        <f>ROUND(CB204,2)</f>
        <v>0</v>
      </c>
      <c r="AT204" s="43">
        <f>ROUND(CC204,2)</f>
        <v>0</v>
      </c>
      <c r="AU204" s="43">
        <f>ROUND(CD204,2)</f>
        <v>58649.93</v>
      </c>
      <c r="AV204" s="43">
        <f>ROUND(CE204,2)</f>
        <v>22982</v>
      </c>
      <c r="AW204" s="43">
        <f>ROUND(CF204,2)</f>
        <v>22982</v>
      </c>
      <c r="AX204" s="43">
        <f>ROUND(CG204,2)</f>
        <v>0</v>
      </c>
      <c r="AY204" s="43">
        <f>ROUND(CH204,2)</f>
        <v>22982</v>
      </c>
      <c r="AZ204" s="43">
        <f>ROUND(CI204,2)</f>
        <v>0</v>
      </c>
      <c r="BA204" s="43">
        <f>ROUND(CJ204,2)</f>
        <v>0</v>
      </c>
      <c r="BB204" s="43">
        <f>ROUND(CK204,2)</f>
        <v>0</v>
      </c>
      <c r="BC204" s="43">
        <f>ROUND(CL204,2)</f>
        <v>0</v>
      </c>
      <c r="BD204" s="43">
        <f>ROUND(CM204,2)</f>
        <v>0</v>
      </c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>
        <f>ROUND(SUMIF(AA199:AA202,"=52146028",FQ199:FQ202),2)</f>
        <v>0</v>
      </c>
      <c r="BY204" s="43">
        <f>ROUND(SUMIF(AA199:AA202,"=52146028",FR199:FR202),2)</f>
        <v>0</v>
      </c>
      <c r="BZ204" s="43">
        <f>ROUND(SUMIF(AA199:AA202,"=52146028",GL199:GL202),2)</f>
        <v>0</v>
      </c>
      <c r="CA204" s="43">
        <f>ROUND(SUMIF(AA199:AA202,"=52146028",GM199:GM202),2)</f>
        <v>58649.93</v>
      </c>
      <c r="CB204" s="43">
        <f>ROUND(SUMIF(AA199:AA202,"=52146028",GN199:GN202),2)</f>
        <v>0</v>
      </c>
      <c r="CC204" s="43">
        <f>ROUND(SUMIF(AA199:AA202,"=52146028",GO199:GO202),2)</f>
        <v>0</v>
      </c>
      <c r="CD204" s="43">
        <f>ROUND(SUMIF(AA199:AA202,"=52146028",GP199:GP202),2)</f>
        <v>58649.93</v>
      </c>
      <c r="CE204" s="43">
        <f>AC204-BX204</f>
        <v>22982</v>
      </c>
      <c r="CF204" s="43">
        <f>AC204-BY204</f>
        <v>22982</v>
      </c>
      <c r="CG204" s="43">
        <f>BX204-BZ204</f>
        <v>0</v>
      </c>
      <c r="CH204" s="43">
        <f>AC204-BX204-BY204+BZ204</f>
        <v>22982</v>
      </c>
      <c r="CI204" s="43">
        <f>BY204-BZ204</f>
        <v>0</v>
      </c>
      <c r="CJ204" s="43">
        <f>ROUND(SUMIF(AA199:AA202,"=52146028",GX199:GX202),2)</f>
        <v>0</v>
      </c>
      <c r="CK204" s="43">
        <f>ROUND(SUMIF(AA199:AA202,"=52146028",GY199:GY202),2)</f>
        <v>0</v>
      </c>
      <c r="CL204" s="43">
        <f>ROUND(SUMIF(AA199:AA202,"=52146028",GZ199:GZ202),2)</f>
        <v>0</v>
      </c>
      <c r="CM204" s="43">
        <f>ROUND(SUMIF(AA199:AA202,"=52146028",HD199:HD202),2)</f>
        <v>0</v>
      </c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  <c r="DR204" s="44"/>
      <c r="DS204" s="44"/>
      <c r="DT204" s="44"/>
      <c r="DU204" s="44"/>
      <c r="DV204" s="44"/>
      <c r="DW204" s="44"/>
      <c r="DX204" s="44"/>
      <c r="DY204" s="44"/>
      <c r="DZ204" s="44"/>
      <c r="EA204" s="44"/>
      <c r="EB204" s="44"/>
      <c r="EC204" s="44"/>
      <c r="ED204" s="44"/>
      <c r="EE204" s="44"/>
      <c r="EF204" s="44"/>
      <c r="EG204" s="44"/>
      <c r="EH204" s="44"/>
      <c r="EI204" s="44"/>
      <c r="EJ204" s="44"/>
      <c r="EK204" s="44"/>
      <c r="EL204" s="44"/>
      <c r="EM204" s="44"/>
      <c r="EN204" s="44"/>
      <c r="EO204" s="44"/>
      <c r="EP204" s="44"/>
      <c r="EQ204" s="44"/>
      <c r="ER204" s="44"/>
      <c r="ES204" s="44"/>
      <c r="ET204" s="44"/>
      <c r="EU204" s="44"/>
      <c r="EV204" s="44"/>
      <c r="EW204" s="44"/>
      <c r="EX204" s="44"/>
      <c r="EY204" s="44"/>
      <c r="EZ204" s="44"/>
      <c r="FA204" s="44"/>
      <c r="FB204" s="44"/>
      <c r="FC204" s="44"/>
      <c r="FD204" s="44"/>
      <c r="FE204" s="44"/>
      <c r="FF204" s="44"/>
      <c r="FG204" s="44"/>
      <c r="FH204" s="44"/>
      <c r="FI204" s="44"/>
      <c r="FJ204" s="44"/>
      <c r="FK204" s="44"/>
      <c r="FL204" s="44"/>
      <c r="FM204" s="44"/>
      <c r="FN204" s="44"/>
      <c r="FO204" s="44"/>
      <c r="FP204" s="44"/>
      <c r="FQ204" s="44"/>
      <c r="FR204" s="44"/>
      <c r="FS204" s="44"/>
      <c r="FT204" s="44"/>
      <c r="FU204" s="44"/>
      <c r="FV204" s="44"/>
      <c r="FW204" s="44"/>
      <c r="FX204" s="44"/>
      <c r="FY204" s="44"/>
      <c r="FZ204" s="44"/>
      <c r="GA204" s="44"/>
      <c r="GB204" s="44"/>
      <c r="GC204" s="44"/>
      <c r="GD204" s="44"/>
      <c r="GE204" s="44"/>
      <c r="GF204" s="44"/>
      <c r="GG204" s="44"/>
      <c r="GH204" s="44"/>
      <c r="GI204" s="44"/>
      <c r="GJ204" s="44"/>
      <c r="GK204" s="44"/>
      <c r="GL204" s="44"/>
      <c r="GM204" s="44"/>
      <c r="GN204" s="44"/>
      <c r="GO204" s="44"/>
      <c r="GP204" s="44"/>
      <c r="GQ204" s="44"/>
      <c r="GR204" s="44"/>
      <c r="GS204" s="44"/>
      <c r="GT204" s="44"/>
      <c r="GU204" s="44"/>
      <c r="GV204" s="44"/>
      <c r="GW204" s="44"/>
      <c r="GX204" s="44">
        <v>0</v>
      </c>
    </row>
    <row r="206" ht="12.75">
      <c r="A206" s="45">
        <v>50</v>
      </c>
      <c r="B206" s="45">
        <v>0</v>
      </c>
      <c r="C206" s="45">
        <v>0</v>
      </c>
      <c r="D206" s="45">
        <v>1</v>
      </c>
      <c r="E206" s="45">
        <v>201</v>
      </c>
      <c r="F206" s="45">
        <f>ROUND(Source!O204,O206)</f>
        <v>49026.989999999998</v>
      </c>
      <c r="G206" s="45" t="s">
        <v>123</v>
      </c>
      <c r="H206" s="45" t="s">
        <v>124</v>
      </c>
      <c r="I206" s="45"/>
      <c r="J206" s="45"/>
      <c r="K206" s="45">
        <v>201</v>
      </c>
      <c r="L206" s="45">
        <v>1</v>
      </c>
      <c r="M206" s="45">
        <v>3</v>
      </c>
      <c r="N206" s="45"/>
      <c r="O206" s="45">
        <v>2</v>
      </c>
      <c r="P206" s="45"/>
      <c r="Q206" s="45"/>
      <c r="R206" s="45"/>
      <c r="S206" s="45"/>
      <c r="T206" s="45"/>
      <c r="U206" s="45"/>
      <c r="V206" s="45"/>
      <c r="W206" s="45">
        <v>49026.989999999998</v>
      </c>
      <c r="X206" s="45">
        <v>1</v>
      </c>
      <c r="Y206" s="45">
        <v>49026.989999999998</v>
      </c>
      <c r="Z206" s="45"/>
      <c r="AA206" s="45"/>
      <c r="AB206" s="45"/>
    </row>
    <row r="207" ht="12.75">
      <c r="A207" s="45">
        <v>50</v>
      </c>
      <c r="B207" s="45">
        <v>0</v>
      </c>
      <c r="C207" s="45">
        <v>0</v>
      </c>
      <c r="D207" s="45">
        <v>1</v>
      </c>
      <c r="E207" s="45">
        <v>202</v>
      </c>
      <c r="F207" s="45">
        <f>ROUND(Source!P204,O207)</f>
        <v>22982</v>
      </c>
      <c r="G207" s="45" t="s">
        <v>125</v>
      </c>
      <c r="H207" s="45" t="s">
        <v>126</v>
      </c>
      <c r="I207" s="45"/>
      <c r="J207" s="45"/>
      <c r="K207" s="45">
        <v>202</v>
      </c>
      <c r="L207" s="45">
        <v>2</v>
      </c>
      <c r="M207" s="45">
        <v>3</v>
      </c>
      <c r="N207" s="45"/>
      <c r="O207" s="45">
        <v>2</v>
      </c>
      <c r="P207" s="45"/>
      <c r="Q207" s="45"/>
      <c r="R207" s="45"/>
      <c r="S207" s="45"/>
      <c r="T207" s="45"/>
      <c r="U207" s="45"/>
      <c r="V207" s="45"/>
      <c r="W207" s="45">
        <v>22982</v>
      </c>
      <c r="X207" s="45">
        <v>1</v>
      </c>
      <c r="Y207" s="45">
        <v>22982</v>
      </c>
      <c r="Z207" s="45"/>
      <c r="AA207" s="45"/>
      <c r="AB207" s="45"/>
    </row>
    <row r="208" ht="12.75">
      <c r="A208" s="45">
        <v>50</v>
      </c>
      <c r="B208" s="45">
        <v>0</v>
      </c>
      <c r="C208" s="45">
        <v>0</v>
      </c>
      <c r="D208" s="45">
        <v>1</v>
      </c>
      <c r="E208" s="45">
        <v>222</v>
      </c>
      <c r="F208" s="45">
        <f>ROUND(Source!AO204,O208)</f>
        <v>0</v>
      </c>
      <c r="G208" s="45" t="s">
        <v>127</v>
      </c>
      <c r="H208" s="45" t="s">
        <v>128</v>
      </c>
      <c r="I208" s="45"/>
      <c r="J208" s="45"/>
      <c r="K208" s="45">
        <v>222</v>
      </c>
      <c r="L208" s="45">
        <v>3</v>
      </c>
      <c r="M208" s="45">
        <v>3</v>
      </c>
      <c r="N208" s="45"/>
      <c r="O208" s="45">
        <v>2</v>
      </c>
      <c r="P208" s="45"/>
      <c r="Q208" s="45"/>
      <c r="R208" s="45"/>
      <c r="S208" s="45"/>
      <c r="T208" s="45"/>
      <c r="U208" s="45"/>
      <c r="V208" s="45"/>
      <c r="W208" s="45">
        <v>0</v>
      </c>
      <c r="X208" s="45">
        <v>1</v>
      </c>
      <c r="Y208" s="45">
        <v>0</v>
      </c>
      <c r="Z208" s="45"/>
      <c r="AA208" s="45"/>
      <c r="AB208" s="45"/>
    </row>
    <row r="209" ht="12.75">
      <c r="A209" s="45">
        <v>50</v>
      </c>
      <c r="B209" s="45">
        <v>0</v>
      </c>
      <c r="C209" s="45">
        <v>0</v>
      </c>
      <c r="D209" s="45">
        <v>1</v>
      </c>
      <c r="E209" s="45">
        <v>225</v>
      </c>
      <c r="F209" s="45">
        <f>ROUND(Source!AV204,O209)</f>
        <v>22982</v>
      </c>
      <c r="G209" s="45" t="s">
        <v>129</v>
      </c>
      <c r="H209" s="45" t="s">
        <v>130</v>
      </c>
      <c r="I209" s="45"/>
      <c r="J209" s="45"/>
      <c r="K209" s="45">
        <v>225</v>
      </c>
      <c r="L209" s="45">
        <v>4</v>
      </c>
      <c r="M209" s="45">
        <v>3</v>
      </c>
      <c r="N209" s="45"/>
      <c r="O209" s="45">
        <v>2</v>
      </c>
      <c r="P209" s="45"/>
      <c r="Q209" s="45"/>
      <c r="R209" s="45"/>
      <c r="S209" s="45"/>
      <c r="T209" s="45"/>
      <c r="U209" s="45"/>
      <c r="V209" s="45"/>
      <c r="W209" s="45">
        <v>22982</v>
      </c>
      <c r="X209" s="45">
        <v>1</v>
      </c>
      <c r="Y209" s="45">
        <v>22982</v>
      </c>
      <c r="Z209" s="45"/>
      <c r="AA209" s="45"/>
      <c r="AB209" s="45"/>
    </row>
    <row r="210" ht="12.75">
      <c r="A210" s="45">
        <v>50</v>
      </c>
      <c r="B210" s="45">
        <v>0</v>
      </c>
      <c r="C210" s="45">
        <v>0</v>
      </c>
      <c r="D210" s="45">
        <v>1</v>
      </c>
      <c r="E210" s="45">
        <v>226</v>
      </c>
      <c r="F210" s="45">
        <f>ROUND(Source!AW204,O210)</f>
        <v>22982</v>
      </c>
      <c r="G210" s="45" t="s">
        <v>131</v>
      </c>
      <c r="H210" s="45" t="s">
        <v>132</v>
      </c>
      <c r="I210" s="45"/>
      <c r="J210" s="45"/>
      <c r="K210" s="45">
        <v>226</v>
      </c>
      <c r="L210" s="45">
        <v>5</v>
      </c>
      <c r="M210" s="45">
        <v>3</v>
      </c>
      <c r="N210" s="45"/>
      <c r="O210" s="45">
        <v>2</v>
      </c>
      <c r="P210" s="45"/>
      <c r="Q210" s="45"/>
      <c r="R210" s="45"/>
      <c r="S210" s="45"/>
      <c r="T210" s="45"/>
      <c r="U210" s="45"/>
      <c r="V210" s="45"/>
      <c r="W210" s="45">
        <v>22982</v>
      </c>
      <c r="X210" s="45">
        <v>1</v>
      </c>
      <c r="Y210" s="45">
        <v>22982</v>
      </c>
      <c r="Z210" s="45"/>
      <c r="AA210" s="45"/>
      <c r="AB210" s="45"/>
    </row>
    <row r="211" ht="12.75">
      <c r="A211" s="45">
        <v>50</v>
      </c>
      <c r="B211" s="45">
        <v>0</v>
      </c>
      <c r="C211" s="45">
        <v>0</v>
      </c>
      <c r="D211" s="45">
        <v>1</v>
      </c>
      <c r="E211" s="45">
        <v>227</v>
      </c>
      <c r="F211" s="45">
        <f>ROUND(Source!AX204,O211)</f>
        <v>0</v>
      </c>
      <c r="G211" s="45" t="s">
        <v>133</v>
      </c>
      <c r="H211" s="45" t="s">
        <v>134</v>
      </c>
      <c r="I211" s="45"/>
      <c r="J211" s="45"/>
      <c r="K211" s="45">
        <v>227</v>
      </c>
      <c r="L211" s="45">
        <v>6</v>
      </c>
      <c r="M211" s="45">
        <v>3</v>
      </c>
      <c r="N211" s="45"/>
      <c r="O211" s="45">
        <v>2</v>
      </c>
      <c r="P211" s="45"/>
      <c r="Q211" s="45"/>
      <c r="R211" s="45"/>
      <c r="S211" s="45"/>
      <c r="T211" s="45"/>
      <c r="U211" s="45"/>
      <c r="V211" s="45"/>
      <c r="W211" s="45">
        <v>0</v>
      </c>
      <c r="X211" s="45">
        <v>1</v>
      </c>
      <c r="Y211" s="45">
        <v>0</v>
      </c>
      <c r="Z211" s="45"/>
      <c r="AA211" s="45"/>
      <c r="AB211" s="45"/>
    </row>
    <row r="212" ht="12.75">
      <c r="A212" s="45">
        <v>50</v>
      </c>
      <c r="B212" s="45">
        <v>0</v>
      </c>
      <c r="C212" s="45">
        <v>0</v>
      </c>
      <c r="D212" s="45">
        <v>1</v>
      </c>
      <c r="E212" s="45">
        <v>228</v>
      </c>
      <c r="F212" s="45">
        <f>ROUND(Source!AY204,O212)</f>
        <v>22982</v>
      </c>
      <c r="G212" s="45" t="s">
        <v>135</v>
      </c>
      <c r="H212" s="45" t="s">
        <v>136</v>
      </c>
      <c r="I212" s="45"/>
      <c r="J212" s="45"/>
      <c r="K212" s="45">
        <v>228</v>
      </c>
      <c r="L212" s="45">
        <v>7</v>
      </c>
      <c r="M212" s="45">
        <v>3</v>
      </c>
      <c r="N212" s="45"/>
      <c r="O212" s="45">
        <v>2</v>
      </c>
      <c r="P212" s="45"/>
      <c r="Q212" s="45"/>
      <c r="R212" s="45"/>
      <c r="S212" s="45"/>
      <c r="T212" s="45"/>
      <c r="U212" s="45"/>
      <c r="V212" s="45"/>
      <c r="W212" s="45">
        <v>22982</v>
      </c>
      <c r="X212" s="45">
        <v>1</v>
      </c>
      <c r="Y212" s="45">
        <v>22982</v>
      </c>
      <c r="Z212" s="45"/>
      <c r="AA212" s="45"/>
      <c r="AB212" s="45"/>
    </row>
    <row r="213" ht="12.75">
      <c r="A213" s="45">
        <v>50</v>
      </c>
      <c r="B213" s="45">
        <v>0</v>
      </c>
      <c r="C213" s="45">
        <v>0</v>
      </c>
      <c r="D213" s="45">
        <v>1</v>
      </c>
      <c r="E213" s="45">
        <v>216</v>
      </c>
      <c r="F213" s="45">
        <f>ROUND(Source!AP204,O213)</f>
        <v>0</v>
      </c>
      <c r="G213" s="45" t="s">
        <v>137</v>
      </c>
      <c r="H213" s="45" t="s">
        <v>138</v>
      </c>
      <c r="I213" s="45"/>
      <c r="J213" s="45"/>
      <c r="K213" s="45">
        <v>216</v>
      </c>
      <c r="L213" s="45">
        <v>8</v>
      </c>
      <c r="M213" s="45">
        <v>3</v>
      </c>
      <c r="N213" s="45"/>
      <c r="O213" s="45">
        <v>2</v>
      </c>
      <c r="P213" s="45"/>
      <c r="Q213" s="45"/>
      <c r="R213" s="45"/>
      <c r="S213" s="45"/>
      <c r="T213" s="45"/>
      <c r="U213" s="45"/>
      <c r="V213" s="45"/>
      <c r="W213" s="45">
        <v>0</v>
      </c>
      <c r="X213" s="45">
        <v>1</v>
      </c>
      <c r="Y213" s="45">
        <v>0</v>
      </c>
      <c r="Z213" s="45"/>
      <c r="AA213" s="45"/>
      <c r="AB213" s="45"/>
    </row>
    <row r="214" ht="12.75">
      <c r="A214" s="45">
        <v>50</v>
      </c>
      <c r="B214" s="45">
        <v>0</v>
      </c>
      <c r="C214" s="45">
        <v>0</v>
      </c>
      <c r="D214" s="45">
        <v>1</v>
      </c>
      <c r="E214" s="45">
        <v>223</v>
      </c>
      <c r="F214" s="45">
        <f>ROUND(Source!AQ204,O214)</f>
        <v>0</v>
      </c>
      <c r="G214" s="45" t="s">
        <v>139</v>
      </c>
      <c r="H214" s="45" t="s">
        <v>140</v>
      </c>
      <c r="I214" s="45"/>
      <c r="J214" s="45"/>
      <c r="K214" s="45">
        <v>223</v>
      </c>
      <c r="L214" s="45">
        <v>9</v>
      </c>
      <c r="M214" s="45">
        <v>3</v>
      </c>
      <c r="N214" s="45"/>
      <c r="O214" s="45">
        <v>2</v>
      </c>
      <c r="P214" s="45"/>
      <c r="Q214" s="45"/>
      <c r="R214" s="45"/>
      <c r="S214" s="45"/>
      <c r="T214" s="45"/>
      <c r="U214" s="45"/>
      <c r="V214" s="45"/>
      <c r="W214" s="45">
        <v>0</v>
      </c>
      <c r="X214" s="45">
        <v>1</v>
      </c>
      <c r="Y214" s="45">
        <v>0</v>
      </c>
      <c r="Z214" s="45"/>
      <c r="AA214" s="45"/>
      <c r="AB214" s="45"/>
    </row>
    <row r="215" ht="12.75">
      <c r="A215" s="45">
        <v>50</v>
      </c>
      <c r="B215" s="45">
        <v>0</v>
      </c>
      <c r="C215" s="45">
        <v>0</v>
      </c>
      <c r="D215" s="45">
        <v>1</v>
      </c>
      <c r="E215" s="45">
        <v>229</v>
      </c>
      <c r="F215" s="45">
        <f>ROUND(Source!AZ204,O215)</f>
        <v>0</v>
      </c>
      <c r="G215" s="45" t="s">
        <v>141</v>
      </c>
      <c r="H215" s="45" t="s">
        <v>142</v>
      </c>
      <c r="I215" s="45"/>
      <c r="J215" s="45"/>
      <c r="K215" s="45">
        <v>229</v>
      </c>
      <c r="L215" s="45">
        <v>10</v>
      </c>
      <c r="M215" s="45">
        <v>3</v>
      </c>
      <c r="N215" s="45"/>
      <c r="O215" s="45">
        <v>2</v>
      </c>
      <c r="P215" s="45"/>
      <c r="Q215" s="45"/>
      <c r="R215" s="45"/>
      <c r="S215" s="45"/>
      <c r="T215" s="45"/>
      <c r="U215" s="45"/>
      <c r="V215" s="45"/>
      <c r="W215" s="45">
        <v>0</v>
      </c>
      <c r="X215" s="45">
        <v>1</v>
      </c>
      <c r="Y215" s="45">
        <v>0</v>
      </c>
      <c r="Z215" s="45"/>
      <c r="AA215" s="45"/>
      <c r="AB215" s="45"/>
    </row>
    <row r="216" ht="12.75">
      <c r="A216" s="45">
        <v>50</v>
      </c>
      <c r="B216" s="45">
        <v>0</v>
      </c>
      <c r="C216" s="45">
        <v>0</v>
      </c>
      <c r="D216" s="45">
        <v>1</v>
      </c>
      <c r="E216" s="45">
        <v>203</v>
      </c>
      <c r="F216" s="45">
        <f>ROUND(Source!Q204,O216)</f>
        <v>20119.389999999999</v>
      </c>
      <c r="G216" s="45" t="s">
        <v>143</v>
      </c>
      <c r="H216" s="45" t="s">
        <v>144</v>
      </c>
      <c r="I216" s="45"/>
      <c r="J216" s="45"/>
      <c r="K216" s="45">
        <v>203</v>
      </c>
      <c r="L216" s="45">
        <v>11</v>
      </c>
      <c r="M216" s="45">
        <v>3</v>
      </c>
      <c r="N216" s="45"/>
      <c r="O216" s="45">
        <v>2</v>
      </c>
      <c r="P216" s="45"/>
      <c r="Q216" s="45"/>
      <c r="R216" s="45"/>
      <c r="S216" s="45"/>
      <c r="T216" s="45"/>
      <c r="U216" s="45"/>
      <c r="V216" s="45"/>
      <c r="W216" s="45">
        <v>20119.389999999999</v>
      </c>
      <c r="X216" s="45">
        <v>1</v>
      </c>
      <c r="Y216" s="45">
        <v>20119.389999999999</v>
      </c>
      <c r="Z216" s="45"/>
      <c r="AA216" s="45"/>
      <c r="AB216" s="45"/>
    </row>
    <row r="217" ht="12.75">
      <c r="A217" s="45">
        <v>50</v>
      </c>
      <c r="B217" s="45">
        <v>0</v>
      </c>
      <c r="C217" s="45">
        <v>0</v>
      </c>
      <c r="D217" s="45">
        <v>1</v>
      </c>
      <c r="E217" s="45">
        <v>231</v>
      </c>
      <c r="F217" s="45">
        <f>ROUND(Source!BB204,O217)</f>
        <v>0</v>
      </c>
      <c r="G217" s="45" t="s">
        <v>145</v>
      </c>
      <c r="H217" s="45" t="s">
        <v>146</v>
      </c>
      <c r="I217" s="45"/>
      <c r="J217" s="45"/>
      <c r="K217" s="45">
        <v>231</v>
      </c>
      <c r="L217" s="45">
        <v>12</v>
      </c>
      <c r="M217" s="45">
        <v>3</v>
      </c>
      <c r="N217" s="45"/>
      <c r="O217" s="45">
        <v>2</v>
      </c>
      <c r="P217" s="45"/>
      <c r="Q217" s="45"/>
      <c r="R217" s="45"/>
      <c r="S217" s="45"/>
      <c r="T217" s="45"/>
      <c r="U217" s="45"/>
      <c r="V217" s="45"/>
      <c r="W217" s="45">
        <v>0</v>
      </c>
      <c r="X217" s="45">
        <v>1</v>
      </c>
      <c r="Y217" s="45">
        <v>0</v>
      </c>
      <c r="Z217" s="45"/>
      <c r="AA217" s="45"/>
      <c r="AB217" s="45"/>
    </row>
    <row r="218" ht="12.75">
      <c r="A218" s="45">
        <v>50</v>
      </c>
      <c r="B218" s="45">
        <v>0</v>
      </c>
      <c r="C218" s="45">
        <v>0</v>
      </c>
      <c r="D218" s="45">
        <v>1</v>
      </c>
      <c r="E218" s="45">
        <v>204</v>
      </c>
      <c r="F218" s="45">
        <f>ROUND(Source!R204,O218)</f>
        <v>11059.67</v>
      </c>
      <c r="G218" s="45" t="s">
        <v>147</v>
      </c>
      <c r="H218" s="45" t="s">
        <v>148</v>
      </c>
      <c r="I218" s="45"/>
      <c r="J218" s="45"/>
      <c r="K218" s="45">
        <v>204</v>
      </c>
      <c r="L218" s="45">
        <v>13</v>
      </c>
      <c r="M218" s="45">
        <v>3</v>
      </c>
      <c r="N218" s="45"/>
      <c r="O218" s="45">
        <v>2</v>
      </c>
      <c r="P218" s="45"/>
      <c r="Q218" s="45"/>
      <c r="R218" s="45"/>
      <c r="S218" s="45"/>
      <c r="T218" s="45"/>
      <c r="U218" s="45"/>
      <c r="V218" s="45"/>
      <c r="W218" s="45">
        <v>11059.67</v>
      </c>
      <c r="X218" s="45">
        <v>1</v>
      </c>
      <c r="Y218" s="45">
        <v>11059.67</v>
      </c>
      <c r="Z218" s="45"/>
      <c r="AA218" s="45"/>
      <c r="AB218" s="45"/>
    </row>
    <row r="219" ht="12.75">
      <c r="A219" s="45">
        <v>50</v>
      </c>
      <c r="B219" s="45">
        <v>0</v>
      </c>
      <c r="C219" s="45">
        <v>0</v>
      </c>
      <c r="D219" s="45">
        <v>1</v>
      </c>
      <c r="E219" s="45">
        <v>205</v>
      </c>
      <c r="F219" s="45">
        <f>ROUND(Source!S204,O219)</f>
        <v>5925.6000000000004</v>
      </c>
      <c r="G219" s="45" t="s">
        <v>149</v>
      </c>
      <c r="H219" s="45" t="s">
        <v>150</v>
      </c>
      <c r="I219" s="45"/>
      <c r="J219" s="45"/>
      <c r="K219" s="45">
        <v>205</v>
      </c>
      <c r="L219" s="45">
        <v>14</v>
      </c>
      <c r="M219" s="45">
        <v>3</v>
      </c>
      <c r="N219" s="45"/>
      <c r="O219" s="45">
        <v>2</v>
      </c>
      <c r="P219" s="45"/>
      <c r="Q219" s="45"/>
      <c r="R219" s="45"/>
      <c r="S219" s="45"/>
      <c r="T219" s="45"/>
      <c r="U219" s="45"/>
      <c r="V219" s="45"/>
      <c r="W219" s="45">
        <v>5925.6000000000004</v>
      </c>
      <c r="X219" s="45">
        <v>1</v>
      </c>
      <c r="Y219" s="45">
        <v>5925.6000000000004</v>
      </c>
      <c r="Z219" s="45"/>
      <c r="AA219" s="45"/>
      <c r="AB219" s="45"/>
    </row>
    <row r="220" ht="12.75">
      <c r="A220" s="45">
        <v>50</v>
      </c>
      <c r="B220" s="45">
        <v>0</v>
      </c>
      <c r="C220" s="45">
        <v>0</v>
      </c>
      <c r="D220" s="45">
        <v>1</v>
      </c>
      <c r="E220" s="45">
        <v>232</v>
      </c>
      <c r="F220" s="45">
        <f>ROUND(Source!BC204,O220)</f>
        <v>0</v>
      </c>
      <c r="G220" s="45" t="s">
        <v>151</v>
      </c>
      <c r="H220" s="45" t="s">
        <v>152</v>
      </c>
      <c r="I220" s="45"/>
      <c r="J220" s="45"/>
      <c r="K220" s="45">
        <v>232</v>
      </c>
      <c r="L220" s="45">
        <v>15</v>
      </c>
      <c r="M220" s="45">
        <v>3</v>
      </c>
      <c r="N220" s="45"/>
      <c r="O220" s="45">
        <v>2</v>
      </c>
      <c r="P220" s="45"/>
      <c r="Q220" s="45"/>
      <c r="R220" s="45"/>
      <c r="S220" s="45"/>
      <c r="T220" s="45"/>
      <c r="U220" s="45"/>
      <c r="V220" s="45"/>
      <c r="W220" s="45">
        <v>0</v>
      </c>
      <c r="X220" s="45">
        <v>1</v>
      </c>
      <c r="Y220" s="45">
        <v>0</v>
      </c>
      <c r="Z220" s="45"/>
      <c r="AA220" s="45"/>
      <c r="AB220" s="45"/>
    </row>
    <row r="221" ht="12.75">
      <c r="A221" s="45">
        <v>50</v>
      </c>
      <c r="B221" s="45">
        <v>0</v>
      </c>
      <c r="C221" s="45">
        <v>0</v>
      </c>
      <c r="D221" s="45">
        <v>1</v>
      </c>
      <c r="E221" s="45">
        <v>214</v>
      </c>
      <c r="F221" s="45">
        <f>ROUND(Source!AS204,O221)</f>
        <v>0</v>
      </c>
      <c r="G221" s="45" t="s">
        <v>153</v>
      </c>
      <c r="H221" s="45" t="s">
        <v>154</v>
      </c>
      <c r="I221" s="45"/>
      <c r="J221" s="45"/>
      <c r="K221" s="45">
        <v>214</v>
      </c>
      <c r="L221" s="45">
        <v>16</v>
      </c>
      <c r="M221" s="45">
        <v>3</v>
      </c>
      <c r="N221" s="45"/>
      <c r="O221" s="45">
        <v>2</v>
      </c>
      <c r="P221" s="45"/>
      <c r="Q221" s="45"/>
      <c r="R221" s="45"/>
      <c r="S221" s="45"/>
      <c r="T221" s="45"/>
      <c r="U221" s="45"/>
      <c r="V221" s="45"/>
      <c r="W221" s="45">
        <v>0</v>
      </c>
      <c r="X221" s="45">
        <v>1</v>
      </c>
      <c r="Y221" s="45">
        <v>0</v>
      </c>
      <c r="Z221" s="45"/>
      <c r="AA221" s="45"/>
      <c r="AB221" s="45"/>
    </row>
    <row r="222" ht="12.75">
      <c r="A222" s="45">
        <v>50</v>
      </c>
      <c r="B222" s="45">
        <v>0</v>
      </c>
      <c r="C222" s="45">
        <v>0</v>
      </c>
      <c r="D222" s="45">
        <v>1</v>
      </c>
      <c r="E222" s="45">
        <v>215</v>
      </c>
      <c r="F222" s="45">
        <f>ROUND(Source!AT204,O222)</f>
        <v>0</v>
      </c>
      <c r="G222" s="45" t="s">
        <v>155</v>
      </c>
      <c r="H222" s="45" t="s">
        <v>156</v>
      </c>
      <c r="I222" s="45"/>
      <c r="J222" s="45"/>
      <c r="K222" s="45">
        <v>215</v>
      </c>
      <c r="L222" s="45">
        <v>17</v>
      </c>
      <c r="M222" s="45">
        <v>3</v>
      </c>
      <c r="N222" s="45"/>
      <c r="O222" s="45">
        <v>2</v>
      </c>
      <c r="P222" s="45"/>
      <c r="Q222" s="45"/>
      <c r="R222" s="45"/>
      <c r="S222" s="45"/>
      <c r="T222" s="45"/>
      <c r="U222" s="45"/>
      <c r="V222" s="45"/>
      <c r="W222" s="45">
        <v>0</v>
      </c>
      <c r="X222" s="45">
        <v>1</v>
      </c>
      <c r="Y222" s="45">
        <v>0</v>
      </c>
      <c r="Z222" s="45"/>
      <c r="AA222" s="45"/>
      <c r="AB222" s="45"/>
    </row>
    <row r="223" ht="12.75">
      <c r="A223" s="45">
        <v>50</v>
      </c>
      <c r="B223" s="45">
        <v>0</v>
      </c>
      <c r="C223" s="45">
        <v>0</v>
      </c>
      <c r="D223" s="45">
        <v>1</v>
      </c>
      <c r="E223" s="45">
        <v>217</v>
      </c>
      <c r="F223" s="45">
        <f>ROUND(Source!AU204,O223)</f>
        <v>58649.93</v>
      </c>
      <c r="G223" s="45" t="s">
        <v>157</v>
      </c>
      <c r="H223" s="45" t="s">
        <v>158</v>
      </c>
      <c r="I223" s="45"/>
      <c r="J223" s="45"/>
      <c r="K223" s="45">
        <v>217</v>
      </c>
      <c r="L223" s="45">
        <v>18</v>
      </c>
      <c r="M223" s="45">
        <v>3</v>
      </c>
      <c r="N223" s="45"/>
      <c r="O223" s="45">
        <v>2</v>
      </c>
      <c r="P223" s="45"/>
      <c r="Q223" s="45"/>
      <c r="R223" s="45"/>
      <c r="S223" s="45"/>
      <c r="T223" s="45"/>
      <c r="U223" s="45"/>
      <c r="V223" s="45"/>
      <c r="W223" s="45">
        <v>58649.93</v>
      </c>
      <c r="X223" s="45">
        <v>1</v>
      </c>
      <c r="Y223" s="45">
        <v>58649.93</v>
      </c>
      <c r="Z223" s="45"/>
      <c r="AA223" s="45"/>
      <c r="AB223" s="45"/>
    </row>
    <row r="224" ht="12.75">
      <c r="A224" s="45">
        <v>50</v>
      </c>
      <c r="B224" s="45">
        <v>0</v>
      </c>
      <c r="C224" s="45">
        <v>0</v>
      </c>
      <c r="D224" s="45">
        <v>1</v>
      </c>
      <c r="E224" s="45">
        <v>230</v>
      </c>
      <c r="F224" s="45">
        <f>ROUND(Source!BA204,O224)</f>
        <v>0</v>
      </c>
      <c r="G224" s="45" t="s">
        <v>159</v>
      </c>
      <c r="H224" s="45" t="s">
        <v>160</v>
      </c>
      <c r="I224" s="45"/>
      <c r="J224" s="45"/>
      <c r="K224" s="45">
        <v>230</v>
      </c>
      <c r="L224" s="45">
        <v>19</v>
      </c>
      <c r="M224" s="45">
        <v>3</v>
      </c>
      <c r="N224" s="45"/>
      <c r="O224" s="45">
        <v>2</v>
      </c>
      <c r="P224" s="45"/>
      <c r="Q224" s="45"/>
      <c r="R224" s="45"/>
      <c r="S224" s="45"/>
      <c r="T224" s="45"/>
      <c r="U224" s="45"/>
      <c r="V224" s="45"/>
      <c r="W224" s="45">
        <v>0</v>
      </c>
      <c r="X224" s="45">
        <v>1</v>
      </c>
      <c r="Y224" s="45">
        <v>0</v>
      </c>
      <c r="Z224" s="45"/>
      <c r="AA224" s="45"/>
      <c r="AB224" s="45"/>
    </row>
    <row r="225" ht="12.75">
      <c r="A225" s="45">
        <v>50</v>
      </c>
      <c r="B225" s="45">
        <v>0</v>
      </c>
      <c r="C225" s="45">
        <v>0</v>
      </c>
      <c r="D225" s="45">
        <v>1</v>
      </c>
      <c r="E225" s="45">
        <v>206</v>
      </c>
      <c r="F225" s="45">
        <f>ROUND(Source!T204,O225)</f>
        <v>0</v>
      </c>
      <c r="G225" s="45" t="s">
        <v>161</v>
      </c>
      <c r="H225" s="45" t="s">
        <v>162</v>
      </c>
      <c r="I225" s="45"/>
      <c r="J225" s="45"/>
      <c r="K225" s="45">
        <v>206</v>
      </c>
      <c r="L225" s="45">
        <v>20</v>
      </c>
      <c r="M225" s="45">
        <v>3</v>
      </c>
      <c r="N225" s="45"/>
      <c r="O225" s="45">
        <v>2</v>
      </c>
      <c r="P225" s="45"/>
      <c r="Q225" s="45"/>
      <c r="R225" s="45"/>
      <c r="S225" s="45"/>
      <c r="T225" s="45"/>
      <c r="U225" s="45"/>
      <c r="V225" s="45"/>
      <c r="W225" s="45">
        <v>0</v>
      </c>
      <c r="X225" s="45">
        <v>1</v>
      </c>
      <c r="Y225" s="45">
        <v>0</v>
      </c>
      <c r="Z225" s="45"/>
      <c r="AA225" s="45"/>
      <c r="AB225" s="45"/>
    </row>
    <row r="226" ht="12.75">
      <c r="A226" s="45">
        <v>50</v>
      </c>
      <c r="B226" s="45">
        <v>0</v>
      </c>
      <c r="C226" s="45">
        <v>0</v>
      </c>
      <c r="D226" s="45">
        <v>1</v>
      </c>
      <c r="E226" s="45">
        <v>207</v>
      </c>
      <c r="F226" s="45">
        <f>Source!U204</f>
        <v>26.399999999999999</v>
      </c>
      <c r="G226" s="45" t="s">
        <v>163</v>
      </c>
      <c r="H226" s="45" t="s">
        <v>164</v>
      </c>
      <c r="I226" s="45"/>
      <c r="J226" s="45"/>
      <c r="K226" s="45">
        <v>207</v>
      </c>
      <c r="L226" s="45">
        <v>21</v>
      </c>
      <c r="M226" s="45">
        <v>3</v>
      </c>
      <c r="N226" s="45"/>
      <c r="O226" s="45">
        <v>-1</v>
      </c>
      <c r="P226" s="45"/>
      <c r="Q226" s="45"/>
      <c r="R226" s="45"/>
      <c r="S226" s="45"/>
      <c r="T226" s="45"/>
      <c r="U226" s="45"/>
      <c r="V226" s="45"/>
      <c r="W226" s="45">
        <v>26.399999999999999</v>
      </c>
      <c r="X226" s="45">
        <v>1</v>
      </c>
      <c r="Y226" s="45">
        <v>26.399999999999999</v>
      </c>
      <c r="Z226" s="45"/>
      <c r="AA226" s="45"/>
      <c r="AB226" s="45"/>
    </row>
    <row r="227" ht="12.75">
      <c r="A227" s="45">
        <v>50</v>
      </c>
      <c r="B227" s="45">
        <v>0</v>
      </c>
      <c r="C227" s="45">
        <v>0</v>
      </c>
      <c r="D227" s="45">
        <v>1</v>
      </c>
      <c r="E227" s="45">
        <v>208</v>
      </c>
      <c r="F227" s="45">
        <f>Source!V204</f>
        <v>0</v>
      </c>
      <c r="G227" s="45" t="s">
        <v>165</v>
      </c>
      <c r="H227" s="45" t="s">
        <v>166</v>
      </c>
      <c r="I227" s="45"/>
      <c r="J227" s="45"/>
      <c r="K227" s="45">
        <v>208</v>
      </c>
      <c r="L227" s="45">
        <v>22</v>
      </c>
      <c r="M227" s="45">
        <v>3</v>
      </c>
      <c r="N227" s="45"/>
      <c r="O227" s="45">
        <v>-1</v>
      </c>
      <c r="P227" s="45"/>
      <c r="Q227" s="45"/>
      <c r="R227" s="45"/>
      <c r="S227" s="45"/>
      <c r="T227" s="45"/>
      <c r="U227" s="45"/>
      <c r="V227" s="45"/>
      <c r="W227" s="45">
        <v>0</v>
      </c>
      <c r="X227" s="45">
        <v>1</v>
      </c>
      <c r="Y227" s="45">
        <v>0</v>
      </c>
      <c r="Z227" s="45"/>
      <c r="AA227" s="45"/>
      <c r="AB227" s="45"/>
    </row>
    <row r="228" ht="12.75">
      <c r="A228" s="45">
        <v>50</v>
      </c>
      <c r="B228" s="45">
        <v>0</v>
      </c>
      <c r="C228" s="45">
        <v>0</v>
      </c>
      <c r="D228" s="45">
        <v>1</v>
      </c>
      <c r="E228" s="45">
        <v>209</v>
      </c>
      <c r="F228" s="45">
        <f>ROUND(Source!W204,O228)</f>
        <v>0</v>
      </c>
      <c r="G228" s="45" t="s">
        <v>167</v>
      </c>
      <c r="H228" s="45" t="s">
        <v>168</v>
      </c>
      <c r="I228" s="45"/>
      <c r="J228" s="45"/>
      <c r="K228" s="45">
        <v>209</v>
      </c>
      <c r="L228" s="45">
        <v>23</v>
      </c>
      <c r="M228" s="45">
        <v>3</v>
      </c>
      <c r="N228" s="45"/>
      <c r="O228" s="45">
        <v>2</v>
      </c>
      <c r="P228" s="45"/>
      <c r="Q228" s="45"/>
      <c r="R228" s="45"/>
      <c r="S228" s="45"/>
      <c r="T228" s="45"/>
      <c r="U228" s="45"/>
      <c r="V228" s="45"/>
      <c r="W228" s="45">
        <v>0</v>
      </c>
      <c r="X228" s="45">
        <v>1</v>
      </c>
      <c r="Y228" s="45">
        <v>0</v>
      </c>
      <c r="Z228" s="45"/>
      <c r="AA228" s="45"/>
      <c r="AB228" s="45"/>
    </row>
    <row r="229" ht="12.75">
      <c r="A229" s="45">
        <v>50</v>
      </c>
      <c r="B229" s="45">
        <v>0</v>
      </c>
      <c r="C229" s="45">
        <v>0</v>
      </c>
      <c r="D229" s="45">
        <v>1</v>
      </c>
      <c r="E229" s="45">
        <v>233</v>
      </c>
      <c r="F229" s="45">
        <f>ROUND(Source!BD204,O229)</f>
        <v>0</v>
      </c>
      <c r="G229" s="45" t="s">
        <v>169</v>
      </c>
      <c r="H229" s="45" t="s">
        <v>170</v>
      </c>
      <c r="I229" s="45"/>
      <c r="J229" s="45"/>
      <c r="K229" s="45">
        <v>233</v>
      </c>
      <c r="L229" s="45">
        <v>24</v>
      </c>
      <c r="M229" s="45">
        <v>3</v>
      </c>
      <c r="N229" s="45"/>
      <c r="O229" s="45">
        <v>2</v>
      </c>
      <c r="P229" s="45"/>
      <c r="Q229" s="45"/>
      <c r="R229" s="45"/>
      <c r="S229" s="45"/>
      <c r="T229" s="45"/>
      <c r="U229" s="45"/>
      <c r="V229" s="45"/>
      <c r="W229" s="45">
        <v>0</v>
      </c>
      <c r="X229" s="45">
        <v>1</v>
      </c>
      <c r="Y229" s="45">
        <v>0</v>
      </c>
      <c r="Z229" s="45"/>
      <c r="AA229" s="45"/>
      <c r="AB229" s="45"/>
    </row>
    <row r="230" ht="12.75">
      <c r="A230" s="45">
        <v>50</v>
      </c>
      <c r="B230" s="45">
        <v>0</v>
      </c>
      <c r="C230" s="45">
        <v>0</v>
      </c>
      <c r="D230" s="45">
        <v>1</v>
      </c>
      <c r="E230" s="45">
        <v>210</v>
      </c>
      <c r="F230" s="45">
        <f>ROUND(Source!X204,O230)</f>
        <v>4147.9200000000001</v>
      </c>
      <c r="G230" s="45" t="s">
        <v>171</v>
      </c>
      <c r="H230" s="45" t="s">
        <v>172</v>
      </c>
      <c r="I230" s="45"/>
      <c r="J230" s="45"/>
      <c r="K230" s="45">
        <v>210</v>
      </c>
      <c r="L230" s="45">
        <v>25</v>
      </c>
      <c r="M230" s="45">
        <v>3</v>
      </c>
      <c r="N230" s="45"/>
      <c r="O230" s="45">
        <v>2</v>
      </c>
      <c r="P230" s="45"/>
      <c r="Q230" s="45"/>
      <c r="R230" s="45"/>
      <c r="S230" s="45"/>
      <c r="T230" s="45"/>
      <c r="U230" s="45"/>
      <c r="V230" s="45"/>
      <c r="W230" s="45">
        <v>4147.9200000000001</v>
      </c>
      <c r="X230" s="45">
        <v>1</v>
      </c>
      <c r="Y230" s="45">
        <v>4147.9200000000001</v>
      </c>
      <c r="Z230" s="45"/>
      <c r="AA230" s="45"/>
      <c r="AB230" s="45"/>
    </row>
    <row r="231" ht="12.75">
      <c r="A231" s="45">
        <v>50</v>
      </c>
      <c r="B231" s="45">
        <v>0</v>
      </c>
      <c r="C231" s="45">
        <v>0</v>
      </c>
      <c r="D231" s="45">
        <v>1</v>
      </c>
      <c r="E231" s="45">
        <v>211</v>
      </c>
      <c r="F231" s="45">
        <f>ROUND(Source!Y204,O231)</f>
        <v>592.55999999999995</v>
      </c>
      <c r="G231" s="45" t="s">
        <v>173</v>
      </c>
      <c r="H231" s="45" t="s">
        <v>174</v>
      </c>
      <c r="I231" s="45"/>
      <c r="J231" s="45"/>
      <c r="K231" s="45">
        <v>211</v>
      </c>
      <c r="L231" s="45">
        <v>26</v>
      </c>
      <c r="M231" s="45">
        <v>3</v>
      </c>
      <c r="N231" s="45"/>
      <c r="O231" s="45">
        <v>2</v>
      </c>
      <c r="P231" s="45"/>
      <c r="Q231" s="45"/>
      <c r="R231" s="45"/>
      <c r="S231" s="45"/>
      <c r="T231" s="45"/>
      <c r="U231" s="45"/>
      <c r="V231" s="45"/>
      <c r="W231" s="45">
        <v>592.55999999999995</v>
      </c>
      <c r="X231" s="45">
        <v>1</v>
      </c>
      <c r="Y231" s="45">
        <v>592.55999999999995</v>
      </c>
      <c r="Z231" s="45"/>
      <c r="AA231" s="45"/>
      <c r="AB231" s="45"/>
    </row>
    <row r="232" ht="12.75">
      <c r="A232" s="45">
        <v>50</v>
      </c>
      <c r="B232" s="45">
        <v>0</v>
      </c>
      <c r="C232" s="45">
        <v>0</v>
      </c>
      <c r="D232" s="45">
        <v>1</v>
      </c>
      <c r="E232" s="45">
        <v>224</v>
      </c>
      <c r="F232" s="45">
        <f>ROUND(Source!AR204,O232)</f>
        <v>58649.93</v>
      </c>
      <c r="G232" s="45" t="s">
        <v>175</v>
      </c>
      <c r="H232" s="45" t="s">
        <v>176</v>
      </c>
      <c r="I232" s="45"/>
      <c r="J232" s="45"/>
      <c r="K232" s="45">
        <v>224</v>
      </c>
      <c r="L232" s="45">
        <v>27</v>
      </c>
      <c r="M232" s="45">
        <v>3</v>
      </c>
      <c r="N232" s="45"/>
      <c r="O232" s="45">
        <v>2</v>
      </c>
      <c r="P232" s="45"/>
      <c r="Q232" s="45"/>
      <c r="R232" s="45"/>
      <c r="S232" s="45"/>
      <c r="T232" s="45"/>
      <c r="U232" s="45"/>
      <c r="V232" s="45"/>
      <c r="W232" s="45">
        <v>58649.93</v>
      </c>
      <c r="X232" s="45">
        <v>1</v>
      </c>
      <c r="Y232" s="45">
        <v>58649.93</v>
      </c>
      <c r="Z232" s="45"/>
      <c r="AA232" s="45"/>
      <c r="AB232" s="45"/>
    </row>
    <row r="233" ht="12.75">
      <c r="A233" s="45">
        <v>50</v>
      </c>
      <c r="B233" s="45">
        <v>1</v>
      </c>
      <c r="C233" s="45">
        <v>0</v>
      </c>
      <c r="D233" s="45">
        <v>2</v>
      </c>
      <c r="E233" s="45">
        <v>0</v>
      </c>
      <c r="F233" s="45">
        <f>ROUND(F232,O233)</f>
        <v>58649.93</v>
      </c>
      <c r="G233" s="45" t="s">
        <v>177</v>
      </c>
      <c r="H233" s="45" t="s">
        <v>178</v>
      </c>
      <c r="I233" s="45"/>
      <c r="J233" s="45"/>
      <c r="K233" s="45">
        <v>212</v>
      </c>
      <c r="L233" s="45">
        <v>28</v>
      </c>
      <c r="M233" s="45">
        <v>0</v>
      </c>
      <c r="N233" s="45"/>
      <c r="O233" s="45">
        <v>2</v>
      </c>
      <c r="P233" s="45"/>
      <c r="Q233" s="45"/>
      <c r="R233" s="45"/>
      <c r="S233" s="45"/>
      <c r="T233" s="45"/>
      <c r="U233" s="45"/>
      <c r="V233" s="45"/>
      <c r="W233" s="45">
        <v>58649.93</v>
      </c>
      <c r="X233" s="45">
        <v>1</v>
      </c>
      <c r="Y233" s="45">
        <v>58649.93</v>
      </c>
      <c r="Z233" s="45"/>
      <c r="AA233" s="45"/>
      <c r="AB233" s="45"/>
    </row>
    <row r="234" ht="12.75">
      <c r="A234" s="45">
        <v>50</v>
      </c>
      <c r="B234" s="45">
        <v>1</v>
      </c>
      <c r="C234" s="45">
        <v>0</v>
      </c>
      <c r="D234" s="45">
        <v>2</v>
      </c>
      <c r="E234" s="45">
        <v>0</v>
      </c>
      <c r="F234" s="45">
        <f>ROUND(F233*0.2,O234)</f>
        <v>11729.99</v>
      </c>
      <c r="G234" s="45" t="s">
        <v>179</v>
      </c>
      <c r="H234" s="45" t="s">
        <v>180</v>
      </c>
      <c r="I234" s="45"/>
      <c r="J234" s="45"/>
      <c r="K234" s="45">
        <v>212</v>
      </c>
      <c r="L234" s="45">
        <v>29</v>
      </c>
      <c r="M234" s="45">
        <v>0</v>
      </c>
      <c r="N234" s="45"/>
      <c r="O234" s="45">
        <v>2</v>
      </c>
      <c r="P234" s="45"/>
      <c r="Q234" s="45"/>
      <c r="R234" s="45"/>
      <c r="S234" s="45"/>
      <c r="T234" s="45"/>
      <c r="U234" s="45"/>
      <c r="V234" s="45"/>
      <c r="W234" s="45">
        <v>11729.99</v>
      </c>
      <c r="X234" s="45">
        <v>1</v>
      </c>
      <c r="Y234" s="45">
        <v>11729.99</v>
      </c>
      <c r="Z234" s="45"/>
      <c r="AA234" s="45"/>
      <c r="AB234" s="45"/>
    </row>
    <row r="235" ht="12.75">
      <c r="A235" s="45">
        <v>50</v>
      </c>
      <c r="B235" s="45">
        <v>1</v>
      </c>
      <c r="C235" s="45">
        <v>0</v>
      </c>
      <c r="D235" s="45">
        <v>2</v>
      </c>
      <c r="E235" s="45">
        <v>213</v>
      </c>
      <c r="F235" s="45">
        <f>ROUND(F233+F234,O235)</f>
        <v>70379.919999999998</v>
      </c>
      <c r="G235" s="45" t="s">
        <v>181</v>
      </c>
      <c r="H235" s="45" t="s">
        <v>175</v>
      </c>
      <c r="I235" s="45"/>
      <c r="J235" s="45"/>
      <c r="K235" s="45">
        <v>212</v>
      </c>
      <c r="L235" s="45">
        <v>30</v>
      </c>
      <c r="M235" s="45">
        <v>0</v>
      </c>
      <c r="N235" s="45"/>
      <c r="O235" s="45">
        <v>2</v>
      </c>
      <c r="P235" s="45"/>
      <c r="Q235" s="45"/>
      <c r="R235" s="45"/>
      <c r="S235" s="45"/>
      <c r="T235" s="45"/>
      <c r="U235" s="45"/>
      <c r="V235" s="45"/>
      <c r="W235" s="45">
        <v>70379.919999999998</v>
      </c>
      <c r="X235" s="45">
        <v>1</v>
      </c>
      <c r="Y235" s="45">
        <v>70379.919999999998</v>
      </c>
      <c r="Z235" s="45"/>
      <c r="AA235" s="45"/>
      <c r="AB235" s="45"/>
    </row>
    <row r="236" ht="12.75">
      <c r="A236" s="45">
        <v>50</v>
      </c>
      <c r="B236" s="45">
        <v>1</v>
      </c>
      <c r="C236" s="45">
        <v>0</v>
      </c>
      <c r="D236" s="45">
        <v>2</v>
      </c>
      <c r="E236" s="45">
        <v>0</v>
      </c>
      <c r="F236" s="45">
        <f>ROUND(F235*0.5857501461,O236)</f>
        <v>41225.050000000003</v>
      </c>
      <c r="G236" s="45" t="s">
        <v>182</v>
      </c>
      <c r="H236" s="45" t="s">
        <v>183</v>
      </c>
      <c r="I236" s="45"/>
      <c r="J236" s="45"/>
      <c r="K236" s="45">
        <v>212</v>
      </c>
      <c r="L236" s="45">
        <v>31</v>
      </c>
      <c r="M236" s="45">
        <v>0</v>
      </c>
      <c r="N236" s="45"/>
      <c r="O236" s="45">
        <v>2</v>
      </c>
      <c r="P236" s="45"/>
      <c r="Q236" s="45"/>
      <c r="R236" s="45"/>
      <c r="S236" s="45"/>
      <c r="T236" s="45"/>
      <c r="U236" s="45"/>
      <c r="V236" s="45"/>
      <c r="W236" s="45">
        <v>41225.050000000003</v>
      </c>
      <c r="X236" s="45">
        <v>1</v>
      </c>
      <c r="Y236" s="45">
        <v>41225.050000000003</v>
      </c>
      <c r="Z236" s="45"/>
      <c r="AA236" s="45"/>
      <c r="AB236" s="45"/>
    </row>
    <row r="238" ht="12.75">
      <c r="A238" s="43">
        <v>51</v>
      </c>
      <c r="B238" s="43">
        <f>B148</f>
        <v>1</v>
      </c>
      <c r="C238" s="43">
        <f>A148</f>
        <v>4</v>
      </c>
      <c r="D238" s="43">
        <f>ROW(A148)</f>
        <v>148</v>
      </c>
      <c r="E238" s="43"/>
      <c r="F238" s="43" t="str">
        <f>IF(F148&lt;&gt;"",F148,"")</f>
        <v xml:space="preserve">Новый раздел</v>
      </c>
      <c r="G238" s="43" t="str">
        <f>IF(G148&lt;&gt;"",G148,"")</f>
        <v xml:space="preserve">Даниловское кладбище, Духовской переулок, 10</v>
      </c>
      <c r="H238" s="43">
        <v>0</v>
      </c>
      <c r="I238" s="43"/>
      <c r="J238" s="43"/>
      <c r="K238" s="43"/>
      <c r="L238" s="43"/>
      <c r="M238" s="43"/>
      <c r="N238" s="43"/>
      <c r="O238" s="43">
        <f>ROUND(O161+O204+AB238,2)</f>
        <v>185249.42000000001</v>
      </c>
      <c r="P238" s="43">
        <f>ROUND(P161+P204+AC238,2)</f>
        <v>98730</v>
      </c>
      <c r="Q238" s="43">
        <f>ROUND(Q161+Q204+AD238,2)</f>
        <v>67985.820000000007</v>
      </c>
      <c r="R238" s="43">
        <f>ROUND(R161+R204+AE238,2)</f>
        <v>35426.150000000001</v>
      </c>
      <c r="S238" s="43">
        <f>ROUND(S161+S204+AF238,2)</f>
        <v>18533.599999999999</v>
      </c>
      <c r="T238" s="43">
        <f>ROUND(T161+T204+AG238,2)</f>
        <v>0</v>
      </c>
      <c r="U238" s="43">
        <f>U161+U204+AH238</f>
        <v>72.400000000000006</v>
      </c>
      <c r="V238" s="43">
        <f>V161+V204+AI238</f>
        <v>0</v>
      </c>
      <c r="W238" s="43">
        <f>ROUND(W161+W204+AJ238,2)</f>
        <v>0</v>
      </c>
      <c r="X238" s="43">
        <f>ROUND(X161+X204+AK238,2)</f>
        <v>12973.52</v>
      </c>
      <c r="Y238" s="43">
        <f>ROUND(Y161+Y204+AL238,2)</f>
        <v>1853.3599999999999</v>
      </c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>
        <f>ROUND(AO161+AO204+BX238,2)</f>
        <v>0</v>
      </c>
      <c r="AP238" s="43">
        <f>ROUND(AP161+AP204+BY238,2)</f>
        <v>0</v>
      </c>
      <c r="AQ238" s="43">
        <f>ROUND(AQ161+AQ204+BZ238,2)</f>
        <v>0</v>
      </c>
      <c r="AR238" s="43">
        <f>ROUND(AR161+AR204+CA238,2)</f>
        <v>214050.20000000001</v>
      </c>
      <c r="AS238" s="43">
        <f>ROUND(AS161+AS204+CB238,2)</f>
        <v>0</v>
      </c>
      <c r="AT238" s="43">
        <f>ROUND(AT161+AT204+CC238,2)</f>
        <v>0</v>
      </c>
      <c r="AU238" s="43">
        <f>ROUND(AU161+AU204+CD238,2)</f>
        <v>214050.20000000001</v>
      </c>
      <c r="AV238" s="43">
        <f>ROUND(AV161+AV204+CE238,2)</f>
        <v>98730</v>
      </c>
      <c r="AW238" s="43">
        <f>ROUND(AW161+AW204+CF238,2)</f>
        <v>98730</v>
      </c>
      <c r="AX238" s="43">
        <f>ROUND(AX161+AX204+CG238,2)</f>
        <v>0</v>
      </c>
      <c r="AY238" s="43">
        <f>ROUND(AY161+AY204+CH238,2)</f>
        <v>98730</v>
      </c>
      <c r="AZ238" s="43">
        <f>ROUND(AZ161+AZ204+CI238,2)</f>
        <v>0</v>
      </c>
      <c r="BA238" s="43">
        <f>ROUND(BA161+BA204+CJ238,2)</f>
        <v>0</v>
      </c>
      <c r="BB238" s="43">
        <f>ROUND(BB161+BB204+CK238,2)</f>
        <v>0</v>
      </c>
      <c r="BC238" s="43">
        <f>ROUND(BC161+BC204+CL238,2)</f>
        <v>0</v>
      </c>
      <c r="BD238" s="43">
        <f>ROUND(BD161+BD204+CM238,2)</f>
        <v>0</v>
      </c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4"/>
      <c r="DH238" s="44"/>
      <c r="DI238" s="44"/>
      <c r="DJ238" s="44"/>
      <c r="DK238" s="44"/>
      <c r="DL238" s="44"/>
      <c r="DM238" s="44"/>
      <c r="DN238" s="44"/>
      <c r="DO238" s="44"/>
      <c r="DP238" s="44"/>
      <c r="DQ238" s="44"/>
      <c r="DR238" s="44"/>
      <c r="DS238" s="44"/>
      <c r="DT238" s="44"/>
      <c r="DU238" s="44"/>
      <c r="DV238" s="44"/>
      <c r="DW238" s="44"/>
      <c r="DX238" s="44"/>
      <c r="DY238" s="44"/>
      <c r="DZ238" s="44"/>
      <c r="EA238" s="44"/>
      <c r="EB238" s="44"/>
      <c r="EC238" s="44"/>
      <c r="ED238" s="44"/>
      <c r="EE238" s="44"/>
      <c r="EF238" s="44"/>
      <c r="EG238" s="44"/>
      <c r="EH238" s="44"/>
      <c r="EI238" s="44"/>
      <c r="EJ238" s="44"/>
      <c r="EK238" s="44"/>
      <c r="EL238" s="44"/>
      <c r="EM238" s="44"/>
      <c r="EN238" s="44"/>
      <c r="EO238" s="44"/>
      <c r="EP238" s="44"/>
      <c r="EQ238" s="44"/>
      <c r="ER238" s="44"/>
      <c r="ES238" s="44"/>
      <c r="ET238" s="44"/>
      <c r="EU238" s="44"/>
      <c r="EV238" s="44"/>
      <c r="EW238" s="44"/>
      <c r="EX238" s="44"/>
      <c r="EY238" s="44"/>
      <c r="EZ238" s="44"/>
      <c r="FA238" s="44"/>
      <c r="FB238" s="44"/>
      <c r="FC238" s="44"/>
      <c r="FD238" s="44"/>
      <c r="FE238" s="44"/>
      <c r="FF238" s="44"/>
      <c r="FG238" s="44"/>
      <c r="FH238" s="44"/>
      <c r="FI238" s="44"/>
      <c r="FJ238" s="44"/>
      <c r="FK238" s="44"/>
      <c r="FL238" s="44"/>
      <c r="FM238" s="44"/>
      <c r="FN238" s="44"/>
      <c r="FO238" s="44"/>
      <c r="FP238" s="44"/>
      <c r="FQ238" s="44"/>
      <c r="FR238" s="44"/>
      <c r="FS238" s="44"/>
      <c r="FT238" s="44"/>
      <c r="FU238" s="44"/>
      <c r="FV238" s="44"/>
      <c r="FW238" s="44"/>
      <c r="FX238" s="44"/>
      <c r="FY238" s="44"/>
      <c r="FZ238" s="44"/>
      <c r="GA238" s="44"/>
      <c r="GB238" s="44"/>
      <c r="GC238" s="44"/>
      <c r="GD238" s="44"/>
      <c r="GE238" s="44"/>
      <c r="GF238" s="44"/>
      <c r="GG238" s="44"/>
      <c r="GH238" s="44"/>
      <c r="GI238" s="44"/>
      <c r="GJ238" s="44"/>
      <c r="GK238" s="44"/>
      <c r="GL238" s="44"/>
      <c r="GM238" s="44"/>
      <c r="GN238" s="44"/>
      <c r="GO238" s="44"/>
      <c r="GP238" s="44"/>
      <c r="GQ238" s="44"/>
      <c r="GR238" s="44"/>
      <c r="GS238" s="44"/>
      <c r="GT238" s="44"/>
      <c r="GU238" s="44"/>
      <c r="GV238" s="44"/>
      <c r="GW238" s="44"/>
      <c r="GX238" s="44">
        <v>0</v>
      </c>
    </row>
    <row r="240" ht="12.75">
      <c r="A240" s="45">
        <v>50</v>
      </c>
      <c r="B240" s="45">
        <v>0</v>
      </c>
      <c r="C240" s="45">
        <v>0</v>
      </c>
      <c r="D240" s="45">
        <v>1</v>
      </c>
      <c r="E240" s="45">
        <v>201</v>
      </c>
      <c r="F240" s="45">
        <f>ROUND(Source!O238,O240)</f>
        <v>185249.42000000001</v>
      </c>
      <c r="G240" s="45" t="s">
        <v>123</v>
      </c>
      <c r="H240" s="45" t="s">
        <v>124</v>
      </c>
      <c r="I240" s="45"/>
      <c r="J240" s="45"/>
      <c r="K240" s="45">
        <v>201</v>
      </c>
      <c r="L240" s="45">
        <v>1</v>
      </c>
      <c r="M240" s="45">
        <v>3</v>
      </c>
      <c r="N240" s="45"/>
      <c r="O240" s="45">
        <v>2</v>
      </c>
      <c r="P240" s="45"/>
      <c r="Q240" s="45"/>
      <c r="R240" s="45"/>
      <c r="S240" s="45"/>
      <c r="T240" s="45"/>
      <c r="U240" s="45"/>
      <c r="V240" s="45"/>
      <c r="W240" s="45">
        <v>185249.42000000001</v>
      </c>
      <c r="X240" s="45">
        <v>1</v>
      </c>
      <c r="Y240" s="45">
        <v>185249.42000000001</v>
      </c>
      <c r="Z240" s="45"/>
      <c r="AA240" s="45"/>
      <c r="AB240" s="45"/>
    </row>
    <row r="241" ht="12.75">
      <c r="A241" s="45">
        <v>50</v>
      </c>
      <c r="B241" s="45">
        <v>0</v>
      </c>
      <c r="C241" s="45">
        <v>0</v>
      </c>
      <c r="D241" s="45">
        <v>1</v>
      </c>
      <c r="E241" s="45">
        <v>202</v>
      </c>
      <c r="F241" s="45">
        <f>ROUND(Source!P238,O241)</f>
        <v>98730</v>
      </c>
      <c r="G241" s="45" t="s">
        <v>125</v>
      </c>
      <c r="H241" s="45" t="s">
        <v>126</v>
      </c>
      <c r="I241" s="45"/>
      <c r="J241" s="45"/>
      <c r="K241" s="45">
        <v>202</v>
      </c>
      <c r="L241" s="45">
        <v>2</v>
      </c>
      <c r="M241" s="45">
        <v>3</v>
      </c>
      <c r="N241" s="45"/>
      <c r="O241" s="45">
        <v>2</v>
      </c>
      <c r="P241" s="45"/>
      <c r="Q241" s="45"/>
      <c r="R241" s="45"/>
      <c r="S241" s="45"/>
      <c r="T241" s="45"/>
      <c r="U241" s="45"/>
      <c r="V241" s="45"/>
      <c r="W241" s="45">
        <v>98730</v>
      </c>
      <c r="X241" s="45">
        <v>1</v>
      </c>
      <c r="Y241" s="45">
        <v>98730</v>
      </c>
      <c r="Z241" s="45"/>
      <c r="AA241" s="45"/>
      <c r="AB241" s="45"/>
    </row>
    <row r="242" ht="12.75">
      <c r="A242" s="45">
        <v>50</v>
      </c>
      <c r="B242" s="45">
        <v>0</v>
      </c>
      <c r="C242" s="45">
        <v>0</v>
      </c>
      <c r="D242" s="45">
        <v>1</v>
      </c>
      <c r="E242" s="45">
        <v>222</v>
      </c>
      <c r="F242" s="45">
        <f>ROUND(Source!AO238,O242)</f>
        <v>0</v>
      </c>
      <c r="G242" s="45" t="s">
        <v>127</v>
      </c>
      <c r="H242" s="45" t="s">
        <v>128</v>
      </c>
      <c r="I242" s="45"/>
      <c r="J242" s="45"/>
      <c r="K242" s="45">
        <v>222</v>
      </c>
      <c r="L242" s="45">
        <v>3</v>
      </c>
      <c r="M242" s="45">
        <v>3</v>
      </c>
      <c r="N242" s="45"/>
      <c r="O242" s="45">
        <v>2</v>
      </c>
      <c r="P242" s="45"/>
      <c r="Q242" s="45"/>
      <c r="R242" s="45"/>
      <c r="S242" s="45"/>
      <c r="T242" s="45"/>
      <c r="U242" s="45"/>
      <c r="V242" s="45"/>
      <c r="W242" s="45">
        <v>0</v>
      </c>
      <c r="X242" s="45">
        <v>1</v>
      </c>
      <c r="Y242" s="45">
        <v>0</v>
      </c>
      <c r="Z242" s="45"/>
      <c r="AA242" s="45"/>
      <c r="AB242" s="45"/>
    </row>
    <row r="243" ht="12.75">
      <c r="A243" s="45">
        <v>50</v>
      </c>
      <c r="B243" s="45">
        <v>0</v>
      </c>
      <c r="C243" s="45">
        <v>0</v>
      </c>
      <c r="D243" s="45">
        <v>1</v>
      </c>
      <c r="E243" s="45">
        <v>225</v>
      </c>
      <c r="F243" s="45">
        <f>ROUND(Source!AV238,O243)</f>
        <v>98730</v>
      </c>
      <c r="G243" s="45" t="s">
        <v>129</v>
      </c>
      <c r="H243" s="45" t="s">
        <v>130</v>
      </c>
      <c r="I243" s="45"/>
      <c r="J243" s="45"/>
      <c r="K243" s="45">
        <v>225</v>
      </c>
      <c r="L243" s="45">
        <v>4</v>
      </c>
      <c r="M243" s="45">
        <v>3</v>
      </c>
      <c r="N243" s="45"/>
      <c r="O243" s="45">
        <v>2</v>
      </c>
      <c r="P243" s="45"/>
      <c r="Q243" s="45"/>
      <c r="R243" s="45"/>
      <c r="S243" s="45"/>
      <c r="T243" s="45"/>
      <c r="U243" s="45"/>
      <c r="V243" s="45"/>
      <c r="W243" s="45">
        <v>98730</v>
      </c>
      <c r="X243" s="45">
        <v>1</v>
      </c>
      <c r="Y243" s="45">
        <v>98730</v>
      </c>
      <c r="Z243" s="45"/>
      <c r="AA243" s="45"/>
      <c r="AB243" s="45"/>
    </row>
    <row r="244" ht="12.75">
      <c r="A244" s="45">
        <v>50</v>
      </c>
      <c r="B244" s="45">
        <v>0</v>
      </c>
      <c r="C244" s="45">
        <v>0</v>
      </c>
      <c r="D244" s="45">
        <v>1</v>
      </c>
      <c r="E244" s="45">
        <v>226</v>
      </c>
      <c r="F244" s="45">
        <f>ROUND(Source!AW238,O244)</f>
        <v>98730</v>
      </c>
      <c r="G244" s="45" t="s">
        <v>131</v>
      </c>
      <c r="H244" s="45" t="s">
        <v>132</v>
      </c>
      <c r="I244" s="45"/>
      <c r="J244" s="45"/>
      <c r="K244" s="45">
        <v>226</v>
      </c>
      <c r="L244" s="45">
        <v>5</v>
      </c>
      <c r="M244" s="45">
        <v>3</v>
      </c>
      <c r="N244" s="45"/>
      <c r="O244" s="45">
        <v>2</v>
      </c>
      <c r="P244" s="45"/>
      <c r="Q244" s="45"/>
      <c r="R244" s="45"/>
      <c r="S244" s="45"/>
      <c r="T244" s="45"/>
      <c r="U244" s="45"/>
      <c r="V244" s="45"/>
      <c r="W244" s="45">
        <v>98730</v>
      </c>
      <c r="X244" s="45">
        <v>1</v>
      </c>
      <c r="Y244" s="45">
        <v>98730</v>
      </c>
      <c r="Z244" s="45"/>
      <c r="AA244" s="45"/>
      <c r="AB244" s="45"/>
    </row>
    <row r="245" ht="12.75">
      <c r="A245" s="45">
        <v>50</v>
      </c>
      <c r="B245" s="45">
        <v>0</v>
      </c>
      <c r="C245" s="45">
        <v>0</v>
      </c>
      <c r="D245" s="45">
        <v>1</v>
      </c>
      <c r="E245" s="45">
        <v>227</v>
      </c>
      <c r="F245" s="45">
        <f>ROUND(Source!AX238,O245)</f>
        <v>0</v>
      </c>
      <c r="G245" s="45" t="s">
        <v>133</v>
      </c>
      <c r="H245" s="45" t="s">
        <v>134</v>
      </c>
      <c r="I245" s="45"/>
      <c r="J245" s="45"/>
      <c r="K245" s="45">
        <v>227</v>
      </c>
      <c r="L245" s="45">
        <v>6</v>
      </c>
      <c r="M245" s="45">
        <v>3</v>
      </c>
      <c r="N245" s="45"/>
      <c r="O245" s="45">
        <v>2</v>
      </c>
      <c r="P245" s="45"/>
      <c r="Q245" s="45"/>
      <c r="R245" s="45"/>
      <c r="S245" s="45"/>
      <c r="T245" s="45"/>
      <c r="U245" s="45"/>
      <c r="V245" s="45"/>
      <c r="W245" s="45">
        <v>0</v>
      </c>
      <c r="X245" s="45">
        <v>1</v>
      </c>
      <c r="Y245" s="45">
        <v>0</v>
      </c>
      <c r="Z245" s="45"/>
      <c r="AA245" s="45"/>
      <c r="AB245" s="45"/>
    </row>
    <row r="246" ht="12.75">
      <c r="A246" s="45">
        <v>50</v>
      </c>
      <c r="B246" s="45">
        <v>0</v>
      </c>
      <c r="C246" s="45">
        <v>0</v>
      </c>
      <c r="D246" s="45">
        <v>1</v>
      </c>
      <c r="E246" s="45">
        <v>228</v>
      </c>
      <c r="F246" s="45">
        <f>ROUND(Source!AY238,O246)</f>
        <v>98730</v>
      </c>
      <c r="G246" s="45" t="s">
        <v>135</v>
      </c>
      <c r="H246" s="45" t="s">
        <v>136</v>
      </c>
      <c r="I246" s="45"/>
      <c r="J246" s="45"/>
      <c r="K246" s="45">
        <v>228</v>
      </c>
      <c r="L246" s="45">
        <v>7</v>
      </c>
      <c r="M246" s="45">
        <v>3</v>
      </c>
      <c r="N246" s="45"/>
      <c r="O246" s="45">
        <v>2</v>
      </c>
      <c r="P246" s="45"/>
      <c r="Q246" s="45"/>
      <c r="R246" s="45"/>
      <c r="S246" s="45"/>
      <c r="T246" s="45"/>
      <c r="U246" s="45"/>
      <c r="V246" s="45"/>
      <c r="W246" s="45">
        <v>98730</v>
      </c>
      <c r="X246" s="45">
        <v>1</v>
      </c>
      <c r="Y246" s="45">
        <v>98730</v>
      </c>
      <c r="Z246" s="45"/>
      <c r="AA246" s="45"/>
      <c r="AB246" s="45"/>
    </row>
    <row r="247" ht="12.75">
      <c r="A247" s="45">
        <v>50</v>
      </c>
      <c r="B247" s="45">
        <v>0</v>
      </c>
      <c r="C247" s="45">
        <v>0</v>
      </c>
      <c r="D247" s="45">
        <v>1</v>
      </c>
      <c r="E247" s="45">
        <v>216</v>
      </c>
      <c r="F247" s="45">
        <f>ROUND(Source!AP238,O247)</f>
        <v>0</v>
      </c>
      <c r="G247" s="45" t="s">
        <v>137</v>
      </c>
      <c r="H247" s="45" t="s">
        <v>138</v>
      </c>
      <c r="I247" s="45"/>
      <c r="J247" s="45"/>
      <c r="K247" s="45">
        <v>216</v>
      </c>
      <c r="L247" s="45">
        <v>8</v>
      </c>
      <c r="M247" s="45">
        <v>3</v>
      </c>
      <c r="N247" s="45"/>
      <c r="O247" s="45">
        <v>2</v>
      </c>
      <c r="P247" s="45"/>
      <c r="Q247" s="45"/>
      <c r="R247" s="45"/>
      <c r="S247" s="45"/>
      <c r="T247" s="45"/>
      <c r="U247" s="45"/>
      <c r="V247" s="45"/>
      <c r="W247" s="45">
        <v>0</v>
      </c>
      <c r="X247" s="45">
        <v>1</v>
      </c>
      <c r="Y247" s="45">
        <v>0</v>
      </c>
      <c r="Z247" s="45"/>
      <c r="AA247" s="45"/>
      <c r="AB247" s="45"/>
    </row>
    <row r="248" ht="12.75">
      <c r="A248" s="45">
        <v>50</v>
      </c>
      <c r="B248" s="45">
        <v>0</v>
      </c>
      <c r="C248" s="45">
        <v>0</v>
      </c>
      <c r="D248" s="45">
        <v>1</v>
      </c>
      <c r="E248" s="45">
        <v>223</v>
      </c>
      <c r="F248" s="45">
        <f>ROUND(Source!AQ238,O248)</f>
        <v>0</v>
      </c>
      <c r="G248" s="45" t="s">
        <v>139</v>
      </c>
      <c r="H248" s="45" t="s">
        <v>140</v>
      </c>
      <c r="I248" s="45"/>
      <c r="J248" s="45"/>
      <c r="K248" s="45">
        <v>223</v>
      </c>
      <c r="L248" s="45">
        <v>9</v>
      </c>
      <c r="M248" s="45">
        <v>3</v>
      </c>
      <c r="N248" s="45"/>
      <c r="O248" s="45">
        <v>2</v>
      </c>
      <c r="P248" s="45"/>
      <c r="Q248" s="45"/>
      <c r="R248" s="45"/>
      <c r="S248" s="45"/>
      <c r="T248" s="45"/>
      <c r="U248" s="45"/>
      <c r="V248" s="45"/>
      <c r="W248" s="45">
        <v>0</v>
      </c>
      <c r="X248" s="45">
        <v>1</v>
      </c>
      <c r="Y248" s="45">
        <v>0</v>
      </c>
      <c r="Z248" s="45"/>
      <c r="AA248" s="45"/>
      <c r="AB248" s="45"/>
    </row>
    <row r="249" ht="12.75">
      <c r="A249" s="45">
        <v>50</v>
      </c>
      <c r="B249" s="45">
        <v>0</v>
      </c>
      <c r="C249" s="45">
        <v>0</v>
      </c>
      <c r="D249" s="45">
        <v>1</v>
      </c>
      <c r="E249" s="45">
        <v>229</v>
      </c>
      <c r="F249" s="45">
        <f>ROUND(Source!AZ238,O249)</f>
        <v>0</v>
      </c>
      <c r="G249" s="45" t="s">
        <v>141</v>
      </c>
      <c r="H249" s="45" t="s">
        <v>142</v>
      </c>
      <c r="I249" s="45"/>
      <c r="J249" s="45"/>
      <c r="K249" s="45">
        <v>229</v>
      </c>
      <c r="L249" s="45">
        <v>10</v>
      </c>
      <c r="M249" s="45">
        <v>3</v>
      </c>
      <c r="N249" s="45"/>
      <c r="O249" s="45">
        <v>2</v>
      </c>
      <c r="P249" s="45"/>
      <c r="Q249" s="45"/>
      <c r="R249" s="45"/>
      <c r="S249" s="45"/>
      <c r="T249" s="45"/>
      <c r="U249" s="45"/>
      <c r="V249" s="45"/>
      <c r="W249" s="45">
        <v>0</v>
      </c>
      <c r="X249" s="45">
        <v>1</v>
      </c>
      <c r="Y249" s="45">
        <v>0</v>
      </c>
      <c r="Z249" s="45"/>
      <c r="AA249" s="45"/>
      <c r="AB249" s="45"/>
    </row>
    <row r="250" ht="12.75">
      <c r="A250" s="45">
        <v>50</v>
      </c>
      <c r="B250" s="45">
        <v>0</v>
      </c>
      <c r="C250" s="45">
        <v>0</v>
      </c>
      <c r="D250" s="45">
        <v>1</v>
      </c>
      <c r="E250" s="45">
        <v>203</v>
      </c>
      <c r="F250" s="45">
        <f>ROUND(Source!Q238,O250)</f>
        <v>67985.820000000007</v>
      </c>
      <c r="G250" s="45" t="s">
        <v>143</v>
      </c>
      <c r="H250" s="45" t="s">
        <v>144</v>
      </c>
      <c r="I250" s="45"/>
      <c r="J250" s="45"/>
      <c r="K250" s="45">
        <v>203</v>
      </c>
      <c r="L250" s="45">
        <v>11</v>
      </c>
      <c r="M250" s="45">
        <v>3</v>
      </c>
      <c r="N250" s="45"/>
      <c r="O250" s="45">
        <v>2</v>
      </c>
      <c r="P250" s="45"/>
      <c r="Q250" s="45"/>
      <c r="R250" s="45"/>
      <c r="S250" s="45"/>
      <c r="T250" s="45"/>
      <c r="U250" s="45"/>
      <c r="V250" s="45"/>
      <c r="W250" s="45">
        <v>67985.820000000007</v>
      </c>
      <c r="X250" s="45">
        <v>1</v>
      </c>
      <c r="Y250" s="45">
        <v>67985.820000000007</v>
      </c>
      <c r="Z250" s="45"/>
      <c r="AA250" s="45"/>
      <c r="AB250" s="45"/>
    </row>
    <row r="251" ht="12.75">
      <c r="A251" s="45">
        <v>50</v>
      </c>
      <c r="B251" s="45">
        <v>0</v>
      </c>
      <c r="C251" s="45">
        <v>0</v>
      </c>
      <c r="D251" s="45">
        <v>1</v>
      </c>
      <c r="E251" s="45">
        <v>231</v>
      </c>
      <c r="F251" s="45">
        <f>ROUND(Source!BB238,O251)</f>
        <v>0</v>
      </c>
      <c r="G251" s="45" t="s">
        <v>145</v>
      </c>
      <c r="H251" s="45" t="s">
        <v>146</v>
      </c>
      <c r="I251" s="45"/>
      <c r="J251" s="45"/>
      <c r="K251" s="45">
        <v>231</v>
      </c>
      <c r="L251" s="45">
        <v>12</v>
      </c>
      <c r="M251" s="45">
        <v>3</v>
      </c>
      <c r="N251" s="45"/>
      <c r="O251" s="45">
        <v>2</v>
      </c>
      <c r="P251" s="45"/>
      <c r="Q251" s="45"/>
      <c r="R251" s="45"/>
      <c r="S251" s="45"/>
      <c r="T251" s="45"/>
      <c r="U251" s="45"/>
      <c r="V251" s="45"/>
      <c r="W251" s="45">
        <v>0</v>
      </c>
      <c r="X251" s="45">
        <v>1</v>
      </c>
      <c r="Y251" s="45">
        <v>0</v>
      </c>
      <c r="Z251" s="45"/>
      <c r="AA251" s="45"/>
      <c r="AB251" s="45"/>
    </row>
    <row r="252" ht="12.75">
      <c r="A252" s="45">
        <v>50</v>
      </c>
      <c r="B252" s="45">
        <v>0</v>
      </c>
      <c r="C252" s="45">
        <v>0</v>
      </c>
      <c r="D252" s="45">
        <v>1</v>
      </c>
      <c r="E252" s="45">
        <v>204</v>
      </c>
      <c r="F252" s="45">
        <f>ROUND(Source!R238,O252)</f>
        <v>35426.150000000001</v>
      </c>
      <c r="G252" s="45" t="s">
        <v>147</v>
      </c>
      <c r="H252" s="45" t="s">
        <v>148</v>
      </c>
      <c r="I252" s="45"/>
      <c r="J252" s="45"/>
      <c r="K252" s="45">
        <v>204</v>
      </c>
      <c r="L252" s="45">
        <v>13</v>
      </c>
      <c r="M252" s="45">
        <v>3</v>
      </c>
      <c r="N252" s="45"/>
      <c r="O252" s="45">
        <v>2</v>
      </c>
      <c r="P252" s="45"/>
      <c r="Q252" s="45"/>
      <c r="R252" s="45"/>
      <c r="S252" s="45"/>
      <c r="T252" s="45"/>
      <c r="U252" s="45"/>
      <c r="V252" s="45"/>
      <c r="W252" s="45">
        <v>35426.150000000001</v>
      </c>
      <c r="X252" s="45">
        <v>1</v>
      </c>
      <c r="Y252" s="45">
        <v>35426.150000000001</v>
      </c>
      <c r="Z252" s="45"/>
      <c r="AA252" s="45"/>
      <c r="AB252" s="45"/>
    </row>
    <row r="253" ht="12.75">
      <c r="A253" s="45">
        <v>50</v>
      </c>
      <c r="B253" s="45">
        <v>0</v>
      </c>
      <c r="C253" s="45">
        <v>0</v>
      </c>
      <c r="D253" s="45">
        <v>1</v>
      </c>
      <c r="E253" s="45">
        <v>205</v>
      </c>
      <c r="F253" s="45">
        <f>ROUND(Source!S238,O253)</f>
        <v>18533.599999999999</v>
      </c>
      <c r="G253" s="45" t="s">
        <v>149</v>
      </c>
      <c r="H253" s="45" t="s">
        <v>150</v>
      </c>
      <c r="I253" s="45"/>
      <c r="J253" s="45"/>
      <c r="K253" s="45">
        <v>205</v>
      </c>
      <c r="L253" s="45">
        <v>14</v>
      </c>
      <c r="M253" s="45">
        <v>3</v>
      </c>
      <c r="N253" s="45"/>
      <c r="O253" s="45">
        <v>2</v>
      </c>
      <c r="P253" s="45"/>
      <c r="Q253" s="45"/>
      <c r="R253" s="45"/>
      <c r="S253" s="45"/>
      <c r="T253" s="45"/>
      <c r="U253" s="45"/>
      <c r="V253" s="45"/>
      <c r="W253" s="45">
        <v>18533.599999999999</v>
      </c>
      <c r="X253" s="45">
        <v>1</v>
      </c>
      <c r="Y253" s="45">
        <v>18533.599999999999</v>
      </c>
      <c r="Z253" s="45"/>
      <c r="AA253" s="45"/>
      <c r="AB253" s="45"/>
    </row>
    <row r="254" ht="12.75">
      <c r="A254" s="45">
        <v>50</v>
      </c>
      <c r="B254" s="45">
        <v>0</v>
      </c>
      <c r="C254" s="45">
        <v>0</v>
      </c>
      <c r="D254" s="45">
        <v>1</v>
      </c>
      <c r="E254" s="45">
        <v>232</v>
      </c>
      <c r="F254" s="45">
        <f>ROUND(Source!BC238,O254)</f>
        <v>0</v>
      </c>
      <c r="G254" s="45" t="s">
        <v>151</v>
      </c>
      <c r="H254" s="45" t="s">
        <v>152</v>
      </c>
      <c r="I254" s="45"/>
      <c r="J254" s="45"/>
      <c r="K254" s="45">
        <v>232</v>
      </c>
      <c r="L254" s="45">
        <v>15</v>
      </c>
      <c r="M254" s="45">
        <v>3</v>
      </c>
      <c r="N254" s="45"/>
      <c r="O254" s="45">
        <v>2</v>
      </c>
      <c r="P254" s="45"/>
      <c r="Q254" s="45"/>
      <c r="R254" s="45"/>
      <c r="S254" s="45"/>
      <c r="T254" s="45"/>
      <c r="U254" s="45"/>
      <c r="V254" s="45"/>
      <c r="W254" s="45">
        <v>0</v>
      </c>
      <c r="X254" s="45">
        <v>1</v>
      </c>
      <c r="Y254" s="45">
        <v>0</v>
      </c>
      <c r="Z254" s="45"/>
      <c r="AA254" s="45"/>
      <c r="AB254" s="45"/>
    </row>
    <row r="255" ht="12.75">
      <c r="A255" s="45">
        <v>50</v>
      </c>
      <c r="B255" s="45">
        <v>0</v>
      </c>
      <c r="C255" s="45">
        <v>0</v>
      </c>
      <c r="D255" s="45">
        <v>1</v>
      </c>
      <c r="E255" s="45">
        <v>214</v>
      </c>
      <c r="F255" s="45">
        <f>ROUND(Source!AS238,O255)</f>
        <v>0</v>
      </c>
      <c r="G255" s="45" t="s">
        <v>153</v>
      </c>
      <c r="H255" s="45" t="s">
        <v>154</v>
      </c>
      <c r="I255" s="45"/>
      <c r="J255" s="45"/>
      <c r="K255" s="45">
        <v>214</v>
      </c>
      <c r="L255" s="45">
        <v>16</v>
      </c>
      <c r="M255" s="45">
        <v>3</v>
      </c>
      <c r="N255" s="45"/>
      <c r="O255" s="45">
        <v>2</v>
      </c>
      <c r="P255" s="45"/>
      <c r="Q255" s="45"/>
      <c r="R255" s="45"/>
      <c r="S255" s="45"/>
      <c r="T255" s="45"/>
      <c r="U255" s="45"/>
      <c r="V255" s="45"/>
      <c r="W255" s="45">
        <v>0</v>
      </c>
      <c r="X255" s="45">
        <v>1</v>
      </c>
      <c r="Y255" s="45">
        <v>0</v>
      </c>
      <c r="Z255" s="45"/>
      <c r="AA255" s="45"/>
      <c r="AB255" s="45"/>
    </row>
    <row r="256" ht="12.75">
      <c r="A256" s="45">
        <v>50</v>
      </c>
      <c r="B256" s="45">
        <v>0</v>
      </c>
      <c r="C256" s="45">
        <v>0</v>
      </c>
      <c r="D256" s="45">
        <v>1</v>
      </c>
      <c r="E256" s="45">
        <v>215</v>
      </c>
      <c r="F256" s="45">
        <f>ROUND(Source!AT238,O256)</f>
        <v>0</v>
      </c>
      <c r="G256" s="45" t="s">
        <v>155</v>
      </c>
      <c r="H256" s="45" t="s">
        <v>156</v>
      </c>
      <c r="I256" s="45"/>
      <c r="J256" s="45"/>
      <c r="K256" s="45">
        <v>215</v>
      </c>
      <c r="L256" s="45">
        <v>17</v>
      </c>
      <c r="M256" s="45">
        <v>3</v>
      </c>
      <c r="N256" s="45"/>
      <c r="O256" s="45">
        <v>2</v>
      </c>
      <c r="P256" s="45"/>
      <c r="Q256" s="45"/>
      <c r="R256" s="45"/>
      <c r="S256" s="45"/>
      <c r="T256" s="45"/>
      <c r="U256" s="45"/>
      <c r="V256" s="45"/>
      <c r="W256" s="45">
        <v>0</v>
      </c>
      <c r="X256" s="45">
        <v>1</v>
      </c>
      <c r="Y256" s="45">
        <v>0</v>
      </c>
      <c r="Z256" s="45"/>
      <c r="AA256" s="45"/>
      <c r="AB256" s="45"/>
    </row>
    <row r="257" ht="12.75">
      <c r="A257" s="45">
        <v>50</v>
      </c>
      <c r="B257" s="45">
        <v>0</v>
      </c>
      <c r="C257" s="45">
        <v>0</v>
      </c>
      <c r="D257" s="45">
        <v>1</v>
      </c>
      <c r="E257" s="45">
        <v>217</v>
      </c>
      <c r="F257" s="45">
        <f>ROUND(Source!AU238,O257)</f>
        <v>214050.20000000001</v>
      </c>
      <c r="G257" s="45" t="s">
        <v>157</v>
      </c>
      <c r="H257" s="45" t="s">
        <v>158</v>
      </c>
      <c r="I257" s="45"/>
      <c r="J257" s="45"/>
      <c r="K257" s="45">
        <v>217</v>
      </c>
      <c r="L257" s="45">
        <v>18</v>
      </c>
      <c r="M257" s="45">
        <v>3</v>
      </c>
      <c r="N257" s="45"/>
      <c r="O257" s="45">
        <v>2</v>
      </c>
      <c r="P257" s="45"/>
      <c r="Q257" s="45"/>
      <c r="R257" s="45"/>
      <c r="S257" s="45"/>
      <c r="T257" s="45"/>
      <c r="U257" s="45"/>
      <c r="V257" s="45"/>
      <c r="W257" s="45">
        <v>214050.20000000001</v>
      </c>
      <c r="X257" s="45">
        <v>1</v>
      </c>
      <c r="Y257" s="45">
        <v>214050.20000000001</v>
      </c>
      <c r="Z257" s="45"/>
      <c r="AA257" s="45"/>
      <c r="AB257" s="45"/>
    </row>
    <row r="258" ht="12.75">
      <c r="A258" s="45">
        <v>50</v>
      </c>
      <c r="B258" s="45">
        <v>0</v>
      </c>
      <c r="C258" s="45">
        <v>0</v>
      </c>
      <c r="D258" s="45">
        <v>1</v>
      </c>
      <c r="E258" s="45">
        <v>230</v>
      </c>
      <c r="F258" s="45">
        <f>ROUND(Source!BA238,O258)</f>
        <v>0</v>
      </c>
      <c r="G258" s="45" t="s">
        <v>159</v>
      </c>
      <c r="H258" s="45" t="s">
        <v>160</v>
      </c>
      <c r="I258" s="45"/>
      <c r="J258" s="45"/>
      <c r="K258" s="45">
        <v>230</v>
      </c>
      <c r="L258" s="45">
        <v>19</v>
      </c>
      <c r="M258" s="45">
        <v>3</v>
      </c>
      <c r="N258" s="45"/>
      <c r="O258" s="45">
        <v>2</v>
      </c>
      <c r="P258" s="45"/>
      <c r="Q258" s="45"/>
      <c r="R258" s="45"/>
      <c r="S258" s="45"/>
      <c r="T258" s="45"/>
      <c r="U258" s="45"/>
      <c r="V258" s="45"/>
      <c r="W258" s="45">
        <v>0</v>
      </c>
      <c r="X258" s="45">
        <v>1</v>
      </c>
      <c r="Y258" s="45">
        <v>0</v>
      </c>
      <c r="Z258" s="45"/>
      <c r="AA258" s="45"/>
      <c r="AB258" s="45"/>
    </row>
    <row r="259" ht="12.75">
      <c r="A259" s="45">
        <v>50</v>
      </c>
      <c r="B259" s="45">
        <v>0</v>
      </c>
      <c r="C259" s="45">
        <v>0</v>
      </c>
      <c r="D259" s="45">
        <v>1</v>
      </c>
      <c r="E259" s="45">
        <v>206</v>
      </c>
      <c r="F259" s="45">
        <f>ROUND(Source!T238,O259)</f>
        <v>0</v>
      </c>
      <c r="G259" s="45" t="s">
        <v>161</v>
      </c>
      <c r="H259" s="45" t="s">
        <v>162</v>
      </c>
      <c r="I259" s="45"/>
      <c r="J259" s="45"/>
      <c r="K259" s="45">
        <v>206</v>
      </c>
      <c r="L259" s="45">
        <v>20</v>
      </c>
      <c r="M259" s="45">
        <v>3</v>
      </c>
      <c r="N259" s="45"/>
      <c r="O259" s="45">
        <v>2</v>
      </c>
      <c r="P259" s="45"/>
      <c r="Q259" s="45"/>
      <c r="R259" s="45"/>
      <c r="S259" s="45"/>
      <c r="T259" s="45"/>
      <c r="U259" s="45"/>
      <c r="V259" s="45"/>
      <c r="W259" s="45">
        <v>0</v>
      </c>
      <c r="X259" s="45">
        <v>1</v>
      </c>
      <c r="Y259" s="45">
        <v>0</v>
      </c>
      <c r="Z259" s="45"/>
      <c r="AA259" s="45"/>
      <c r="AB259" s="45"/>
    </row>
    <row r="260" ht="12.75">
      <c r="A260" s="45">
        <v>50</v>
      </c>
      <c r="B260" s="45">
        <v>0</v>
      </c>
      <c r="C260" s="45">
        <v>0</v>
      </c>
      <c r="D260" s="45">
        <v>1</v>
      </c>
      <c r="E260" s="45">
        <v>207</v>
      </c>
      <c r="F260" s="45">
        <f>Source!U238</f>
        <v>72.400000000000006</v>
      </c>
      <c r="G260" s="45" t="s">
        <v>163</v>
      </c>
      <c r="H260" s="45" t="s">
        <v>164</v>
      </c>
      <c r="I260" s="45"/>
      <c r="J260" s="45"/>
      <c r="K260" s="45">
        <v>207</v>
      </c>
      <c r="L260" s="45">
        <v>21</v>
      </c>
      <c r="M260" s="45">
        <v>3</v>
      </c>
      <c r="N260" s="45"/>
      <c r="O260" s="45">
        <v>-1</v>
      </c>
      <c r="P260" s="45"/>
      <c r="Q260" s="45"/>
      <c r="R260" s="45"/>
      <c r="S260" s="45"/>
      <c r="T260" s="45"/>
      <c r="U260" s="45"/>
      <c r="V260" s="45"/>
      <c r="W260" s="45">
        <v>72.400000000000006</v>
      </c>
      <c r="X260" s="45">
        <v>1</v>
      </c>
      <c r="Y260" s="45">
        <v>72.400000000000006</v>
      </c>
      <c r="Z260" s="45"/>
      <c r="AA260" s="45"/>
      <c r="AB260" s="45"/>
    </row>
    <row r="261" ht="12.75">
      <c r="A261" s="45">
        <v>50</v>
      </c>
      <c r="B261" s="45">
        <v>0</v>
      </c>
      <c r="C261" s="45">
        <v>0</v>
      </c>
      <c r="D261" s="45">
        <v>1</v>
      </c>
      <c r="E261" s="45">
        <v>208</v>
      </c>
      <c r="F261" s="45">
        <f>Source!V238</f>
        <v>0</v>
      </c>
      <c r="G261" s="45" t="s">
        <v>165</v>
      </c>
      <c r="H261" s="45" t="s">
        <v>166</v>
      </c>
      <c r="I261" s="45"/>
      <c r="J261" s="45"/>
      <c r="K261" s="45">
        <v>208</v>
      </c>
      <c r="L261" s="45">
        <v>22</v>
      </c>
      <c r="M261" s="45">
        <v>3</v>
      </c>
      <c r="N261" s="45"/>
      <c r="O261" s="45">
        <v>-1</v>
      </c>
      <c r="P261" s="45"/>
      <c r="Q261" s="45"/>
      <c r="R261" s="45"/>
      <c r="S261" s="45"/>
      <c r="T261" s="45"/>
      <c r="U261" s="45"/>
      <c r="V261" s="45"/>
      <c r="W261" s="45">
        <v>0</v>
      </c>
      <c r="X261" s="45">
        <v>1</v>
      </c>
      <c r="Y261" s="45">
        <v>0</v>
      </c>
      <c r="Z261" s="45"/>
      <c r="AA261" s="45"/>
      <c r="AB261" s="45"/>
    </row>
    <row r="262" ht="12.75">
      <c r="A262" s="45">
        <v>50</v>
      </c>
      <c r="B262" s="45">
        <v>0</v>
      </c>
      <c r="C262" s="45">
        <v>0</v>
      </c>
      <c r="D262" s="45">
        <v>1</v>
      </c>
      <c r="E262" s="45">
        <v>209</v>
      </c>
      <c r="F262" s="45">
        <f>ROUND(Source!W238,O262)</f>
        <v>0</v>
      </c>
      <c r="G262" s="45" t="s">
        <v>167</v>
      </c>
      <c r="H262" s="45" t="s">
        <v>168</v>
      </c>
      <c r="I262" s="45"/>
      <c r="J262" s="45"/>
      <c r="K262" s="45">
        <v>209</v>
      </c>
      <c r="L262" s="45">
        <v>23</v>
      </c>
      <c r="M262" s="45">
        <v>3</v>
      </c>
      <c r="N262" s="45"/>
      <c r="O262" s="45">
        <v>2</v>
      </c>
      <c r="P262" s="45"/>
      <c r="Q262" s="45"/>
      <c r="R262" s="45"/>
      <c r="S262" s="45"/>
      <c r="T262" s="45"/>
      <c r="U262" s="45"/>
      <c r="V262" s="45"/>
      <c r="W262" s="45">
        <v>0</v>
      </c>
      <c r="X262" s="45">
        <v>1</v>
      </c>
      <c r="Y262" s="45">
        <v>0</v>
      </c>
      <c r="Z262" s="45"/>
      <c r="AA262" s="45"/>
      <c r="AB262" s="45"/>
    </row>
    <row r="263" ht="12.75">
      <c r="A263" s="45">
        <v>50</v>
      </c>
      <c r="B263" s="45">
        <v>0</v>
      </c>
      <c r="C263" s="45">
        <v>0</v>
      </c>
      <c r="D263" s="45">
        <v>1</v>
      </c>
      <c r="E263" s="45">
        <v>233</v>
      </c>
      <c r="F263" s="45">
        <f>ROUND(Source!BD238,O263)</f>
        <v>0</v>
      </c>
      <c r="G263" s="45" t="s">
        <v>169</v>
      </c>
      <c r="H263" s="45" t="s">
        <v>170</v>
      </c>
      <c r="I263" s="45"/>
      <c r="J263" s="45"/>
      <c r="K263" s="45">
        <v>233</v>
      </c>
      <c r="L263" s="45">
        <v>24</v>
      </c>
      <c r="M263" s="45">
        <v>3</v>
      </c>
      <c r="N263" s="45"/>
      <c r="O263" s="45">
        <v>2</v>
      </c>
      <c r="P263" s="45"/>
      <c r="Q263" s="45"/>
      <c r="R263" s="45"/>
      <c r="S263" s="45"/>
      <c r="T263" s="45"/>
      <c r="U263" s="45"/>
      <c r="V263" s="45"/>
      <c r="W263" s="45">
        <v>0</v>
      </c>
      <c r="X263" s="45">
        <v>1</v>
      </c>
      <c r="Y263" s="45">
        <v>0</v>
      </c>
      <c r="Z263" s="45"/>
      <c r="AA263" s="45"/>
      <c r="AB263" s="45"/>
    </row>
    <row r="264" ht="12.75">
      <c r="A264" s="45">
        <v>50</v>
      </c>
      <c r="B264" s="45">
        <v>0</v>
      </c>
      <c r="C264" s="45">
        <v>0</v>
      </c>
      <c r="D264" s="45">
        <v>1</v>
      </c>
      <c r="E264" s="45">
        <v>210</v>
      </c>
      <c r="F264" s="45">
        <f>ROUND(Source!X238,O264)</f>
        <v>12973.52</v>
      </c>
      <c r="G264" s="45" t="s">
        <v>171</v>
      </c>
      <c r="H264" s="45" t="s">
        <v>172</v>
      </c>
      <c r="I264" s="45"/>
      <c r="J264" s="45"/>
      <c r="K264" s="45">
        <v>210</v>
      </c>
      <c r="L264" s="45">
        <v>25</v>
      </c>
      <c r="M264" s="45">
        <v>3</v>
      </c>
      <c r="N264" s="45"/>
      <c r="O264" s="45">
        <v>2</v>
      </c>
      <c r="P264" s="45"/>
      <c r="Q264" s="45"/>
      <c r="R264" s="45"/>
      <c r="S264" s="45"/>
      <c r="T264" s="45"/>
      <c r="U264" s="45"/>
      <c r="V264" s="45"/>
      <c r="W264" s="45">
        <v>12973.52</v>
      </c>
      <c r="X264" s="45">
        <v>1</v>
      </c>
      <c r="Y264" s="45">
        <v>12973.52</v>
      </c>
      <c r="Z264" s="45"/>
      <c r="AA264" s="45"/>
      <c r="AB264" s="45"/>
    </row>
    <row r="265" ht="12.75">
      <c r="A265" s="45">
        <v>50</v>
      </c>
      <c r="B265" s="45">
        <v>0</v>
      </c>
      <c r="C265" s="45">
        <v>0</v>
      </c>
      <c r="D265" s="45">
        <v>1</v>
      </c>
      <c r="E265" s="45">
        <v>211</v>
      </c>
      <c r="F265" s="45">
        <f>ROUND(Source!Y238,O265)</f>
        <v>1853.3599999999999</v>
      </c>
      <c r="G265" s="45" t="s">
        <v>173</v>
      </c>
      <c r="H265" s="45" t="s">
        <v>174</v>
      </c>
      <c r="I265" s="45"/>
      <c r="J265" s="45"/>
      <c r="K265" s="45">
        <v>211</v>
      </c>
      <c r="L265" s="45">
        <v>26</v>
      </c>
      <c r="M265" s="45">
        <v>3</v>
      </c>
      <c r="N265" s="45"/>
      <c r="O265" s="45">
        <v>2</v>
      </c>
      <c r="P265" s="45"/>
      <c r="Q265" s="45"/>
      <c r="R265" s="45"/>
      <c r="S265" s="45"/>
      <c r="T265" s="45"/>
      <c r="U265" s="45"/>
      <c r="V265" s="45"/>
      <c r="W265" s="45">
        <v>1853.3599999999999</v>
      </c>
      <c r="X265" s="45">
        <v>1</v>
      </c>
      <c r="Y265" s="45">
        <v>1853.3599999999999</v>
      </c>
      <c r="Z265" s="45"/>
      <c r="AA265" s="45"/>
      <c r="AB265" s="45"/>
    </row>
    <row r="266" ht="12.75">
      <c r="A266" s="45">
        <v>50</v>
      </c>
      <c r="B266" s="45">
        <v>0</v>
      </c>
      <c r="C266" s="45">
        <v>0</v>
      </c>
      <c r="D266" s="45">
        <v>1</v>
      </c>
      <c r="E266" s="45">
        <v>224</v>
      </c>
      <c r="F266" s="45">
        <f>ROUND(Source!AR238,O266)</f>
        <v>214050.20000000001</v>
      </c>
      <c r="G266" s="45" t="s">
        <v>175</v>
      </c>
      <c r="H266" s="45" t="s">
        <v>176</v>
      </c>
      <c r="I266" s="45"/>
      <c r="J266" s="45"/>
      <c r="K266" s="45">
        <v>224</v>
      </c>
      <c r="L266" s="45">
        <v>27</v>
      </c>
      <c r="M266" s="45">
        <v>3</v>
      </c>
      <c r="N266" s="45"/>
      <c r="O266" s="45">
        <v>2</v>
      </c>
      <c r="P266" s="45"/>
      <c r="Q266" s="45"/>
      <c r="R266" s="45"/>
      <c r="S266" s="45"/>
      <c r="T266" s="45"/>
      <c r="U266" s="45"/>
      <c r="V266" s="45"/>
      <c r="W266" s="45">
        <v>214050.20000000001</v>
      </c>
      <c r="X266" s="45">
        <v>1</v>
      </c>
      <c r="Y266" s="45">
        <v>214050.20000000001</v>
      </c>
      <c r="Z266" s="45"/>
      <c r="AA266" s="45"/>
      <c r="AB266" s="45"/>
    </row>
    <row r="267" ht="12.75">
      <c r="A267" s="45">
        <v>50</v>
      </c>
      <c r="B267" s="45">
        <v>1</v>
      </c>
      <c r="C267" s="45">
        <v>0</v>
      </c>
      <c r="D267" s="45">
        <v>2</v>
      </c>
      <c r="E267" s="45">
        <v>0</v>
      </c>
      <c r="F267" s="45">
        <f>ROUND(F266,O267)</f>
        <v>214050.20000000001</v>
      </c>
      <c r="G267" s="45" t="s">
        <v>177</v>
      </c>
      <c r="H267" s="45" t="s">
        <v>178</v>
      </c>
      <c r="I267" s="45"/>
      <c r="J267" s="45"/>
      <c r="K267" s="45">
        <v>212</v>
      </c>
      <c r="L267" s="45">
        <v>28</v>
      </c>
      <c r="M267" s="45">
        <v>0</v>
      </c>
      <c r="N267" s="45"/>
      <c r="O267" s="45">
        <v>2</v>
      </c>
      <c r="P267" s="45"/>
      <c r="Q267" s="45"/>
      <c r="R267" s="45"/>
      <c r="S267" s="45"/>
      <c r="T267" s="45"/>
      <c r="U267" s="45"/>
      <c r="V267" s="45"/>
      <c r="W267" s="45">
        <v>214050.20000000001</v>
      </c>
      <c r="X267" s="45">
        <v>1</v>
      </c>
      <c r="Y267" s="45">
        <v>214050.20000000001</v>
      </c>
      <c r="Z267" s="45"/>
      <c r="AA267" s="45"/>
      <c r="AB267" s="45"/>
    </row>
    <row r="268" ht="12.75">
      <c r="A268" s="45">
        <v>50</v>
      </c>
      <c r="B268" s="45">
        <v>1</v>
      </c>
      <c r="C268" s="45">
        <v>0</v>
      </c>
      <c r="D268" s="45">
        <v>2</v>
      </c>
      <c r="E268" s="45">
        <v>0</v>
      </c>
      <c r="F268" s="45">
        <f>ROUND(F267*0.2,O268)</f>
        <v>42810.040000000001</v>
      </c>
      <c r="G268" s="45" t="s">
        <v>179</v>
      </c>
      <c r="H268" s="45" t="s">
        <v>180</v>
      </c>
      <c r="I268" s="45"/>
      <c r="J268" s="45"/>
      <c r="K268" s="45">
        <v>212</v>
      </c>
      <c r="L268" s="45">
        <v>29</v>
      </c>
      <c r="M268" s="45">
        <v>0</v>
      </c>
      <c r="N268" s="45"/>
      <c r="O268" s="45">
        <v>2</v>
      </c>
      <c r="P268" s="45"/>
      <c r="Q268" s="45"/>
      <c r="R268" s="45"/>
      <c r="S268" s="45"/>
      <c r="T268" s="45"/>
      <c r="U268" s="45"/>
      <c r="V268" s="45"/>
      <c r="W268" s="45">
        <v>42810.040000000001</v>
      </c>
      <c r="X268" s="45">
        <v>1</v>
      </c>
      <c r="Y268" s="45">
        <v>42810.040000000001</v>
      </c>
      <c r="Z268" s="45"/>
      <c r="AA268" s="45"/>
      <c r="AB268" s="45"/>
    </row>
    <row r="269" ht="12.75">
      <c r="A269" s="45">
        <v>50</v>
      </c>
      <c r="B269" s="45">
        <v>1</v>
      </c>
      <c r="C269" s="45">
        <v>0</v>
      </c>
      <c r="D269" s="45">
        <v>2</v>
      </c>
      <c r="E269" s="45">
        <v>213</v>
      </c>
      <c r="F269" s="45">
        <f>ROUND(F267+F268,O269)</f>
        <v>256860.23999999999</v>
      </c>
      <c r="G269" s="45" t="s">
        <v>181</v>
      </c>
      <c r="H269" s="45" t="s">
        <v>175</v>
      </c>
      <c r="I269" s="45"/>
      <c r="J269" s="45"/>
      <c r="K269" s="45">
        <v>212</v>
      </c>
      <c r="L269" s="45">
        <v>30</v>
      </c>
      <c r="M269" s="45">
        <v>0</v>
      </c>
      <c r="N269" s="45"/>
      <c r="O269" s="45">
        <v>2</v>
      </c>
      <c r="P269" s="45"/>
      <c r="Q269" s="45"/>
      <c r="R269" s="45"/>
      <c r="S269" s="45"/>
      <c r="T269" s="45"/>
      <c r="U269" s="45"/>
      <c r="V269" s="45"/>
      <c r="W269" s="45">
        <v>256860.23999999999</v>
      </c>
      <c r="X269" s="45">
        <v>1</v>
      </c>
      <c r="Y269" s="45">
        <v>256860.23999999999</v>
      </c>
      <c r="Z269" s="45"/>
      <c r="AA269" s="45"/>
      <c r="AB269" s="45"/>
    </row>
    <row r="270" ht="12.75">
      <c r="A270" s="45">
        <v>50</v>
      </c>
      <c r="B270" s="45">
        <v>1</v>
      </c>
      <c r="C270" s="45">
        <v>0</v>
      </c>
      <c r="D270" s="45">
        <v>2</v>
      </c>
      <c r="E270" s="45">
        <v>0</v>
      </c>
      <c r="F270" s="45">
        <f>ROUND(F269*0.5857501461,O270)</f>
        <v>150455.92000000001</v>
      </c>
      <c r="G270" s="45" t="s">
        <v>182</v>
      </c>
      <c r="H270" s="45" t="s">
        <v>183</v>
      </c>
      <c r="I270" s="45"/>
      <c r="J270" s="45"/>
      <c r="K270" s="45">
        <v>212</v>
      </c>
      <c r="L270" s="45">
        <v>31</v>
      </c>
      <c r="M270" s="45">
        <v>0</v>
      </c>
      <c r="N270" s="45"/>
      <c r="O270" s="45">
        <v>2</v>
      </c>
      <c r="P270" s="45"/>
      <c r="Q270" s="45"/>
      <c r="R270" s="45"/>
      <c r="S270" s="45"/>
      <c r="T270" s="45"/>
      <c r="U270" s="45"/>
      <c r="V270" s="45"/>
      <c r="W270" s="45">
        <v>150455.92000000001</v>
      </c>
      <c r="X270" s="45">
        <v>1</v>
      </c>
      <c r="Y270" s="45">
        <v>150455.92000000001</v>
      </c>
      <c r="Z270" s="45"/>
      <c r="AA270" s="45"/>
      <c r="AB270" s="45"/>
    </row>
    <row r="272" ht="12.75">
      <c r="A272" s="42">
        <v>4</v>
      </c>
      <c r="B272" s="42">
        <v>1</v>
      </c>
      <c r="C272" s="42"/>
      <c r="D272" s="42">
        <f>ROW(A362)</f>
        <v>362</v>
      </c>
      <c r="E272" s="42"/>
      <c r="F272" s="42" t="s">
        <v>97</v>
      </c>
      <c r="G272" s="42" t="s">
        <v>193</v>
      </c>
      <c r="H272" s="42"/>
      <c r="I272" s="42">
        <v>0</v>
      </c>
      <c r="J272" s="42"/>
      <c r="K272" s="42">
        <v>-1</v>
      </c>
      <c r="L272" s="42"/>
      <c r="M272" s="42"/>
      <c r="N272" s="42"/>
      <c r="O272" s="42"/>
      <c r="P272" s="42"/>
      <c r="Q272" s="42"/>
      <c r="R272" s="42"/>
      <c r="S272" s="42">
        <v>0</v>
      </c>
      <c r="T272" s="42"/>
      <c r="U272" s="42"/>
      <c r="V272" s="42">
        <v>0</v>
      </c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>
        <v>0</v>
      </c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>
        <v>0</v>
      </c>
    </row>
    <row r="274" ht="12.75">
      <c r="A274" s="43">
        <v>52</v>
      </c>
      <c r="B274" s="43">
        <f>B362</f>
        <v>1</v>
      </c>
      <c r="C274" s="43">
        <f>C362</f>
        <v>4</v>
      </c>
      <c r="D274" s="43">
        <f>D362</f>
        <v>272</v>
      </c>
      <c r="E274" s="43">
        <f>E362</f>
        <v>0</v>
      </c>
      <c r="F274" s="43" t="str">
        <f>F362</f>
        <v xml:space="preserve">Новый раздел</v>
      </c>
      <c r="G274" s="43" t="str">
        <f>G362</f>
        <v xml:space="preserve">Домодедовское кладбище, Московская обл., г.Домодедово</v>
      </c>
      <c r="H274" s="43"/>
      <c r="I274" s="43"/>
      <c r="J274" s="43"/>
      <c r="K274" s="43"/>
      <c r="L274" s="43"/>
      <c r="M274" s="43"/>
      <c r="N274" s="43"/>
      <c r="O274" s="43">
        <f>O362</f>
        <v>185249.42000000001</v>
      </c>
      <c r="P274" s="43">
        <f>P362</f>
        <v>98730</v>
      </c>
      <c r="Q274" s="43">
        <f>Q362</f>
        <v>67985.820000000007</v>
      </c>
      <c r="R274" s="43">
        <f>R362</f>
        <v>35426.150000000001</v>
      </c>
      <c r="S274" s="43">
        <f>S362</f>
        <v>18533.599999999999</v>
      </c>
      <c r="T274" s="43">
        <f>T362</f>
        <v>0</v>
      </c>
      <c r="U274" s="43">
        <f>U362</f>
        <v>72.400000000000006</v>
      </c>
      <c r="V274" s="43">
        <f>V362</f>
        <v>0</v>
      </c>
      <c r="W274" s="43">
        <f>W362</f>
        <v>0</v>
      </c>
      <c r="X274" s="43">
        <f>X362</f>
        <v>12973.52</v>
      </c>
      <c r="Y274" s="43">
        <f>Y362</f>
        <v>1853.3599999999999</v>
      </c>
      <c r="Z274" s="43">
        <f>Z362</f>
        <v>0</v>
      </c>
      <c r="AA274" s="43">
        <f>AA362</f>
        <v>0</v>
      </c>
      <c r="AB274" s="43">
        <f>AB362</f>
        <v>0</v>
      </c>
      <c r="AC274" s="43">
        <f>AC362</f>
        <v>0</v>
      </c>
      <c r="AD274" s="43">
        <f>AD362</f>
        <v>0</v>
      </c>
      <c r="AE274" s="43">
        <f>AE362</f>
        <v>0</v>
      </c>
      <c r="AF274" s="43">
        <f>AF362</f>
        <v>0</v>
      </c>
      <c r="AG274" s="43">
        <f>AG362</f>
        <v>0</v>
      </c>
      <c r="AH274" s="43">
        <f>AH362</f>
        <v>0</v>
      </c>
      <c r="AI274" s="43">
        <f>AI362</f>
        <v>0</v>
      </c>
      <c r="AJ274" s="43">
        <f>AJ362</f>
        <v>0</v>
      </c>
      <c r="AK274" s="43">
        <f>AK362</f>
        <v>0</v>
      </c>
      <c r="AL274" s="43">
        <f>AL362</f>
        <v>0</v>
      </c>
      <c r="AM274" s="43">
        <f>AM362</f>
        <v>0</v>
      </c>
      <c r="AN274" s="43">
        <f>AN362</f>
        <v>0</v>
      </c>
      <c r="AO274" s="43">
        <f>AO362</f>
        <v>0</v>
      </c>
      <c r="AP274" s="43">
        <f>AP362</f>
        <v>0</v>
      </c>
      <c r="AQ274" s="43">
        <f>AQ362</f>
        <v>0</v>
      </c>
      <c r="AR274" s="43">
        <f>AR362</f>
        <v>214050.20000000001</v>
      </c>
      <c r="AS274" s="43">
        <f>AS362</f>
        <v>0</v>
      </c>
      <c r="AT274" s="43">
        <f>AT362</f>
        <v>0</v>
      </c>
      <c r="AU274" s="43">
        <f>AU362</f>
        <v>214050.20000000001</v>
      </c>
      <c r="AV274" s="43">
        <f>AV362</f>
        <v>98730</v>
      </c>
      <c r="AW274" s="43">
        <f>AW362</f>
        <v>98730</v>
      </c>
      <c r="AX274" s="43">
        <f>AX362</f>
        <v>0</v>
      </c>
      <c r="AY274" s="43">
        <f>AY362</f>
        <v>98730</v>
      </c>
      <c r="AZ274" s="43">
        <f>AZ362</f>
        <v>0</v>
      </c>
      <c r="BA274" s="43">
        <f>BA362</f>
        <v>0</v>
      </c>
      <c r="BB274" s="43">
        <f>BB362</f>
        <v>0</v>
      </c>
      <c r="BC274" s="43">
        <f>BC362</f>
        <v>0</v>
      </c>
      <c r="BD274" s="43">
        <f>BD362</f>
        <v>0</v>
      </c>
      <c r="BE274" s="43">
        <f>BE362</f>
        <v>0</v>
      </c>
      <c r="BF274" s="43">
        <f>BF362</f>
        <v>0</v>
      </c>
      <c r="BG274" s="43">
        <f>BG362</f>
        <v>0</v>
      </c>
      <c r="BH274" s="43">
        <f>BH362</f>
        <v>0</v>
      </c>
      <c r="BI274" s="43">
        <f>BI362</f>
        <v>0</v>
      </c>
      <c r="BJ274" s="43">
        <f>BJ362</f>
        <v>0</v>
      </c>
      <c r="BK274" s="43">
        <f>BK362</f>
        <v>0</v>
      </c>
      <c r="BL274" s="43">
        <f>BL362</f>
        <v>0</v>
      </c>
      <c r="BM274" s="43">
        <f>BM362</f>
        <v>0</v>
      </c>
      <c r="BN274" s="43">
        <f>BN362</f>
        <v>0</v>
      </c>
      <c r="BO274" s="43">
        <f>BO362</f>
        <v>0</v>
      </c>
      <c r="BP274" s="43">
        <f>BP362</f>
        <v>0</v>
      </c>
      <c r="BQ274" s="43">
        <f>BQ362</f>
        <v>0</v>
      </c>
      <c r="BR274" s="43">
        <f>BR362</f>
        <v>0</v>
      </c>
      <c r="BS274" s="43">
        <f>BS362</f>
        <v>0</v>
      </c>
      <c r="BT274" s="43">
        <f>BT362</f>
        <v>0</v>
      </c>
      <c r="BU274" s="43">
        <f>BU362</f>
        <v>0</v>
      </c>
      <c r="BV274" s="43">
        <f>BV362</f>
        <v>0</v>
      </c>
      <c r="BW274" s="43">
        <f>BW362</f>
        <v>0</v>
      </c>
      <c r="BX274" s="43">
        <f>BX362</f>
        <v>0</v>
      </c>
      <c r="BY274" s="43">
        <f>BY362</f>
        <v>0</v>
      </c>
      <c r="BZ274" s="43">
        <f>BZ362</f>
        <v>0</v>
      </c>
      <c r="CA274" s="43">
        <f>CA362</f>
        <v>0</v>
      </c>
      <c r="CB274" s="43">
        <f>CB362</f>
        <v>0</v>
      </c>
      <c r="CC274" s="43">
        <f>CC362</f>
        <v>0</v>
      </c>
      <c r="CD274" s="43">
        <f>CD362</f>
        <v>0</v>
      </c>
      <c r="CE274" s="43">
        <f>CE362</f>
        <v>0</v>
      </c>
      <c r="CF274" s="43">
        <f>CF362</f>
        <v>0</v>
      </c>
      <c r="CG274" s="43">
        <f>CG362</f>
        <v>0</v>
      </c>
      <c r="CH274" s="43">
        <f>CH362</f>
        <v>0</v>
      </c>
      <c r="CI274" s="43">
        <f>CI362</f>
        <v>0</v>
      </c>
      <c r="CJ274" s="43">
        <f>CJ362</f>
        <v>0</v>
      </c>
      <c r="CK274" s="43">
        <f>CK362</f>
        <v>0</v>
      </c>
      <c r="CL274" s="43">
        <f>CL362</f>
        <v>0</v>
      </c>
      <c r="CM274" s="43">
        <f>CM362</f>
        <v>0</v>
      </c>
      <c r="CN274" s="43">
        <f>CN362</f>
        <v>0</v>
      </c>
      <c r="CO274" s="43">
        <f>CO362</f>
        <v>0</v>
      </c>
      <c r="CP274" s="43">
        <f>CP362</f>
        <v>0</v>
      </c>
      <c r="CQ274" s="43">
        <f>CQ362</f>
        <v>0</v>
      </c>
      <c r="CR274" s="43">
        <f>CR362</f>
        <v>0</v>
      </c>
      <c r="CS274" s="43">
        <f>CS362</f>
        <v>0</v>
      </c>
      <c r="CT274" s="43">
        <f>CT362</f>
        <v>0</v>
      </c>
      <c r="CU274" s="43">
        <f>CU362</f>
        <v>0</v>
      </c>
      <c r="CV274" s="43">
        <f>CV362</f>
        <v>0</v>
      </c>
      <c r="CW274" s="43">
        <f>CW362</f>
        <v>0</v>
      </c>
      <c r="CX274" s="43">
        <f>CX362</f>
        <v>0</v>
      </c>
      <c r="CY274" s="43">
        <f>CY362</f>
        <v>0</v>
      </c>
      <c r="CZ274" s="43">
        <f>CZ362</f>
        <v>0</v>
      </c>
      <c r="DA274" s="43">
        <f>DA362</f>
        <v>0</v>
      </c>
      <c r="DB274" s="43">
        <f>DB362</f>
        <v>0</v>
      </c>
      <c r="DC274" s="43">
        <f>DC362</f>
        <v>0</v>
      </c>
      <c r="DD274" s="43">
        <f>DD362</f>
        <v>0</v>
      </c>
      <c r="DE274" s="43">
        <f>DE362</f>
        <v>0</v>
      </c>
      <c r="DF274" s="43">
        <f>DF362</f>
        <v>0</v>
      </c>
      <c r="DG274" s="44">
        <f>DG362</f>
        <v>0</v>
      </c>
      <c r="DH274" s="44">
        <f>DH362</f>
        <v>0</v>
      </c>
      <c r="DI274" s="44">
        <f>DI362</f>
        <v>0</v>
      </c>
      <c r="DJ274" s="44">
        <f>DJ362</f>
        <v>0</v>
      </c>
      <c r="DK274" s="44">
        <f>DK362</f>
        <v>0</v>
      </c>
      <c r="DL274" s="44">
        <f>DL362</f>
        <v>0</v>
      </c>
      <c r="DM274" s="44">
        <f>DM362</f>
        <v>0</v>
      </c>
      <c r="DN274" s="44">
        <f>DN362</f>
        <v>0</v>
      </c>
      <c r="DO274" s="44">
        <f>DO362</f>
        <v>0</v>
      </c>
      <c r="DP274" s="44">
        <f>DP362</f>
        <v>0</v>
      </c>
      <c r="DQ274" s="44">
        <f>DQ362</f>
        <v>0</v>
      </c>
      <c r="DR274" s="44">
        <f>DR362</f>
        <v>0</v>
      </c>
      <c r="DS274" s="44">
        <f>DS362</f>
        <v>0</v>
      </c>
      <c r="DT274" s="44">
        <f>DT362</f>
        <v>0</v>
      </c>
      <c r="DU274" s="44">
        <f>DU362</f>
        <v>0</v>
      </c>
      <c r="DV274" s="44">
        <f>DV362</f>
        <v>0</v>
      </c>
      <c r="DW274" s="44">
        <f>DW362</f>
        <v>0</v>
      </c>
      <c r="DX274" s="44">
        <f>DX362</f>
        <v>0</v>
      </c>
      <c r="DY274" s="44">
        <f>DY362</f>
        <v>0</v>
      </c>
      <c r="DZ274" s="44">
        <f>DZ362</f>
        <v>0</v>
      </c>
      <c r="EA274" s="44">
        <f>EA362</f>
        <v>0</v>
      </c>
      <c r="EB274" s="44">
        <f>EB362</f>
        <v>0</v>
      </c>
      <c r="EC274" s="44">
        <f>EC362</f>
        <v>0</v>
      </c>
      <c r="ED274" s="44">
        <f>ED362</f>
        <v>0</v>
      </c>
      <c r="EE274" s="44">
        <f>EE362</f>
        <v>0</v>
      </c>
      <c r="EF274" s="44">
        <f>EF362</f>
        <v>0</v>
      </c>
      <c r="EG274" s="44">
        <f>EG362</f>
        <v>0</v>
      </c>
      <c r="EH274" s="44">
        <f>EH362</f>
        <v>0</v>
      </c>
      <c r="EI274" s="44">
        <f>EI362</f>
        <v>0</v>
      </c>
      <c r="EJ274" s="44">
        <f>EJ362</f>
        <v>0</v>
      </c>
      <c r="EK274" s="44">
        <f>EK362</f>
        <v>0</v>
      </c>
      <c r="EL274" s="44">
        <f>EL362</f>
        <v>0</v>
      </c>
      <c r="EM274" s="44">
        <f>EM362</f>
        <v>0</v>
      </c>
      <c r="EN274" s="44">
        <f>EN362</f>
        <v>0</v>
      </c>
      <c r="EO274" s="44">
        <f>EO362</f>
        <v>0</v>
      </c>
      <c r="EP274" s="44">
        <f>EP362</f>
        <v>0</v>
      </c>
      <c r="EQ274" s="44">
        <f>EQ362</f>
        <v>0</v>
      </c>
      <c r="ER274" s="44">
        <f>ER362</f>
        <v>0</v>
      </c>
      <c r="ES274" s="44">
        <f>ES362</f>
        <v>0</v>
      </c>
      <c r="ET274" s="44">
        <f>ET362</f>
        <v>0</v>
      </c>
      <c r="EU274" s="44">
        <f>EU362</f>
        <v>0</v>
      </c>
      <c r="EV274" s="44">
        <f>EV362</f>
        <v>0</v>
      </c>
      <c r="EW274" s="44">
        <f>EW362</f>
        <v>0</v>
      </c>
      <c r="EX274" s="44">
        <f>EX362</f>
        <v>0</v>
      </c>
      <c r="EY274" s="44">
        <f>EY362</f>
        <v>0</v>
      </c>
      <c r="EZ274" s="44">
        <f>EZ362</f>
        <v>0</v>
      </c>
      <c r="FA274" s="44">
        <f>FA362</f>
        <v>0</v>
      </c>
      <c r="FB274" s="44">
        <f>FB362</f>
        <v>0</v>
      </c>
      <c r="FC274" s="44">
        <f>FC362</f>
        <v>0</v>
      </c>
      <c r="FD274" s="44">
        <f>FD362</f>
        <v>0</v>
      </c>
      <c r="FE274" s="44">
        <f>FE362</f>
        <v>0</v>
      </c>
      <c r="FF274" s="44">
        <f>FF362</f>
        <v>0</v>
      </c>
      <c r="FG274" s="44">
        <f>FG362</f>
        <v>0</v>
      </c>
      <c r="FH274" s="44">
        <f>FH362</f>
        <v>0</v>
      </c>
      <c r="FI274" s="44">
        <f>FI362</f>
        <v>0</v>
      </c>
      <c r="FJ274" s="44">
        <f>FJ362</f>
        <v>0</v>
      </c>
      <c r="FK274" s="44">
        <f>FK362</f>
        <v>0</v>
      </c>
      <c r="FL274" s="44">
        <f>FL362</f>
        <v>0</v>
      </c>
      <c r="FM274" s="44">
        <f>FM362</f>
        <v>0</v>
      </c>
      <c r="FN274" s="44">
        <f>FN362</f>
        <v>0</v>
      </c>
      <c r="FO274" s="44">
        <f>FO362</f>
        <v>0</v>
      </c>
      <c r="FP274" s="44">
        <f>FP362</f>
        <v>0</v>
      </c>
      <c r="FQ274" s="44">
        <f>FQ362</f>
        <v>0</v>
      </c>
      <c r="FR274" s="44">
        <f>FR362</f>
        <v>0</v>
      </c>
      <c r="FS274" s="44">
        <f>FS362</f>
        <v>0</v>
      </c>
      <c r="FT274" s="44">
        <f>FT362</f>
        <v>0</v>
      </c>
      <c r="FU274" s="44">
        <f>FU362</f>
        <v>0</v>
      </c>
      <c r="FV274" s="44">
        <f>FV362</f>
        <v>0</v>
      </c>
      <c r="FW274" s="44">
        <f>FW362</f>
        <v>0</v>
      </c>
      <c r="FX274" s="44">
        <f>FX362</f>
        <v>0</v>
      </c>
      <c r="FY274" s="44">
        <f>FY362</f>
        <v>0</v>
      </c>
      <c r="FZ274" s="44">
        <f>FZ362</f>
        <v>0</v>
      </c>
      <c r="GA274" s="44">
        <f>GA362</f>
        <v>0</v>
      </c>
      <c r="GB274" s="44">
        <f>GB362</f>
        <v>0</v>
      </c>
      <c r="GC274" s="44">
        <f>GC362</f>
        <v>0</v>
      </c>
      <c r="GD274" s="44">
        <f>GD362</f>
        <v>0</v>
      </c>
      <c r="GE274" s="44">
        <f>GE362</f>
        <v>0</v>
      </c>
      <c r="GF274" s="44">
        <f>GF362</f>
        <v>0</v>
      </c>
      <c r="GG274" s="44">
        <f>GG362</f>
        <v>0</v>
      </c>
      <c r="GH274" s="44">
        <f>GH362</f>
        <v>0</v>
      </c>
      <c r="GI274" s="44">
        <f>GI362</f>
        <v>0</v>
      </c>
      <c r="GJ274" s="44">
        <f>GJ362</f>
        <v>0</v>
      </c>
      <c r="GK274" s="44">
        <f>GK362</f>
        <v>0</v>
      </c>
      <c r="GL274" s="44">
        <f>GL362</f>
        <v>0</v>
      </c>
      <c r="GM274" s="44">
        <f>GM362</f>
        <v>0</v>
      </c>
      <c r="GN274" s="44">
        <f>GN362</f>
        <v>0</v>
      </c>
      <c r="GO274" s="44">
        <f>GO362</f>
        <v>0</v>
      </c>
      <c r="GP274" s="44">
        <f>GP362</f>
        <v>0</v>
      </c>
      <c r="GQ274" s="44">
        <f>GQ362</f>
        <v>0</v>
      </c>
      <c r="GR274" s="44">
        <f>GR362</f>
        <v>0</v>
      </c>
      <c r="GS274" s="44">
        <f>GS362</f>
        <v>0</v>
      </c>
      <c r="GT274" s="44">
        <f>GT362</f>
        <v>0</v>
      </c>
      <c r="GU274" s="44">
        <f>GU362</f>
        <v>0</v>
      </c>
      <c r="GV274" s="44">
        <f>GV362</f>
        <v>0</v>
      </c>
      <c r="GW274" s="44">
        <f>GW362</f>
        <v>0</v>
      </c>
      <c r="GX274" s="44">
        <f>GX362</f>
        <v>0</v>
      </c>
    </row>
    <row r="276" ht="12.75">
      <c r="A276" s="42">
        <v>5</v>
      </c>
      <c r="B276" s="42">
        <v>1</v>
      </c>
      <c r="C276" s="42"/>
      <c r="D276" s="42">
        <f>ROW(A285)</f>
        <v>285</v>
      </c>
      <c r="E276" s="42"/>
      <c r="F276" s="42" t="s">
        <v>99</v>
      </c>
      <c r="G276" s="42" t="s">
        <v>191</v>
      </c>
      <c r="H276" s="42"/>
      <c r="I276" s="42">
        <v>0</v>
      </c>
      <c r="J276" s="42"/>
      <c r="K276" s="42">
        <v>0</v>
      </c>
      <c r="L276" s="42"/>
      <c r="M276" s="42"/>
      <c r="N276" s="42"/>
      <c r="O276" s="42"/>
      <c r="P276" s="42"/>
      <c r="Q276" s="42"/>
      <c r="R276" s="42"/>
      <c r="S276" s="42">
        <v>0</v>
      </c>
      <c r="T276" s="42"/>
      <c r="U276" s="42"/>
      <c r="V276" s="42">
        <v>0</v>
      </c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>
        <v>0</v>
      </c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>
        <v>0</v>
      </c>
    </row>
    <row r="278" ht="12.75">
      <c r="A278" s="43">
        <v>52</v>
      </c>
      <c r="B278" s="43">
        <f>B285</f>
        <v>1</v>
      </c>
      <c r="C278" s="43">
        <f>C285</f>
        <v>5</v>
      </c>
      <c r="D278" s="43">
        <f>D285</f>
        <v>276</v>
      </c>
      <c r="E278" s="43">
        <f>E285</f>
        <v>0</v>
      </c>
      <c r="F278" s="43" t="str">
        <f>F285</f>
        <v xml:space="preserve">Новый подраздел</v>
      </c>
      <c r="G278" s="43" t="str">
        <f>G285</f>
        <v xml:space="preserve">Ремонт асфальтобетонного покрытия - 200,0 м2</v>
      </c>
      <c r="H278" s="43"/>
      <c r="I278" s="43"/>
      <c r="J278" s="43"/>
      <c r="K278" s="43"/>
      <c r="L278" s="43"/>
      <c r="M278" s="43"/>
      <c r="N278" s="43"/>
      <c r="O278" s="43">
        <f>O285</f>
        <v>136222.42999999999</v>
      </c>
      <c r="P278" s="43">
        <f>P285</f>
        <v>75748</v>
      </c>
      <c r="Q278" s="43">
        <f>Q285</f>
        <v>47866.43</v>
      </c>
      <c r="R278" s="43">
        <f>R285</f>
        <v>24366.48</v>
      </c>
      <c r="S278" s="43">
        <f>S285</f>
        <v>12608</v>
      </c>
      <c r="T278" s="43">
        <f>T285</f>
        <v>0</v>
      </c>
      <c r="U278" s="43">
        <f>U285</f>
        <v>46</v>
      </c>
      <c r="V278" s="43">
        <f>V285</f>
        <v>0</v>
      </c>
      <c r="W278" s="43">
        <f>W285</f>
        <v>0</v>
      </c>
      <c r="X278" s="43">
        <f>X285</f>
        <v>8825.6000000000004</v>
      </c>
      <c r="Y278" s="43">
        <f>Y285</f>
        <v>1260.8</v>
      </c>
      <c r="Z278" s="43">
        <f>Z285</f>
        <v>0</v>
      </c>
      <c r="AA278" s="43">
        <f>AA285</f>
        <v>0</v>
      </c>
      <c r="AB278" s="43">
        <f>AB285</f>
        <v>136222.42999999999</v>
      </c>
      <c r="AC278" s="43">
        <f>AC285</f>
        <v>75748</v>
      </c>
      <c r="AD278" s="43">
        <f>AD285</f>
        <v>47866.43</v>
      </c>
      <c r="AE278" s="43">
        <f>AE285</f>
        <v>24366.48</v>
      </c>
      <c r="AF278" s="43">
        <f>AF285</f>
        <v>12608</v>
      </c>
      <c r="AG278" s="43">
        <f>AG285</f>
        <v>0</v>
      </c>
      <c r="AH278" s="43">
        <f>AH285</f>
        <v>46</v>
      </c>
      <c r="AI278" s="43">
        <f>AI285</f>
        <v>0</v>
      </c>
      <c r="AJ278" s="43">
        <f>AJ285</f>
        <v>0</v>
      </c>
      <c r="AK278" s="43">
        <f>AK285</f>
        <v>8825.6000000000004</v>
      </c>
      <c r="AL278" s="43">
        <f>AL285</f>
        <v>1260.8</v>
      </c>
      <c r="AM278" s="43">
        <f>AM285</f>
        <v>0</v>
      </c>
      <c r="AN278" s="43">
        <f>AN285</f>
        <v>0</v>
      </c>
      <c r="AO278" s="43">
        <f>AO285</f>
        <v>0</v>
      </c>
      <c r="AP278" s="43">
        <f>AP285</f>
        <v>0</v>
      </c>
      <c r="AQ278" s="43">
        <f>AQ285</f>
        <v>0</v>
      </c>
      <c r="AR278" s="43">
        <f>AR285</f>
        <v>155400.26999999999</v>
      </c>
      <c r="AS278" s="43">
        <f>AS285</f>
        <v>0</v>
      </c>
      <c r="AT278" s="43">
        <f>AT285</f>
        <v>0</v>
      </c>
      <c r="AU278" s="43">
        <f>AU285</f>
        <v>155400.26999999999</v>
      </c>
      <c r="AV278" s="43">
        <f>AV285</f>
        <v>75748</v>
      </c>
      <c r="AW278" s="43">
        <f>AW285</f>
        <v>75748</v>
      </c>
      <c r="AX278" s="43">
        <f>AX285</f>
        <v>0</v>
      </c>
      <c r="AY278" s="43">
        <f>AY285</f>
        <v>75748</v>
      </c>
      <c r="AZ278" s="43">
        <f>AZ285</f>
        <v>0</v>
      </c>
      <c r="BA278" s="43">
        <f>BA285</f>
        <v>0</v>
      </c>
      <c r="BB278" s="43">
        <f>BB285</f>
        <v>0</v>
      </c>
      <c r="BC278" s="43">
        <f>BC285</f>
        <v>0</v>
      </c>
      <c r="BD278" s="43">
        <f>BD285</f>
        <v>0</v>
      </c>
      <c r="BE278" s="43">
        <f>BE285</f>
        <v>0</v>
      </c>
      <c r="BF278" s="43">
        <f>BF285</f>
        <v>0</v>
      </c>
      <c r="BG278" s="43">
        <f>BG285</f>
        <v>0</v>
      </c>
      <c r="BH278" s="43">
        <f>BH285</f>
        <v>0</v>
      </c>
      <c r="BI278" s="43">
        <f>BI285</f>
        <v>0</v>
      </c>
      <c r="BJ278" s="43">
        <f>BJ285</f>
        <v>0</v>
      </c>
      <c r="BK278" s="43">
        <f>BK285</f>
        <v>0</v>
      </c>
      <c r="BL278" s="43">
        <f>BL285</f>
        <v>0</v>
      </c>
      <c r="BM278" s="43">
        <f>BM285</f>
        <v>0</v>
      </c>
      <c r="BN278" s="43">
        <f>BN285</f>
        <v>0</v>
      </c>
      <c r="BO278" s="43">
        <f>BO285</f>
        <v>0</v>
      </c>
      <c r="BP278" s="43">
        <f>BP285</f>
        <v>0</v>
      </c>
      <c r="BQ278" s="43">
        <f>BQ285</f>
        <v>0</v>
      </c>
      <c r="BR278" s="43">
        <f>BR285</f>
        <v>0</v>
      </c>
      <c r="BS278" s="43">
        <f>BS285</f>
        <v>0</v>
      </c>
      <c r="BT278" s="43">
        <f>BT285</f>
        <v>0</v>
      </c>
      <c r="BU278" s="43">
        <f>BU285</f>
        <v>0</v>
      </c>
      <c r="BV278" s="43">
        <f>BV285</f>
        <v>0</v>
      </c>
      <c r="BW278" s="43">
        <f>BW285</f>
        <v>0</v>
      </c>
      <c r="BX278" s="43">
        <f>BX285</f>
        <v>0</v>
      </c>
      <c r="BY278" s="43">
        <f>BY285</f>
        <v>0</v>
      </c>
      <c r="BZ278" s="43">
        <f>BZ285</f>
        <v>0</v>
      </c>
      <c r="CA278" s="43">
        <f>CA285</f>
        <v>155400.26999999999</v>
      </c>
      <c r="CB278" s="43">
        <f>CB285</f>
        <v>0</v>
      </c>
      <c r="CC278" s="43">
        <f>CC285</f>
        <v>0</v>
      </c>
      <c r="CD278" s="43">
        <f>CD285</f>
        <v>155400.26999999999</v>
      </c>
      <c r="CE278" s="43">
        <f>CE285</f>
        <v>75748</v>
      </c>
      <c r="CF278" s="43">
        <f>CF285</f>
        <v>75748</v>
      </c>
      <c r="CG278" s="43">
        <f>CG285</f>
        <v>0</v>
      </c>
      <c r="CH278" s="43">
        <f>CH285</f>
        <v>75748</v>
      </c>
      <c r="CI278" s="43">
        <f>CI285</f>
        <v>0</v>
      </c>
      <c r="CJ278" s="43">
        <f>CJ285</f>
        <v>0</v>
      </c>
      <c r="CK278" s="43">
        <f>CK285</f>
        <v>0</v>
      </c>
      <c r="CL278" s="43">
        <f>CL285</f>
        <v>0</v>
      </c>
      <c r="CM278" s="43">
        <f>CM285</f>
        <v>0</v>
      </c>
      <c r="CN278" s="43">
        <f>CN285</f>
        <v>0</v>
      </c>
      <c r="CO278" s="43">
        <f>CO285</f>
        <v>0</v>
      </c>
      <c r="CP278" s="43">
        <f>CP285</f>
        <v>0</v>
      </c>
      <c r="CQ278" s="43">
        <f>CQ285</f>
        <v>0</v>
      </c>
      <c r="CR278" s="43">
        <f>CR285</f>
        <v>0</v>
      </c>
      <c r="CS278" s="43">
        <f>CS285</f>
        <v>0</v>
      </c>
      <c r="CT278" s="43">
        <f>CT285</f>
        <v>0</v>
      </c>
      <c r="CU278" s="43">
        <f>CU285</f>
        <v>0</v>
      </c>
      <c r="CV278" s="43">
        <f>CV285</f>
        <v>0</v>
      </c>
      <c r="CW278" s="43">
        <f>CW285</f>
        <v>0</v>
      </c>
      <c r="CX278" s="43">
        <f>CX285</f>
        <v>0</v>
      </c>
      <c r="CY278" s="43">
        <f>CY285</f>
        <v>0</v>
      </c>
      <c r="CZ278" s="43">
        <f>CZ285</f>
        <v>0</v>
      </c>
      <c r="DA278" s="43">
        <f>DA285</f>
        <v>0</v>
      </c>
      <c r="DB278" s="43">
        <f>DB285</f>
        <v>0</v>
      </c>
      <c r="DC278" s="43">
        <f>DC285</f>
        <v>0</v>
      </c>
      <c r="DD278" s="43">
        <f>DD285</f>
        <v>0</v>
      </c>
      <c r="DE278" s="43">
        <f>DE285</f>
        <v>0</v>
      </c>
      <c r="DF278" s="43">
        <f>DF285</f>
        <v>0</v>
      </c>
      <c r="DG278" s="44">
        <f>DG285</f>
        <v>0</v>
      </c>
      <c r="DH278" s="44">
        <f>DH285</f>
        <v>0</v>
      </c>
      <c r="DI278" s="44">
        <f>DI285</f>
        <v>0</v>
      </c>
      <c r="DJ278" s="44">
        <f>DJ285</f>
        <v>0</v>
      </c>
      <c r="DK278" s="44">
        <f>DK285</f>
        <v>0</v>
      </c>
      <c r="DL278" s="44">
        <f>DL285</f>
        <v>0</v>
      </c>
      <c r="DM278" s="44">
        <f>DM285</f>
        <v>0</v>
      </c>
      <c r="DN278" s="44">
        <f>DN285</f>
        <v>0</v>
      </c>
      <c r="DO278" s="44">
        <f>DO285</f>
        <v>0</v>
      </c>
      <c r="DP278" s="44">
        <f>DP285</f>
        <v>0</v>
      </c>
      <c r="DQ278" s="44">
        <f>DQ285</f>
        <v>0</v>
      </c>
      <c r="DR278" s="44">
        <f>DR285</f>
        <v>0</v>
      </c>
      <c r="DS278" s="44">
        <f>DS285</f>
        <v>0</v>
      </c>
      <c r="DT278" s="44">
        <f>DT285</f>
        <v>0</v>
      </c>
      <c r="DU278" s="44">
        <f>DU285</f>
        <v>0</v>
      </c>
      <c r="DV278" s="44">
        <f>DV285</f>
        <v>0</v>
      </c>
      <c r="DW278" s="44">
        <f>DW285</f>
        <v>0</v>
      </c>
      <c r="DX278" s="44">
        <f>DX285</f>
        <v>0</v>
      </c>
      <c r="DY278" s="44">
        <f>DY285</f>
        <v>0</v>
      </c>
      <c r="DZ278" s="44">
        <f>DZ285</f>
        <v>0</v>
      </c>
      <c r="EA278" s="44">
        <f>EA285</f>
        <v>0</v>
      </c>
      <c r="EB278" s="44">
        <f>EB285</f>
        <v>0</v>
      </c>
      <c r="EC278" s="44">
        <f>EC285</f>
        <v>0</v>
      </c>
      <c r="ED278" s="44">
        <f>ED285</f>
        <v>0</v>
      </c>
      <c r="EE278" s="44">
        <f>EE285</f>
        <v>0</v>
      </c>
      <c r="EF278" s="44">
        <f>EF285</f>
        <v>0</v>
      </c>
      <c r="EG278" s="44">
        <f>EG285</f>
        <v>0</v>
      </c>
      <c r="EH278" s="44">
        <f>EH285</f>
        <v>0</v>
      </c>
      <c r="EI278" s="44">
        <f>EI285</f>
        <v>0</v>
      </c>
      <c r="EJ278" s="44">
        <f>EJ285</f>
        <v>0</v>
      </c>
      <c r="EK278" s="44">
        <f>EK285</f>
        <v>0</v>
      </c>
      <c r="EL278" s="44">
        <f>EL285</f>
        <v>0</v>
      </c>
      <c r="EM278" s="44">
        <f>EM285</f>
        <v>0</v>
      </c>
      <c r="EN278" s="44">
        <f>EN285</f>
        <v>0</v>
      </c>
      <c r="EO278" s="44">
        <f>EO285</f>
        <v>0</v>
      </c>
      <c r="EP278" s="44">
        <f>EP285</f>
        <v>0</v>
      </c>
      <c r="EQ278" s="44">
        <f>EQ285</f>
        <v>0</v>
      </c>
      <c r="ER278" s="44">
        <f>ER285</f>
        <v>0</v>
      </c>
      <c r="ES278" s="44">
        <f>ES285</f>
        <v>0</v>
      </c>
      <c r="ET278" s="44">
        <f>ET285</f>
        <v>0</v>
      </c>
      <c r="EU278" s="44">
        <f>EU285</f>
        <v>0</v>
      </c>
      <c r="EV278" s="44">
        <f>EV285</f>
        <v>0</v>
      </c>
      <c r="EW278" s="44">
        <f>EW285</f>
        <v>0</v>
      </c>
      <c r="EX278" s="44">
        <f>EX285</f>
        <v>0</v>
      </c>
      <c r="EY278" s="44">
        <f>EY285</f>
        <v>0</v>
      </c>
      <c r="EZ278" s="44">
        <f>EZ285</f>
        <v>0</v>
      </c>
      <c r="FA278" s="44">
        <f>FA285</f>
        <v>0</v>
      </c>
      <c r="FB278" s="44">
        <f>FB285</f>
        <v>0</v>
      </c>
      <c r="FC278" s="44">
        <f>FC285</f>
        <v>0</v>
      </c>
      <c r="FD278" s="44">
        <f>FD285</f>
        <v>0</v>
      </c>
      <c r="FE278" s="44">
        <f>FE285</f>
        <v>0</v>
      </c>
      <c r="FF278" s="44">
        <f>FF285</f>
        <v>0</v>
      </c>
      <c r="FG278" s="44">
        <f>FG285</f>
        <v>0</v>
      </c>
      <c r="FH278" s="44">
        <f>FH285</f>
        <v>0</v>
      </c>
      <c r="FI278" s="44">
        <f>FI285</f>
        <v>0</v>
      </c>
      <c r="FJ278" s="44">
        <f>FJ285</f>
        <v>0</v>
      </c>
      <c r="FK278" s="44">
        <f>FK285</f>
        <v>0</v>
      </c>
      <c r="FL278" s="44">
        <f>FL285</f>
        <v>0</v>
      </c>
      <c r="FM278" s="44">
        <f>FM285</f>
        <v>0</v>
      </c>
      <c r="FN278" s="44">
        <f>FN285</f>
        <v>0</v>
      </c>
      <c r="FO278" s="44">
        <f>FO285</f>
        <v>0</v>
      </c>
      <c r="FP278" s="44">
        <f>FP285</f>
        <v>0</v>
      </c>
      <c r="FQ278" s="44">
        <f>FQ285</f>
        <v>0</v>
      </c>
      <c r="FR278" s="44">
        <f>FR285</f>
        <v>0</v>
      </c>
      <c r="FS278" s="44">
        <f>FS285</f>
        <v>0</v>
      </c>
      <c r="FT278" s="44">
        <f>FT285</f>
        <v>0</v>
      </c>
      <c r="FU278" s="44">
        <f>FU285</f>
        <v>0</v>
      </c>
      <c r="FV278" s="44">
        <f>FV285</f>
        <v>0</v>
      </c>
      <c r="FW278" s="44">
        <f>FW285</f>
        <v>0</v>
      </c>
      <c r="FX278" s="44">
        <f>FX285</f>
        <v>0</v>
      </c>
      <c r="FY278" s="44">
        <f>FY285</f>
        <v>0</v>
      </c>
      <c r="FZ278" s="44">
        <f>FZ285</f>
        <v>0</v>
      </c>
      <c r="GA278" s="44">
        <f>GA285</f>
        <v>0</v>
      </c>
      <c r="GB278" s="44">
        <f>GB285</f>
        <v>0</v>
      </c>
      <c r="GC278" s="44">
        <f>GC285</f>
        <v>0</v>
      </c>
      <c r="GD278" s="44">
        <f>GD285</f>
        <v>0</v>
      </c>
      <c r="GE278" s="44">
        <f>GE285</f>
        <v>0</v>
      </c>
      <c r="GF278" s="44">
        <f>GF285</f>
        <v>0</v>
      </c>
      <c r="GG278" s="44">
        <f>GG285</f>
        <v>0</v>
      </c>
      <c r="GH278" s="44">
        <f>GH285</f>
        <v>0</v>
      </c>
      <c r="GI278" s="44">
        <f>GI285</f>
        <v>0</v>
      </c>
      <c r="GJ278" s="44">
        <f>GJ285</f>
        <v>0</v>
      </c>
      <c r="GK278" s="44">
        <f>GK285</f>
        <v>0</v>
      </c>
      <c r="GL278" s="44">
        <f>GL285</f>
        <v>0</v>
      </c>
      <c r="GM278" s="44">
        <f>GM285</f>
        <v>0</v>
      </c>
      <c r="GN278" s="44">
        <f>GN285</f>
        <v>0</v>
      </c>
      <c r="GO278" s="44">
        <f>GO285</f>
        <v>0</v>
      </c>
      <c r="GP278" s="44">
        <f>GP285</f>
        <v>0</v>
      </c>
      <c r="GQ278" s="44">
        <f>GQ285</f>
        <v>0</v>
      </c>
      <c r="GR278" s="44">
        <f>GR285</f>
        <v>0</v>
      </c>
      <c r="GS278" s="44">
        <f>GS285</f>
        <v>0</v>
      </c>
      <c r="GT278" s="44">
        <f>GT285</f>
        <v>0</v>
      </c>
      <c r="GU278" s="44">
        <f>GU285</f>
        <v>0</v>
      </c>
      <c r="GV278" s="44">
        <f>GV285</f>
        <v>0</v>
      </c>
      <c r="GW278" s="44">
        <f>GW285</f>
        <v>0</v>
      </c>
      <c r="GX278" s="44">
        <f>GX285</f>
        <v>0</v>
      </c>
    </row>
    <row r="280" ht="12.75">
      <c r="A280">
        <v>17</v>
      </c>
      <c r="B280">
        <v>1</v>
      </c>
      <c r="D280">
        <f>ROW(EtalonRes!A67)</f>
        <v>67</v>
      </c>
      <c r="E280" t="s">
        <v>101</v>
      </c>
      <c r="F280" t="s">
        <v>102</v>
      </c>
      <c r="G280" t="s">
        <v>103</v>
      </c>
      <c r="H280" t="s">
        <v>104</v>
      </c>
      <c r="I280">
        <v>200</v>
      </c>
      <c r="J280">
        <v>0</v>
      </c>
      <c r="K280">
        <v>200</v>
      </c>
      <c r="O280">
        <f t="shared" ref="O280:O283" si="176">ROUND(CP280,2)</f>
        <v>106660</v>
      </c>
      <c r="P280">
        <f t="shared" ref="P280:P283" si="177">ROUND(CQ280*I280,2)</f>
        <v>75748</v>
      </c>
      <c r="Q280">
        <f t="shared" ref="Q280:Q283" si="178">ROUND(CR280*I280,2)</f>
        <v>18304</v>
      </c>
      <c r="R280">
        <f t="shared" ref="R280:R283" si="179">ROUND(CS280*I280,2)</f>
        <v>8418</v>
      </c>
      <c r="S280">
        <f t="shared" ref="S280:S283" si="180">ROUND(CT280*I280,2)</f>
        <v>12608</v>
      </c>
      <c r="T280">
        <f t="shared" ref="T280:T283" si="181">ROUND(CU280*I280,2)</f>
        <v>0</v>
      </c>
      <c r="U280">
        <f t="shared" ref="U280:U283" si="182">CV280*I280</f>
        <v>46</v>
      </c>
      <c r="V280">
        <f t="shared" ref="V280:V283" si="183">CW280*I280</f>
        <v>0</v>
      </c>
      <c r="W280">
        <f t="shared" ref="W280:W283" si="184">ROUND(CX280*I280,2)</f>
        <v>0</v>
      </c>
      <c r="X280">
        <f t="shared" ref="X280:X283" si="185">ROUND(CY280,2)</f>
        <v>8825.6000000000004</v>
      </c>
      <c r="Y280">
        <f t="shared" ref="Y280:Y283" si="186">ROUND(CZ280,2)</f>
        <v>1260.8</v>
      </c>
      <c r="AA280">
        <v>52146028</v>
      </c>
      <c r="AB280">
        <f t="shared" ref="AB280:AB283" si="187">ROUND((AC280+AD280+AF280),6)</f>
        <v>533.29999999999995</v>
      </c>
      <c r="AC280">
        <f t="shared" ref="AC280:AC283" si="188">ROUND((ES280),6)</f>
        <v>378.74000000000001</v>
      </c>
      <c r="AD280">
        <f t="shared" ref="AD280:AD282" si="189">ROUND((((ET280)-(EU280))+AE280),6)</f>
        <v>91.519999999999996</v>
      </c>
      <c r="AE280">
        <f t="shared" ref="AE280:AE282" si="190">ROUND((EU280),6)</f>
        <v>42.090000000000003</v>
      </c>
      <c r="AF280">
        <f t="shared" ref="AF280:AF282" si="191">ROUND((EV280),6)</f>
        <v>63.039999999999999</v>
      </c>
      <c r="AG280">
        <f t="shared" ref="AG280:AG283" si="192">ROUND((AP280),6)</f>
        <v>0</v>
      </c>
      <c r="AH280">
        <f t="shared" ref="AH280:AH282" si="193">(EW280)</f>
        <v>0.23000000000000001</v>
      </c>
      <c r="AI280">
        <f t="shared" ref="AI280:AI282" si="194">(EX280)</f>
        <v>0</v>
      </c>
      <c r="AJ280">
        <f t="shared" ref="AJ280:AJ283" si="195">(AS280)</f>
        <v>0</v>
      </c>
      <c r="AK280">
        <v>533.29999999999995</v>
      </c>
      <c r="AL280">
        <v>378.74000000000001</v>
      </c>
      <c r="AM280">
        <v>91.519999999999996</v>
      </c>
      <c r="AN280">
        <v>42.090000000000003</v>
      </c>
      <c r="AO280">
        <v>63.039999999999999</v>
      </c>
      <c r="AP280">
        <v>0</v>
      </c>
      <c r="AQ280">
        <v>0.23000000000000001</v>
      </c>
      <c r="AR280">
        <v>0</v>
      </c>
      <c r="AS280">
        <v>0</v>
      </c>
      <c r="AT280">
        <v>70</v>
      </c>
      <c r="AU280">
        <v>10</v>
      </c>
      <c r="AV280">
        <v>1</v>
      </c>
      <c r="AW280">
        <v>1</v>
      </c>
      <c r="AZ280">
        <v>1</v>
      </c>
      <c r="BA280">
        <v>1</v>
      </c>
      <c r="BB280">
        <v>1</v>
      </c>
      <c r="BC280">
        <v>1</v>
      </c>
      <c r="BH280">
        <v>0</v>
      </c>
      <c r="BI280">
        <v>4</v>
      </c>
      <c r="BJ280" t="s">
        <v>105</v>
      </c>
      <c r="BM280">
        <v>0</v>
      </c>
      <c r="BN280">
        <v>0</v>
      </c>
      <c r="BP280">
        <v>0</v>
      </c>
      <c r="BQ280">
        <v>1</v>
      </c>
      <c r="BR280">
        <v>0</v>
      </c>
      <c r="BS280">
        <v>1</v>
      </c>
      <c r="BT280">
        <v>1</v>
      </c>
      <c r="BU280">
        <v>1</v>
      </c>
      <c r="BV280">
        <v>1</v>
      </c>
      <c r="BW280">
        <v>1</v>
      </c>
      <c r="BX280">
        <v>1</v>
      </c>
      <c r="BZ280">
        <v>70</v>
      </c>
      <c r="CA280">
        <v>10</v>
      </c>
      <c r="CE280">
        <v>0</v>
      </c>
      <c r="CF280">
        <v>0</v>
      </c>
      <c r="CG280">
        <v>0</v>
      </c>
      <c r="CM280">
        <v>0</v>
      </c>
      <c r="CO280">
        <v>0</v>
      </c>
      <c r="CP280">
        <f t="shared" ref="CP280:CP283" si="196">(P280+Q280+S280)</f>
        <v>106660</v>
      </c>
      <c r="CQ280">
        <f t="shared" ref="CQ280:CQ283" si="197">(AC280*BC280*AW280)</f>
        <v>378.74000000000001</v>
      </c>
      <c r="CR280">
        <f t="shared" ref="CR280:CR282" si="198">((((ET280)*BB280-(EU280)*BS280)+AE280*BS280)*AV280)</f>
        <v>91.519999999999996</v>
      </c>
      <c r="CS280">
        <f t="shared" ref="CS280:CS283" si="199">(AE280*BS280*AV280)</f>
        <v>42.090000000000003</v>
      </c>
      <c r="CT280">
        <f t="shared" ref="CT280:CT283" si="200">(AF280*BA280*AV280)</f>
        <v>63.039999999999999</v>
      </c>
      <c r="CU280">
        <f t="shared" ref="CU280:CU283" si="201">AG280</f>
        <v>0</v>
      </c>
      <c r="CV280">
        <f t="shared" ref="CV280:CV283" si="202">(AH280*AV280)</f>
        <v>0.23000000000000001</v>
      </c>
      <c r="CW280">
        <f t="shared" ref="CW280:CW283" si="203">AI280</f>
        <v>0</v>
      </c>
      <c r="CX280">
        <f t="shared" ref="CX280:CX283" si="204">AJ280</f>
        <v>0</v>
      </c>
      <c r="CY280">
        <f t="shared" ref="CY280:CY283" si="205">((S280*BZ280)/100)</f>
        <v>8825.6000000000004</v>
      </c>
      <c r="CZ280">
        <f t="shared" ref="CZ280:CZ283" si="206">((S280*CA280)/100)</f>
        <v>1260.8</v>
      </c>
      <c r="DN280">
        <v>0</v>
      </c>
      <c r="DO280">
        <v>0</v>
      </c>
      <c r="DP280">
        <v>1</v>
      </c>
      <c r="DQ280">
        <v>1</v>
      </c>
      <c r="DU280">
        <v>1005</v>
      </c>
      <c r="DV280" t="s">
        <v>104</v>
      </c>
      <c r="DW280" t="s">
        <v>104</v>
      </c>
      <c r="DX280">
        <v>1</v>
      </c>
      <c r="EE280">
        <v>51761345</v>
      </c>
      <c r="EF280">
        <v>1</v>
      </c>
      <c r="EG280" t="s">
        <v>106</v>
      </c>
      <c r="EH280">
        <v>0</v>
      </c>
      <c r="EJ280">
        <v>4</v>
      </c>
      <c r="EK280">
        <v>0</v>
      </c>
      <c r="EL280" t="s">
        <v>107</v>
      </c>
      <c r="EM280" t="s">
        <v>108</v>
      </c>
      <c r="EQ280">
        <v>0</v>
      </c>
      <c r="ER280">
        <v>533.29999999999995</v>
      </c>
      <c r="ES280">
        <v>378.74000000000001</v>
      </c>
      <c r="ET280">
        <v>91.519999999999996</v>
      </c>
      <c r="EU280">
        <v>42.090000000000003</v>
      </c>
      <c r="EV280">
        <v>63.039999999999999</v>
      </c>
      <c r="EW280">
        <v>0.23000000000000001</v>
      </c>
      <c r="EX280">
        <v>0</v>
      </c>
      <c r="EY280">
        <v>0</v>
      </c>
      <c r="FQ280">
        <v>0</v>
      </c>
      <c r="FR280">
        <f t="shared" ref="FR280:FR283" si="207">ROUND(IF(AND(BH280=3,BI280=3),P280,0),2)</f>
        <v>0</v>
      </c>
      <c r="FS280">
        <v>0</v>
      </c>
      <c r="FX280">
        <v>70</v>
      </c>
      <c r="FY280">
        <v>10</v>
      </c>
      <c r="GD280">
        <v>0</v>
      </c>
      <c r="GF280">
        <v>196493599</v>
      </c>
      <c r="GG280">
        <v>2</v>
      </c>
      <c r="GH280">
        <v>1</v>
      </c>
      <c r="GI280">
        <v>-2</v>
      </c>
      <c r="GJ280">
        <v>0</v>
      </c>
      <c r="GK280">
        <f>ROUND(R280*(R12)/100,2)</f>
        <v>9091.4400000000005</v>
      </c>
      <c r="GL280">
        <f t="shared" ref="GL280:GL283" si="208">ROUND(IF(AND(BH280=3,BI280=3,FS280&lt;&gt;0),P280,0),2)</f>
        <v>0</v>
      </c>
      <c r="GM280">
        <f t="shared" ref="GM280:GM281" si="209">ROUND(O280+X280+Y280+GK280,2)+GX280</f>
        <v>125837.84</v>
      </c>
      <c r="GN280">
        <f t="shared" ref="GN280:GN281" si="210">IF(OR(BI280=0,BI280=1),ROUND(O280+X280+Y280+GK280,2),0)</f>
        <v>0</v>
      </c>
      <c r="GO280">
        <f t="shared" ref="GO280:GO281" si="211">IF(BI280=2,ROUND(O280+X280+Y280+GK280,2),0)</f>
        <v>0</v>
      </c>
      <c r="GP280">
        <f t="shared" ref="GP280:GP281" si="212">IF(BI280=4,ROUND(O280+X280+Y280+GK280,2)+GX280,0)</f>
        <v>125837.84</v>
      </c>
      <c r="GR280">
        <v>0</v>
      </c>
      <c r="GS280">
        <v>3</v>
      </c>
      <c r="GT280">
        <v>0</v>
      </c>
      <c r="GV280">
        <f t="shared" ref="GV280:GV283" si="213">ROUND((GT280),6)</f>
        <v>0</v>
      </c>
      <c r="GW280">
        <v>1</v>
      </c>
      <c r="GX280">
        <f t="shared" ref="GX280:GX283" si="214">ROUND(HC280*I280,2)</f>
        <v>0</v>
      </c>
      <c r="HA280">
        <v>0</v>
      </c>
      <c r="HB280">
        <v>0</v>
      </c>
      <c r="HC280">
        <f t="shared" ref="HC220:HC283" si="215">GV280*GW280</f>
        <v>0</v>
      </c>
      <c r="IK280">
        <v>0</v>
      </c>
    </row>
    <row r="281" ht="12.75">
      <c r="A281">
        <v>18</v>
      </c>
      <c r="B281">
        <v>1</v>
      </c>
      <c r="E281" t="s">
        <v>109</v>
      </c>
      <c r="F281" t="s">
        <v>110</v>
      </c>
      <c r="G281" t="s">
        <v>111</v>
      </c>
      <c r="H281" t="s">
        <v>112</v>
      </c>
      <c r="I281">
        <f>I280*J281</f>
        <v>-24</v>
      </c>
      <c r="J281">
        <v>-0.12</v>
      </c>
      <c r="K281">
        <v>-0.12</v>
      </c>
      <c r="O281">
        <f t="shared" si="176"/>
        <v>-0</v>
      </c>
      <c r="P281">
        <f t="shared" si="177"/>
        <v>-0</v>
      </c>
      <c r="Q281">
        <f t="shared" si="178"/>
        <v>-0</v>
      </c>
      <c r="R281">
        <f t="shared" si="179"/>
        <v>-0</v>
      </c>
      <c r="S281">
        <f t="shared" si="180"/>
        <v>-0</v>
      </c>
      <c r="T281">
        <f t="shared" si="181"/>
        <v>-0</v>
      </c>
      <c r="U281">
        <f t="shared" si="182"/>
        <v>-0</v>
      </c>
      <c r="V281">
        <f t="shared" si="183"/>
        <v>-0</v>
      </c>
      <c r="W281">
        <f t="shared" si="184"/>
        <v>-0</v>
      </c>
      <c r="X281">
        <f t="shared" si="185"/>
        <v>-0</v>
      </c>
      <c r="Y281">
        <f t="shared" si="186"/>
        <v>-0</v>
      </c>
      <c r="AA281">
        <v>52146028</v>
      </c>
      <c r="AB281">
        <f t="shared" si="187"/>
        <v>0</v>
      </c>
      <c r="AC281">
        <f t="shared" si="188"/>
        <v>0</v>
      </c>
      <c r="AD281">
        <f t="shared" si="189"/>
        <v>0</v>
      </c>
      <c r="AE281">
        <f t="shared" si="190"/>
        <v>0</v>
      </c>
      <c r="AF281">
        <f t="shared" si="191"/>
        <v>0</v>
      </c>
      <c r="AG281">
        <f t="shared" si="192"/>
        <v>0</v>
      </c>
      <c r="AH281">
        <f t="shared" si="193"/>
        <v>0</v>
      </c>
      <c r="AI281">
        <f t="shared" si="194"/>
        <v>0</v>
      </c>
      <c r="AJ281">
        <f t="shared" si="195"/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70</v>
      </c>
      <c r="AU281">
        <v>10</v>
      </c>
      <c r="AV281">
        <v>1</v>
      </c>
      <c r="AW281">
        <v>1</v>
      </c>
      <c r="AZ281">
        <v>1</v>
      </c>
      <c r="BA281">
        <v>1</v>
      </c>
      <c r="BB281">
        <v>1</v>
      </c>
      <c r="BC281">
        <v>1</v>
      </c>
      <c r="BH281">
        <v>3</v>
      </c>
      <c r="BI281">
        <v>4</v>
      </c>
      <c r="BM281">
        <v>0</v>
      </c>
      <c r="BN281">
        <v>0</v>
      </c>
      <c r="BP281">
        <v>0</v>
      </c>
      <c r="BQ281">
        <v>1</v>
      </c>
      <c r="BR281">
        <v>1</v>
      </c>
      <c r="BS281">
        <v>1</v>
      </c>
      <c r="BT281">
        <v>1</v>
      </c>
      <c r="BU281">
        <v>1</v>
      </c>
      <c r="BV281">
        <v>1</v>
      </c>
      <c r="BW281">
        <v>1</v>
      </c>
      <c r="BX281">
        <v>1</v>
      </c>
      <c r="BZ281">
        <v>70</v>
      </c>
      <c r="CA281">
        <v>10</v>
      </c>
      <c r="CE281">
        <v>0</v>
      </c>
      <c r="CF281">
        <v>0</v>
      </c>
      <c r="CG281">
        <v>0</v>
      </c>
      <c r="CM281">
        <v>0</v>
      </c>
      <c r="CO281">
        <v>0</v>
      </c>
      <c r="CP281">
        <f t="shared" si="196"/>
        <v>-0</v>
      </c>
      <c r="CQ281">
        <f t="shared" si="197"/>
        <v>0</v>
      </c>
      <c r="CR281">
        <f t="shared" si="198"/>
        <v>0</v>
      </c>
      <c r="CS281">
        <f t="shared" si="199"/>
        <v>0</v>
      </c>
      <c r="CT281">
        <f t="shared" si="200"/>
        <v>0</v>
      </c>
      <c r="CU281">
        <f t="shared" si="201"/>
        <v>0</v>
      </c>
      <c r="CV281">
        <f t="shared" si="202"/>
        <v>0</v>
      </c>
      <c r="CW281">
        <f t="shared" si="203"/>
        <v>0</v>
      </c>
      <c r="CX281">
        <f t="shared" si="204"/>
        <v>0</v>
      </c>
      <c r="CY281">
        <f t="shared" si="205"/>
        <v>-0</v>
      </c>
      <c r="CZ281">
        <f t="shared" si="206"/>
        <v>-0</v>
      </c>
      <c r="DN281">
        <v>0</v>
      </c>
      <c r="DO281">
        <v>0</v>
      </c>
      <c r="DP281">
        <v>1</v>
      </c>
      <c r="DQ281">
        <v>1</v>
      </c>
      <c r="DU281">
        <v>1009</v>
      </c>
      <c r="DV281" t="s">
        <v>112</v>
      </c>
      <c r="DW281" t="s">
        <v>112</v>
      </c>
      <c r="DX281">
        <v>1000</v>
      </c>
      <c r="EE281">
        <v>51761345</v>
      </c>
      <c r="EF281">
        <v>1</v>
      </c>
      <c r="EG281" t="s">
        <v>106</v>
      </c>
      <c r="EH281">
        <v>0</v>
      </c>
      <c r="EJ281">
        <v>4</v>
      </c>
      <c r="EK281">
        <v>0</v>
      </c>
      <c r="EL281" t="s">
        <v>107</v>
      </c>
      <c r="EM281" t="s">
        <v>108</v>
      </c>
      <c r="EQ281">
        <v>32768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FQ281">
        <v>0</v>
      </c>
      <c r="FR281">
        <f t="shared" si="207"/>
        <v>0</v>
      </c>
      <c r="FS281">
        <v>0</v>
      </c>
      <c r="FX281">
        <v>70</v>
      </c>
      <c r="FY281">
        <v>10</v>
      </c>
      <c r="GD281">
        <v>0</v>
      </c>
      <c r="GF281">
        <v>1489638031</v>
      </c>
      <c r="GG281">
        <v>2</v>
      </c>
      <c r="GH281">
        <v>1</v>
      </c>
      <c r="GI281">
        <v>-2</v>
      </c>
      <c r="GJ281">
        <v>0</v>
      </c>
      <c r="GK281">
        <f>ROUND(R281*(R12)/100,2)</f>
        <v>-0</v>
      </c>
      <c r="GL281">
        <f t="shared" si="208"/>
        <v>0</v>
      </c>
      <c r="GM281">
        <f t="shared" si="209"/>
        <v>-0</v>
      </c>
      <c r="GN281">
        <f t="shared" si="210"/>
        <v>0</v>
      </c>
      <c r="GO281">
        <f t="shared" si="211"/>
        <v>0</v>
      </c>
      <c r="GP281">
        <f t="shared" si="212"/>
        <v>-0</v>
      </c>
      <c r="GR281">
        <v>0</v>
      </c>
      <c r="GS281">
        <v>3</v>
      </c>
      <c r="GT281">
        <v>0</v>
      </c>
      <c r="GV281">
        <f t="shared" si="213"/>
        <v>0</v>
      </c>
      <c r="GW281">
        <v>1</v>
      </c>
      <c r="GX281">
        <f t="shared" si="214"/>
        <v>-0</v>
      </c>
      <c r="HA281">
        <v>0</v>
      </c>
      <c r="HB281">
        <v>0</v>
      </c>
      <c r="HC281">
        <f t="shared" si="215"/>
        <v>0</v>
      </c>
      <c r="IK281">
        <v>0</v>
      </c>
    </row>
    <row r="282" ht="12.75">
      <c r="A282">
        <v>17</v>
      </c>
      <c r="B282">
        <v>1</v>
      </c>
      <c r="D282">
        <f>ROW(EtalonRes!A69)</f>
        <v>69</v>
      </c>
      <c r="E282" t="s">
        <v>113</v>
      </c>
      <c r="F282" t="s">
        <v>114</v>
      </c>
      <c r="G282" t="s">
        <v>189</v>
      </c>
      <c r="H282" t="s">
        <v>112</v>
      </c>
      <c r="I282">
        <f>ROUND(24*0.8,9)</f>
        <v>19.199999999999999</v>
      </c>
      <c r="J282">
        <v>0</v>
      </c>
      <c r="K282">
        <f>ROUND(24*0.8,9)</f>
        <v>19.199999999999999</v>
      </c>
      <c r="O282">
        <f t="shared" si="176"/>
        <v>1175.4200000000001</v>
      </c>
      <c r="P282">
        <f t="shared" si="177"/>
        <v>0</v>
      </c>
      <c r="Q282">
        <f t="shared" si="178"/>
        <v>1175.4200000000001</v>
      </c>
      <c r="R282">
        <f t="shared" si="179"/>
        <v>633.78999999999996</v>
      </c>
      <c r="S282">
        <f t="shared" si="180"/>
        <v>0</v>
      </c>
      <c r="T282">
        <f t="shared" si="181"/>
        <v>0</v>
      </c>
      <c r="U282">
        <f t="shared" si="182"/>
        <v>0</v>
      </c>
      <c r="V282">
        <f t="shared" si="183"/>
        <v>0</v>
      </c>
      <c r="W282">
        <f t="shared" si="184"/>
        <v>0</v>
      </c>
      <c r="X282">
        <f t="shared" si="185"/>
        <v>0</v>
      </c>
      <c r="Y282">
        <f t="shared" si="186"/>
        <v>0</v>
      </c>
      <c r="AA282">
        <v>52146028</v>
      </c>
      <c r="AB282">
        <f t="shared" si="187"/>
        <v>61.219999999999999</v>
      </c>
      <c r="AC282">
        <f t="shared" si="188"/>
        <v>0</v>
      </c>
      <c r="AD282">
        <f t="shared" si="189"/>
        <v>61.219999999999999</v>
      </c>
      <c r="AE282">
        <f t="shared" si="190"/>
        <v>33.009999999999998</v>
      </c>
      <c r="AF282">
        <f t="shared" si="191"/>
        <v>0</v>
      </c>
      <c r="AG282">
        <f t="shared" si="192"/>
        <v>0</v>
      </c>
      <c r="AH282">
        <f t="shared" si="193"/>
        <v>0</v>
      </c>
      <c r="AI282">
        <f t="shared" si="194"/>
        <v>0</v>
      </c>
      <c r="AJ282">
        <f t="shared" si="195"/>
        <v>0</v>
      </c>
      <c r="AK282">
        <v>61.219999999999999</v>
      </c>
      <c r="AL282">
        <v>0</v>
      </c>
      <c r="AM282">
        <v>61.219999999999999</v>
      </c>
      <c r="AN282">
        <v>33.009999999999998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Z282">
        <v>1</v>
      </c>
      <c r="BA282">
        <v>1</v>
      </c>
      <c r="BB282">
        <v>1</v>
      </c>
      <c r="BC282">
        <v>1</v>
      </c>
      <c r="BH282">
        <v>0</v>
      </c>
      <c r="BI282">
        <v>4</v>
      </c>
      <c r="BJ282" t="s">
        <v>116</v>
      </c>
      <c r="BM282">
        <v>1</v>
      </c>
      <c r="BN282">
        <v>0</v>
      </c>
      <c r="BP282">
        <v>0</v>
      </c>
      <c r="BQ282">
        <v>1</v>
      </c>
      <c r="BR282">
        <v>0</v>
      </c>
      <c r="BS282">
        <v>1</v>
      </c>
      <c r="BT282">
        <v>1</v>
      </c>
      <c r="BU282">
        <v>1</v>
      </c>
      <c r="BV282">
        <v>1</v>
      </c>
      <c r="BW282">
        <v>1</v>
      </c>
      <c r="BX282">
        <v>1</v>
      </c>
      <c r="BZ282">
        <v>0</v>
      </c>
      <c r="CA282">
        <v>0</v>
      </c>
      <c r="CE282">
        <v>0</v>
      </c>
      <c r="CF282">
        <v>0</v>
      </c>
      <c r="CG282">
        <v>0</v>
      </c>
      <c r="CM282">
        <v>0</v>
      </c>
      <c r="CO282">
        <v>0</v>
      </c>
      <c r="CP282">
        <f t="shared" si="196"/>
        <v>1175.4200000000001</v>
      </c>
      <c r="CQ282">
        <f t="shared" si="197"/>
        <v>0</v>
      </c>
      <c r="CR282">
        <f t="shared" si="198"/>
        <v>61.219999999999999</v>
      </c>
      <c r="CS282">
        <f t="shared" si="199"/>
        <v>33.009999999999998</v>
      </c>
      <c r="CT282">
        <f t="shared" si="200"/>
        <v>0</v>
      </c>
      <c r="CU282">
        <f t="shared" si="201"/>
        <v>0</v>
      </c>
      <c r="CV282">
        <f t="shared" si="202"/>
        <v>0</v>
      </c>
      <c r="CW282">
        <f t="shared" si="203"/>
        <v>0</v>
      </c>
      <c r="CX282">
        <f t="shared" si="204"/>
        <v>0</v>
      </c>
      <c r="CY282">
        <f t="shared" si="205"/>
        <v>0</v>
      </c>
      <c r="CZ282">
        <f t="shared" si="206"/>
        <v>0</v>
      </c>
      <c r="DN282">
        <v>0</v>
      </c>
      <c r="DO282">
        <v>0</v>
      </c>
      <c r="DP282">
        <v>1</v>
      </c>
      <c r="DQ282">
        <v>1</v>
      </c>
      <c r="DU282">
        <v>1009</v>
      </c>
      <c r="DV282" t="s">
        <v>112</v>
      </c>
      <c r="DW282" t="s">
        <v>112</v>
      </c>
      <c r="DX282">
        <v>1000</v>
      </c>
      <c r="EE282">
        <v>51761347</v>
      </c>
      <c r="EF282">
        <v>1</v>
      </c>
      <c r="EG282" t="s">
        <v>106</v>
      </c>
      <c r="EH282">
        <v>0</v>
      </c>
      <c r="EJ282">
        <v>4</v>
      </c>
      <c r="EK282">
        <v>1</v>
      </c>
      <c r="EL282" t="s">
        <v>117</v>
      </c>
      <c r="EM282" t="s">
        <v>108</v>
      </c>
      <c r="EQ282">
        <v>0</v>
      </c>
      <c r="ER282">
        <v>61.219999999999999</v>
      </c>
      <c r="ES282">
        <v>0</v>
      </c>
      <c r="ET282">
        <v>61.219999999999999</v>
      </c>
      <c r="EU282">
        <v>33.009999999999998</v>
      </c>
      <c r="EV282">
        <v>0</v>
      </c>
      <c r="EW282">
        <v>0</v>
      </c>
      <c r="EX282">
        <v>0</v>
      </c>
      <c r="EY282">
        <v>0</v>
      </c>
      <c r="FQ282">
        <v>0</v>
      </c>
      <c r="FR282">
        <f t="shared" si="207"/>
        <v>0</v>
      </c>
      <c r="FS282">
        <v>0</v>
      </c>
      <c r="FX282">
        <v>0</v>
      </c>
      <c r="FY282">
        <v>0</v>
      </c>
      <c r="GD282">
        <v>1</v>
      </c>
      <c r="GF282">
        <v>1602572179</v>
      </c>
      <c r="GG282">
        <v>2</v>
      </c>
      <c r="GH282">
        <v>1</v>
      </c>
      <c r="GI282">
        <v>-2</v>
      </c>
      <c r="GJ282">
        <v>0</v>
      </c>
      <c r="GK282">
        <v>0</v>
      </c>
      <c r="GL282">
        <f t="shared" si="208"/>
        <v>0</v>
      </c>
      <c r="GM282">
        <f t="shared" ref="GM282:GM283" si="216">ROUND(O282+X282+Y282,2)+GX282</f>
        <v>1175.4200000000001</v>
      </c>
      <c r="GN282">
        <f t="shared" ref="GN282:GN283" si="217">IF(OR(BI282=0,BI282=1),ROUND(O282+X282+Y282,2),0)</f>
        <v>0</v>
      </c>
      <c r="GO282">
        <f t="shared" ref="GO282:GO283" si="218">IF(BI282=2,ROUND(O282+X282+Y282,2),0)</f>
        <v>0</v>
      </c>
      <c r="GP282">
        <f t="shared" ref="GP282:GP283" si="219">IF(BI282=4,ROUND(O282+X282+Y282,2)+GX282,0)</f>
        <v>1175.4200000000001</v>
      </c>
      <c r="GR282">
        <v>0</v>
      </c>
      <c r="GS282">
        <v>3</v>
      </c>
      <c r="GT282">
        <v>0</v>
      </c>
      <c r="GV282">
        <f t="shared" si="213"/>
        <v>0</v>
      </c>
      <c r="GW282">
        <v>1</v>
      </c>
      <c r="GX282">
        <f t="shared" si="214"/>
        <v>0</v>
      </c>
      <c r="HA282">
        <v>0</v>
      </c>
      <c r="HB282">
        <v>0</v>
      </c>
      <c r="HC282">
        <f t="shared" si="215"/>
        <v>0</v>
      </c>
      <c r="IK282">
        <v>0</v>
      </c>
    </row>
    <row r="283" ht="12.75">
      <c r="A283">
        <v>17</v>
      </c>
      <c r="B283">
        <v>1</v>
      </c>
      <c r="D283">
        <f>ROW(EtalonRes!A71)</f>
        <v>71</v>
      </c>
      <c r="E283" t="s">
        <v>118</v>
      </c>
      <c r="F283" t="s">
        <v>119</v>
      </c>
      <c r="G283" t="s">
        <v>120</v>
      </c>
      <c r="H283" t="s">
        <v>112</v>
      </c>
      <c r="I283">
        <f>ROUND(I282,9)</f>
        <v>19.199999999999999</v>
      </c>
      <c r="J283">
        <v>0</v>
      </c>
      <c r="K283">
        <f>ROUND(I282,9)</f>
        <v>19.199999999999999</v>
      </c>
      <c r="O283">
        <f t="shared" si="176"/>
        <v>28387.009999999998</v>
      </c>
      <c r="P283">
        <f t="shared" si="177"/>
        <v>0</v>
      </c>
      <c r="Q283">
        <f t="shared" si="178"/>
        <v>28387.009999999998</v>
      </c>
      <c r="R283">
        <f t="shared" si="179"/>
        <v>15314.690000000001</v>
      </c>
      <c r="S283">
        <f t="shared" si="180"/>
        <v>0</v>
      </c>
      <c r="T283">
        <f t="shared" si="181"/>
        <v>0</v>
      </c>
      <c r="U283">
        <f t="shared" si="182"/>
        <v>0</v>
      </c>
      <c r="V283">
        <f t="shared" si="183"/>
        <v>0</v>
      </c>
      <c r="W283">
        <f t="shared" si="184"/>
        <v>0</v>
      </c>
      <c r="X283">
        <f t="shared" si="185"/>
        <v>0</v>
      </c>
      <c r="Y283">
        <f t="shared" si="186"/>
        <v>0</v>
      </c>
      <c r="AA283">
        <v>52146028</v>
      </c>
      <c r="AB283">
        <f t="shared" si="187"/>
        <v>1478.49</v>
      </c>
      <c r="AC283">
        <f t="shared" si="188"/>
        <v>0</v>
      </c>
      <c r="AD283">
        <f>ROUND(((((ET283*51))-((EU283*51)))+AE283),6)</f>
        <v>1478.49</v>
      </c>
      <c r="AE283">
        <f>ROUND(((EU283*51)),6)</f>
        <v>797.63999999999999</v>
      </c>
      <c r="AF283">
        <f>ROUND(((EV283*51)),6)</f>
        <v>0</v>
      </c>
      <c r="AG283">
        <f t="shared" si="192"/>
        <v>0</v>
      </c>
      <c r="AH283">
        <f>((EW283*51))</f>
        <v>0</v>
      </c>
      <c r="AI283">
        <f>((EX283*51))</f>
        <v>0</v>
      </c>
      <c r="AJ283">
        <f t="shared" si="195"/>
        <v>0</v>
      </c>
      <c r="AK283">
        <v>28.989999999999998</v>
      </c>
      <c r="AL283">
        <v>0</v>
      </c>
      <c r="AM283">
        <v>28.989999999999998</v>
      </c>
      <c r="AN283">
        <v>15.640000000000001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1</v>
      </c>
      <c r="AW283">
        <v>1</v>
      </c>
      <c r="AZ283">
        <v>1</v>
      </c>
      <c r="BA283">
        <v>1</v>
      </c>
      <c r="BB283">
        <v>1</v>
      </c>
      <c r="BC283">
        <v>1</v>
      </c>
      <c r="BH283">
        <v>0</v>
      </c>
      <c r="BI283">
        <v>4</v>
      </c>
      <c r="BJ283" t="s">
        <v>121</v>
      </c>
      <c r="BM283">
        <v>1</v>
      </c>
      <c r="BN283">
        <v>0</v>
      </c>
      <c r="BP283">
        <v>0</v>
      </c>
      <c r="BQ283">
        <v>1</v>
      </c>
      <c r="BR283">
        <v>0</v>
      </c>
      <c r="BS283">
        <v>1</v>
      </c>
      <c r="BT283">
        <v>1</v>
      </c>
      <c r="BU283">
        <v>1</v>
      </c>
      <c r="BV283">
        <v>1</v>
      </c>
      <c r="BW283">
        <v>1</v>
      </c>
      <c r="BX283">
        <v>1</v>
      </c>
      <c r="BZ283">
        <v>0</v>
      </c>
      <c r="CA283">
        <v>0</v>
      </c>
      <c r="CE283">
        <v>0</v>
      </c>
      <c r="CF283">
        <v>0</v>
      </c>
      <c r="CG283">
        <v>0</v>
      </c>
      <c r="CM283">
        <v>0</v>
      </c>
      <c r="CO283">
        <v>0</v>
      </c>
      <c r="CP283">
        <f t="shared" si="196"/>
        <v>28387.009999999998</v>
      </c>
      <c r="CQ283">
        <f t="shared" si="197"/>
        <v>0</v>
      </c>
      <c r="CR283">
        <f>(((((ET283*51))*BB283-((EU283*51))*BS283)+AE283*BS283)*AV283)</f>
        <v>1478.49</v>
      </c>
      <c r="CS283">
        <f t="shared" si="199"/>
        <v>797.63999999999999</v>
      </c>
      <c r="CT283">
        <f t="shared" si="200"/>
        <v>0</v>
      </c>
      <c r="CU283">
        <f t="shared" si="201"/>
        <v>0</v>
      </c>
      <c r="CV283">
        <f t="shared" si="202"/>
        <v>0</v>
      </c>
      <c r="CW283">
        <f t="shared" si="203"/>
        <v>0</v>
      </c>
      <c r="CX283">
        <f t="shared" si="204"/>
        <v>0</v>
      </c>
      <c r="CY283">
        <f t="shared" si="205"/>
        <v>0</v>
      </c>
      <c r="CZ283">
        <f t="shared" si="206"/>
        <v>0</v>
      </c>
      <c r="DE283" t="s">
        <v>122</v>
      </c>
      <c r="DF283" t="s">
        <v>122</v>
      </c>
      <c r="DG283" t="s">
        <v>122</v>
      </c>
      <c r="DI283" t="s">
        <v>122</v>
      </c>
      <c r="DJ283" t="s">
        <v>122</v>
      </c>
      <c r="DN283">
        <v>0</v>
      </c>
      <c r="DO283">
        <v>0</v>
      </c>
      <c r="DP283">
        <v>1</v>
      </c>
      <c r="DQ283">
        <v>1</v>
      </c>
      <c r="DU283">
        <v>1009</v>
      </c>
      <c r="DV283" t="s">
        <v>112</v>
      </c>
      <c r="DW283" t="s">
        <v>112</v>
      </c>
      <c r="DX283">
        <v>1000</v>
      </c>
      <c r="EE283">
        <v>51761347</v>
      </c>
      <c r="EF283">
        <v>1</v>
      </c>
      <c r="EG283" t="s">
        <v>106</v>
      </c>
      <c r="EH283">
        <v>0</v>
      </c>
      <c r="EJ283">
        <v>4</v>
      </c>
      <c r="EK283">
        <v>1</v>
      </c>
      <c r="EL283" t="s">
        <v>117</v>
      </c>
      <c r="EM283" t="s">
        <v>108</v>
      </c>
      <c r="EQ283">
        <v>0</v>
      </c>
      <c r="ER283">
        <v>28.989999999999998</v>
      </c>
      <c r="ES283">
        <v>0</v>
      </c>
      <c r="ET283">
        <v>28.989999999999998</v>
      </c>
      <c r="EU283">
        <v>15.640000000000001</v>
      </c>
      <c r="EV283">
        <v>0</v>
      </c>
      <c r="EW283">
        <v>0</v>
      </c>
      <c r="EX283">
        <v>0</v>
      </c>
      <c r="EY283">
        <v>0</v>
      </c>
      <c r="FQ283">
        <v>0</v>
      </c>
      <c r="FR283">
        <f t="shared" si="207"/>
        <v>0</v>
      </c>
      <c r="FS283">
        <v>0</v>
      </c>
      <c r="FX283">
        <v>0</v>
      </c>
      <c r="FY283">
        <v>0</v>
      </c>
      <c r="GD283">
        <v>1</v>
      </c>
      <c r="GF283">
        <v>-1355325295</v>
      </c>
      <c r="GG283">
        <v>2</v>
      </c>
      <c r="GH283">
        <v>1</v>
      </c>
      <c r="GI283">
        <v>-2</v>
      </c>
      <c r="GJ283">
        <v>0</v>
      </c>
      <c r="GK283">
        <v>0</v>
      </c>
      <c r="GL283">
        <f t="shared" si="208"/>
        <v>0</v>
      </c>
      <c r="GM283">
        <f t="shared" si="216"/>
        <v>28387.009999999998</v>
      </c>
      <c r="GN283">
        <f t="shared" si="217"/>
        <v>0</v>
      </c>
      <c r="GO283">
        <f t="shared" si="218"/>
        <v>0</v>
      </c>
      <c r="GP283">
        <f t="shared" si="219"/>
        <v>28387.009999999998</v>
      </c>
      <c r="GR283">
        <v>0</v>
      </c>
      <c r="GS283">
        <v>3</v>
      </c>
      <c r="GT283">
        <v>0</v>
      </c>
      <c r="GV283">
        <f t="shared" si="213"/>
        <v>0</v>
      </c>
      <c r="GW283">
        <v>1</v>
      </c>
      <c r="GX283">
        <f t="shared" si="214"/>
        <v>0</v>
      </c>
      <c r="HA283">
        <v>0</v>
      </c>
      <c r="HB283">
        <v>0</v>
      </c>
      <c r="HC283">
        <f t="shared" si="215"/>
        <v>0</v>
      </c>
      <c r="IK283">
        <v>0</v>
      </c>
    </row>
    <row r="285" ht="12.75">
      <c r="A285" s="43">
        <v>51</v>
      </c>
      <c r="B285" s="43">
        <f>B276</f>
        <v>1</v>
      </c>
      <c r="C285" s="43">
        <f>A276</f>
        <v>5</v>
      </c>
      <c r="D285" s="43">
        <f>ROW(A276)</f>
        <v>276</v>
      </c>
      <c r="E285" s="43"/>
      <c r="F285" s="43" t="str">
        <f>IF(F276&lt;&gt;"",F276,"")</f>
        <v xml:space="preserve">Новый подраздел</v>
      </c>
      <c r="G285" s="43" t="str">
        <f>IF(G276&lt;&gt;"",G276,"")</f>
        <v xml:space="preserve">Ремонт асфальтобетонного покрытия - 200,0 м2</v>
      </c>
      <c r="H285" s="43">
        <v>0</v>
      </c>
      <c r="I285" s="43"/>
      <c r="J285" s="43"/>
      <c r="K285" s="43"/>
      <c r="L285" s="43"/>
      <c r="M285" s="43"/>
      <c r="N285" s="43"/>
      <c r="O285" s="43">
        <f>ROUND(AB285,2)</f>
        <v>136222.42999999999</v>
      </c>
      <c r="P285" s="43">
        <f>ROUND(AC285,2)</f>
        <v>75748</v>
      </c>
      <c r="Q285" s="43">
        <f>ROUND(AD285,2)</f>
        <v>47866.43</v>
      </c>
      <c r="R285" s="43">
        <f>ROUND(AE285,2)</f>
        <v>24366.48</v>
      </c>
      <c r="S285" s="43">
        <f>ROUND(AF285,2)</f>
        <v>12608</v>
      </c>
      <c r="T285" s="43">
        <f>ROUND(AG285,2)</f>
        <v>0</v>
      </c>
      <c r="U285" s="43">
        <f>AH285</f>
        <v>46</v>
      </c>
      <c r="V285" s="43">
        <f>AI285</f>
        <v>0</v>
      </c>
      <c r="W285" s="43">
        <f>ROUND(AJ285,2)</f>
        <v>0</v>
      </c>
      <c r="X285" s="43">
        <f>ROUND(AK285,2)</f>
        <v>8825.6000000000004</v>
      </c>
      <c r="Y285" s="43">
        <f>ROUND(AL285,2)</f>
        <v>1260.8</v>
      </c>
      <c r="Z285" s="43"/>
      <c r="AA285" s="43"/>
      <c r="AB285" s="43">
        <f>ROUND(SUMIF(AA280:AA283,"=52146028",O280:O283),2)</f>
        <v>136222.42999999999</v>
      </c>
      <c r="AC285" s="43">
        <f>ROUND(SUMIF(AA280:AA283,"=52146028",P280:P283),2)</f>
        <v>75748</v>
      </c>
      <c r="AD285" s="43">
        <f>ROUND(SUMIF(AA280:AA283,"=52146028",Q280:Q283),2)</f>
        <v>47866.43</v>
      </c>
      <c r="AE285" s="43">
        <f>ROUND(SUMIF(AA280:AA283,"=52146028",R280:R283),2)</f>
        <v>24366.48</v>
      </c>
      <c r="AF285" s="43">
        <f>ROUND(SUMIF(AA280:AA283,"=52146028",S280:S283),2)</f>
        <v>12608</v>
      </c>
      <c r="AG285" s="43">
        <f>ROUND(SUMIF(AA280:AA283,"=52146028",T280:T283),2)</f>
        <v>0</v>
      </c>
      <c r="AH285" s="43">
        <f>SUMIF(AA280:AA283,"=52146028",U280:U283)</f>
        <v>46</v>
      </c>
      <c r="AI285" s="43">
        <f>SUMIF(AA280:AA283,"=52146028",V280:V283)</f>
        <v>0</v>
      </c>
      <c r="AJ285" s="43">
        <f>ROUND(SUMIF(AA280:AA283,"=52146028",W280:W283),2)</f>
        <v>0</v>
      </c>
      <c r="AK285" s="43">
        <f>ROUND(SUMIF(AA280:AA283,"=52146028",X280:X283),2)</f>
        <v>8825.6000000000004</v>
      </c>
      <c r="AL285" s="43">
        <f>ROUND(SUMIF(AA280:AA283,"=52146028",Y280:Y283),2)</f>
        <v>1260.8</v>
      </c>
      <c r="AM285" s="43"/>
      <c r="AN285" s="43"/>
      <c r="AO285" s="43">
        <f>ROUND(BX285,2)</f>
        <v>0</v>
      </c>
      <c r="AP285" s="43">
        <f>ROUND(BY285,2)</f>
        <v>0</v>
      </c>
      <c r="AQ285" s="43">
        <f>ROUND(BZ285,2)</f>
        <v>0</v>
      </c>
      <c r="AR285" s="43">
        <f>ROUND(CA285,2)</f>
        <v>155400.26999999999</v>
      </c>
      <c r="AS285" s="43">
        <f>ROUND(CB285,2)</f>
        <v>0</v>
      </c>
      <c r="AT285" s="43">
        <f>ROUND(CC285,2)</f>
        <v>0</v>
      </c>
      <c r="AU285" s="43">
        <f>ROUND(CD285,2)</f>
        <v>155400.26999999999</v>
      </c>
      <c r="AV285" s="43">
        <f>ROUND(CE285,2)</f>
        <v>75748</v>
      </c>
      <c r="AW285" s="43">
        <f>ROUND(CF285,2)</f>
        <v>75748</v>
      </c>
      <c r="AX285" s="43">
        <f>ROUND(CG285,2)</f>
        <v>0</v>
      </c>
      <c r="AY285" s="43">
        <f>ROUND(CH285,2)</f>
        <v>75748</v>
      </c>
      <c r="AZ285" s="43">
        <f>ROUND(CI285,2)</f>
        <v>0</v>
      </c>
      <c r="BA285" s="43">
        <f>ROUND(CJ285,2)</f>
        <v>0</v>
      </c>
      <c r="BB285" s="43">
        <f>ROUND(CK285,2)</f>
        <v>0</v>
      </c>
      <c r="BC285" s="43">
        <f>ROUND(CL285,2)</f>
        <v>0</v>
      </c>
      <c r="BD285" s="43">
        <f>ROUND(CM285,2)</f>
        <v>0</v>
      </c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>
        <f>ROUND(SUMIF(AA280:AA283,"=52146028",FQ280:FQ283),2)</f>
        <v>0</v>
      </c>
      <c r="BY285" s="43">
        <f>ROUND(SUMIF(AA280:AA283,"=52146028",FR280:FR283),2)</f>
        <v>0</v>
      </c>
      <c r="BZ285" s="43">
        <f>ROUND(SUMIF(AA280:AA283,"=52146028",GL280:GL283),2)</f>
        <v>0</v>
      </c>
      <c r="CA285" s="43">
        <f>ROUND(SUMIF(AA280:AA283,"=52146028",GM280:GM283),2)</f>
        <v>155400.26999999999</v>
      </c>
      <c r="CB285" s="43">
        <f>ROUND(SUMIF(AA280:AA283,"=52146028",GN280:GN283),2)</f>
        <v>0</v>
      </c>
      <c r="CC285" s="43">
        <f>ROUND(SUMIF(AA280:AA283,"=52146028",GO280:GO283),2)</f>
        <v>0</v>
      </c>
      <c r="CD285" s="43">
        <f>ROUND(SUMIF(AA280:AA283,"=52146028",GP280:GP283),2)</f>
        <v>155400.26999999999</v>
      </c>
      <c r="CE285" s="43">
        <f>AC285-BX285</f>
        <v>75748</v>
      </c>
      <c r="CF285" s="43">
        <f>AC285-BY285</f>
        <v>75748</v>
      </c>
      <c r="CG285" s="43">
        <f>BX285-BZ285</f>
        <v>0</v>
      </c>
      <c r="CH285" s="43">
        <f>AC285-BX285-BY285+BZ285</f>
        <v>75748</v>
      </c>
      <c r="CI285" s="43">
        <f>BY285-BZ285</f>
        <v>0</v>
      </c>
      <c r="CJ285" s="43">
        <f>ROUND(SUMIF(AA280:AA283,"=52146028",GX280:GX283),2)</f>
        <v>0</v>
      </c>
      <c r="CK285" s="43">
        <f>ROUND(SUMIF(AA280:AA283,"=52146028",GY280:GY283),2)</f>
        <v>0</v>
      </c>
      <c r="CL285" s="43">
        <f>ROUND(SUMIF(AA280:AA283,"=52146028",GZ280:GZ283),2)</f>
        <v>0</v>
      </c>
      <c r="CM285" s="43">
        <f>ROUND(SUMIF(AA280:AA283,"=52146028",HD280:HD283),2)</f>
        <v>0</v>
      </c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4"/>
      <c r="DH285" s="44"/>
      <c r="DI285" s="44"/>
      <c r="DJ285" s="44"/>
      <c r="DK285" s="44"/>
      <c r="DL285" s="44"/>
      <c r="DM285" s="44"/>
      <c r="DN285" s="44"/>
      <c r="DO285" s="44"/>
      <c r="DP285" s="44"/>
      <c r="DQ285" s="44"/>
      <c r="DR285" s="44"/>
      <c r="DS285" s="44"/>
      <c r="DT285" s="44"/>
      <c r="DU285" s="44"/>
      <c r="DV285" s="44"/>
      <c r="DW285" s="44"/>
      <c r="DX285" s="44"/>
      <c r="DY285" s="44"/>
      <c r="DZ285" s="44"/>
      <c r="EA285" s="44"/>
      <c r="EB285" s="44"/>
      <c r="EC285" s="44"/>
      <c r="ED285" s="44"/>
      <c r="EE285" s="44"/>
      <c r="EF285" s="44"/>
      <c r="EG285" s="44"/>
      <c r="EH285" s="44"/>
      <c r="EI285" s="44"/>
      <c r="EJ285" s="44"/>
      <c r="EK285" s="44"/>
      <c r="EL285" s="44"/>
      <c r="EM285" s="44"/>
      <c r="EN285" s="44"/>
      <c r="EO285" s="44"/>
      <c r="EP285" s="44"/>
      <c r="EQ285" s="44"/>
      <c r="ER285" s="44"/>
      <c r="ES285" s="44"/>
      <c r="ET285" s="44"/>
      <c r="EU285" s="44"/>
      <c r="EV285" s="44"/>
      <c r="EW285" s="44"/>
      <c r="EX285" s="44"/>
      <c r="EY285" s="44"/>
      <c r="EZ285" s="44"/>
      <c r="FA285" s="44"/>
      <c r="FB285" s="44"/>
      <c r="FC285" s="44"/>
      <c r="FD285" s="44"/>
      <c r="FE285" s="44"/>
      <c r="FF285" s="44"/>
      <c r="FG285" s="44"/>
      <c r="FH285" s="44"/>
      <c r="FI285" s="44"/>
      <c r="FJ285" s="44"/>
      <c r="FK285" s="44"/>
      <c r="FL285" s="44"/>
      <c r="FM285" s="44"/>
      <c r="FN285" s="44"/>
      <c r="FO285" s="44"/>
      <c r="FP285" s="44"/>
      <c r="FQ285" s="44"/>
      <c r="FR285" s="44"/>
      <c r="FS285" s="44"/>
      <c r="FT285" s="44"/>
      <c r="FU285" s="44"/>
      <c r="FV285" s="44"/>
      <c r="FW285" s="44"/>
      <c r="FX285" s="44"/>
      <c r="FY285" s="44"/>
      <c r="FZ285" s="44"/>
      <c r="GA285" s="44"/>
      <c r="GB285" s="44"/>
      <c r="GC285" s="44"/>
      <c r="GD285" s="44"/>
      <c r="GE285" s="44"/>
      <c r="GF285" s="44"/>
      <c r="GG285" s="44"/>
      <c r="GH285" s="44"/>
      <c r="GI285" s="44"/>
      <c r="GJ285" s="44"/>
      <c r="GK285" s="44"/>
      <c r="GL285" s="44"/>
      <c r="GM285" s="44"/>
      <c r="GN285" s="44"/>
      <c r="GO285" s="44"/>
      <c r="GP285" s="44"/>
      <c r="GQ285" s="44"/>
      <c r="GR285" s="44"/>
      <c r="GS285" s="44"/>
      <c r="GT285" s="44"/>
      <c r="GU285" s="44"/>
      <c r="GV285" s="44"/>
      <c r="GW285" s="44"/>
      <c r="GX285" s="44">
        <v>0</v>
      </c>
    </row>
    <row r="287" ht="12.75">
      <c r="A287" s="45">
        <v>50</v>
      </c>
      <c r="B287" s="45">
        <v>0</v>
      </c>
      <c r="C287" s="45">
        <v>0</v>
      </c>
      <c r="D287" s="45">
        <v>1</v>
      </c>
      <c r="E287" s="45">
        <v>201</v>
      </c>
      <c r="F287" s="45">
        <f>ROUND(Source!O285,O287)</f>
        <v>136222.42999999999</v>
      </c>
      <c r="G287" s="45" t="s">
        <v>123</v>
      </c>
      <c r="H287" s="45" t="s">
        <v>124</v>
      </c>
      <c r="I287" s="45"/>
      <c r="J287" s="45"/>
      <c r="K287" s="45">
        <v>201</v>
      </c>
      <c r="L287" s="45">
        <v>1</v>
      </c>
      <c r="M287" s="45">
        <v>3</v>
      </c>
      <c r="N287" s="45"/>
      <c r="O287" s="45">
        <v>2</v>
      </c>
      <c r="P287" s="45"/>
      <c r="Q287" s="45"/>
      <c r="R287" s="45"/>
      <c r="S287" s="45"/>
      <c r="T287" s="45"/>
      <c r="U287" s="45"/>
      <c r="V287" s="45"/>
      <c r="W287" s="45">
        <v>136222.42999999999</v>
      </c>
      <c r="X287" s="45">
        <v>1</v>
      </c>
      <c r="Y287" s="45">
        <v>136222.42999999999</v>
      </c>
      <c r="Z287" s="45"/>
      <c r="AA287" s="45"/>
      <c r="AB287" s="45"/>
    </row>
    <row r="288" ht="12.75">
      <c r="A288" s="45">
        <v>50</v>
      </c>
      <c r="B288" s="45">
        <v>0</v>
      </c>
      <c r="C288" s="45">
        <v>0</v>
      </c>
      <c r="D288" s="45">
        <v>1</v>
      </c>
      <c r="E288" s="45">
        <v>202</v>
      </c>
      <c r="F288" s="45">
        <f>ROUND(Source!P285,O288)</f>
        <v>75748</v>
      </c>
      <c r="G288" s="45" t="s">
        <v>125</v>
      </c>
      <c r="H288" s="45" t="s">
        <v>126</v>
      </c>
      <c r="I288" s="45"/>
      <c r="J288" s="45"/>
      <c r="K288" s="45">
        <v>202</v>
      </c>
      <c r="L288" s="45">
        <v>2</v>
      </c>
      <c r="M288" s="45">
        <v>3</v>
      </c>
      <c r="N288" s="45"/>
      <c r="O288" s="45">
        <v>2</v>
      </c>
      <c r="P288" s="45"/>
      <c r="Q288" s="45"/>
      <c r="R288" s="45"/>
      <c r="S288" s="45"/>
      <c r="T288" s="45"/>
      <c r="U288" s="45"/>
      <c r="V288" s="45"/>
      <c r="W288" s="45">
        <v>75748</v>
      </c>
      <c r="X288" s="45">
        <v>1</v>
      </c>
      <c r="Y288" s="45">
        <v>75748</v>
      </c>
      <c r="Z288" s="45"/>
      <c r="AA288" s="45"/>
      <c r="AB288" s="45"/>
    </row>
    <row r="289" ht="12.75">
      <c r="A289" s="45">
        <v>50</v>
      </c>
      <c r="B289" s="45">
        <v>0</v>
      </c>
      <c r="C289" s="45">
        <v>0</v>
      </c>
      <c r="D289" s="45">
        <v>1</v>
      </c>
      <c r="E289" s="45">
        <v>222</v>
      </c>
      <c r="F289" s="45">
        <f>ROUND(Source!AO285,O289)</f>
        <v>0</v>
      </c>
      <c r="G289" s="45" t="s">
        <v>127</v>
      </c>
      <c r="H289" s="45" t="s">
        <v>128</v>
      </c>
      <c r="I289" s="45"/>
      <c r="J289" s="45"/>
      <c r="K289" s="45">
        <v>222</v>
      </c>
      <c r="L289" s="45">
        <v>3</v>
      </c>
      <c r="M289" s="45">
        <v>3</v>
      </c>
      <c r="N289" s="45"/>
      <c r="O289" s="45">
        <v>2</v>
      </c>
      <c r="P289" s="45"/>
      <c r="Q289" s="45"/>
      <c r="R289" s="45"/>
      <c r="S289" s="45"/>
      <c r="T289" s="45"/>
      <c r="U289" s="45"/>
      <c r="V289" s="45"/>
      <c r="W289" s="45">
        <v>0</v>
      </c>
      <c r="X289" s="45">
        <v>1</v>
      </c>
      <c r="Y289" s="45">
        <v>0</v>
      </c>
      <c r="Z289" s="45"/>
      <c r="AA289" s="45"/>
      <c r="AB289" s="45"/>
    </row>
    <row r="290" ht="12.75">
      <c r="A290" s="45">
        <v>50</v>
      </c>
      <c r="B290" s="45">
        <v>0</v>
      </c>
      <c r="C290" s="45">
        <v>0</v>
      </c>
      <c r="D290" s="45">
        <v>1</v>
      </c>
      <c r="E290" s="45">
        <v>225</v>
      </c>
      <c r="F290" s="45">
        <f>ROUND(Source!AV285,O290)</f>
        <v>75748</v>
      </c>
      <c r="G290" s="45" t="s">
        <v>129</v>
      </c>
      <c r="H290" s="45" t="s">
        <v>130</v>
      </c>
      <c r="I290" s="45"/>
      <c r="J290" s="45"/>
      <c r="K290" s="45">
        <v>225</v>
      </c>
      <c r="L290" s="45">
        <v>4</v>
      </c>
      <c r="M290" s="45">
        <v>3</v>
      </c>
      <c r="N290" s="45"/>
      <c r="O290" s="45">
        <v>2</v>
      </c>
      <c r="P290" s="45"/>
      <c r="Q290" s="45"/>
      <c r="R290" s="45"/>
      <c r="S290" s="45"/>
      <c r="T290" s="45"/>
      <c r="U290" s="45"/>
      <c r="V290" s="45"/>
      <c r="W290" s="45">
        <v>75748</v>
      </c>
      <c r="X290" s="45">
        <v>1</v>
      </c>
      <c r="Y290" s="45">
        <v>75748</v>
      </c>
      <c r="Z290" s="45"/>
      <c r="AA290" s="45"/>
      <c r="AB290" s="45"/>
    </row>
    <row r="291" ht="12.75">
      <c r="A291" s="45">
        <v>50</v>
      </c>
      <c r="B291" s="45">
        <v>0</v>
      </c>
      <c r="C291" s="45">
        <v>0</v>
      </c>
      <c r="D291" s="45">
        <v>1</v>
      </c>
      <c r="E291" s="45">
        <v>226</v>
      </c>
      <c r="F291" s="45">
        <f>ROUND(Source!AW285,O291)</f>
        <v>75748</v>
      </c>
      <c r="G291" s="45" t="s">
        <v>131</v>
      </c>
      <c r="H291" s="45" t="s">
        <v>132</v>
      </c>
      <c r="I291" s="45"/>
      <c r="J291" s="45"/>
      <c r="K291" s="45">
        <v>226</v>
      </c>
      <c r="L291" s="45">
        <v>5</v>
      </c>
      <c r="M291" s="45">
        <v>3</v>
      </c>
      <c r="N291" s="45"/>
      <c r="O291" s="45">
        <v>2</v>
      </c>
      <c r="P291" s="45"/>
      <c r="Q291" s="45"/>
      <c r="R291" s="45"/>
      <c r="S291" s="45"/>
      <c r="T291" s="45"/>
      <c r="U291" s="45"/>
      <c r="V291" s="45"/>
      <c r="W291" s="45">
        <v>75748</v>
      </c>
      <c r="X291" s="45">
        <v>1</v>
      </c>
      <c r="Y291" s="45">
        <v>75748</v>
      </c>
      <c r="Z291" s="45"/>
      <c r="AA291" s="45"/>
      <c r="AB291" s="45"/>
    </row>
    <row r="292" ht="12.75">
      <c r="A292" s="45">
        <v>50</v>
      </c>
      <c r="B292" s="45">
        <v>0</v>
      </c>
      <c r="C292" s="45">
        <v>0</v>
      </c>
      <c r="D292" s="45">
        <v>1</v>
      </c>
      <c r="E292" s="45">
        <v>227</v>
      </c>
      <c r="F292" s="45">
        <f>ROUND(Source!AX285,O292)</f>
        <v>0</v>
      </c>
      <c r="G292" s="45" t="s">
        <v>133</v>
      </c>
      <c r="H292" s="45" t="s">
        <v>134</v>
      </c>
      <c r="I292" s="45"/>
      <c r="J292" s="45"/>
      <c r="K292" s="45">
        <v>227</v>
      </c>
      <c r="L292" s="45">
        <v>6</v>
      </c>
      <c r="M292" s="45">
        <v>3</v>
      </c>
      <c r="N292" s="45"/>
      <c r="O292" s="45">
        <v>2</v>
      </c>
      <c r="P292" s="45"/>
      <c r="Q292" s="45"/>
      <c r="R292" s="45"/>
      <c r="S292" s="45"/>
      <c r="T292" s="45"/>
      <c r="U292" s="45"/>
      <c r="V292" s="45"/>
      <c r="W292" s="45">
        <v>0</v>
      </c>
      <c r="X292" s="45">
        <v>1</v>
      </c>
      <c r="Y292" s="45">
        <v>0</v>
      </c>
      <c r="Z292" s="45"/>
      <c r="AA292" s="45"/>
      <c r="AB292" s="45"/>
    </row>
    <row r="293" ht="12.75">
      <c r="A293" s="45">
        <v>50</v>
      </c>
      <c r="B293" s="45">
        <v>0</v>
      </c>
      <c r="C293" s="45">
        <v>0</v>
      </c>
      <c r="D293" s="45">
        <v>1</v>
      </c>
      <c r="E293" s="45">
        <v>228</v>
      </c>
      <c r="F293" s="45">
        <f>ROUND(Source!AY285,O293)</f>
        <v>75748</v>
      </c>
      <c r="G293" s="45" t="s">
        <v>135</v>
      </c>
      <c r="H293" s="45" t="s">
        <v>136</v>
      </c>
      <c r="I293" s="45"/>
      <c r="J293" s="45"/>
      <c r="K293" s="45">
        <v>228</v>
      </c>
      <c r="L293" s="45">
        <v>7</v>
      </c>
      <c r="M293" s="45">
        <v>3</v>
      </c>
      <c r="N293" s="45"/>
      <c r="O293" s="45">
        <v>2</v>
      </c>
      <c r="P293" s="45"/>
      <c r="Q293" s="45"/>
      <c r="R293" s="45"/>
      <c r="S293" s="45"/>
      <c r="T293" s="45"/>
      <c r="U293" s="45"/>
      <c r="V293" s="45"/>
      <c r="W293" s="45">
        <v>75748</v>
      </c>
      <c r="X293" s="45">
        <v>1</v>
      </c>
      <c r="Y293" s="45">
        <v>75748</v>
      </c>
      <c r="Z293" s="45"/>
      <c r="AA293" s="45"/>
      <c r="AB293" s="45"/>
    </row>
    <row r="294" ht="12.75">
      <c r="A294" s="45">
        <v>50</v>
      </c>
      <c r="B294" s="45">
        <v>0</v>
      </c>
      <c r="C294" s="45">
        <v>0</v>
      </c>
      <c r="D294" s="45">
        <v>1</v>
      </c>
      <c r="E294" s="45">
        <v>216</v>
      </c>
      <c r="F294" s="45">
        <f>ROUND(Source!AP285,O294)</f>
        <v>0</v>
      </c>
      <c r="G294" s="45" t="s">
        <v>137</v>
      </c>
      <c r="H294" s="45" t="s">
        <v>138</v>
      </c>
      <c r="I294" s="45"/>
      <c r="J294" s="45"/>
      <c r="K294" s="45">
        <v>216</v>
      </c>
      <c r="L294" s="45">
        <v>8</v>
      </c>
      <c r="M294" s="45">
        <v>3</v>
      </c>
      <c r="N294" s="45"/>
      <c r="O294" s="45">
        <v>2</v>
      </c>
      <c r="P294" s="45"/>
      <c r="Q294" s="45"/>
      <c r="R294" s="45"/>
      <c r="S294" s="45"/>
      <c r="T294" s="45"/>
      <c r="U294" s="45"/>
      <c r="V294" s="45"/>
      <c r="W294" s="45">
        <v>0</v>
      </c>
      <c r="X294" s="45">
        <v>1</v>
      </c>
      <c r="Y294" s="45">
        <v>0</v>
      </c>
      <c r="Z294" s="45"/>
      <c r="AA294" s="45"/>
      <c r="AB294" s="45"/>
    </row>
    <row r="295" ht="12.75">
      <c r="A295" s="45">
        <v>50</v>
      </c>
      <c r="B295" s="45">
        <v>0</v>
      </c>
      <c r="C295" s="45">
        <v>0</v>
      </c>
      <c r="D295" s="45">
        <v>1</v>
      </c>
      <c r="E295" s="45">
        <v>223</v>
      </c>
      <c r="F295" s="45">
        <f>ROUND(Source!AQ285,O295)</f>
        <v>0</v>
      </c>
      <c r="G295" s="45" t="s">
        <v>139</v>
      </c>
      <c r="H295" s="45" t="s">
        <v>140</v>
      </c>
      <c r="I295" s="45"/>
      <c r="J295" s="45"/>
      <c r="K295" s="45">
        <v>223</v>
      </c>
      <c r="L295" s="45">
        <v>9</v>
      </c>
      <c r="M295" s="45">
        <v>3</v>
      </c>
      <c r="N295" s="45"/>
      <c r="O295" s="45">
        <v>2</v>
      </c>
      <c r="P295" s="45"/>
      <c r="Q295" s="45"/>
      <c r="R295" s="45"/>
      <c r="S295" s="45"/>
      <c r="T295" s="45"/>
      <c r="U295" s="45"/>
      <c r="V295" s="45"/>
      <c r="W295" s="45">
        <v>0</v>
      </c>
      <c r="X295" s="45">
        <v>1</v>
      </c>
      <c r="Y295" s="45">
        <v>0</v>
      </c>
      <c r="Z295" s="45"/>
      <c r="AA295" s="45"/>
      <c r="AB295" s="45"/>
    </row>
    <row r="296" ht="12.75">
      <c r="A296" s="45">
        <v>50</v>
      </c>
      <c r="B296" s="45">
        <v>0</v>
      </c>
      <c r="C296" s="45">
        <v>0</v>
      </c>
      <c r="D296" s="45">
        <v>1</v>
      </c>
      <c r="E296" s="45">
        <v>229</v>
      </c>
      <c r="F296" s="45">
        <f>ROUND(Source!AZ285,O296)</f>
        <v>0</v>
      </c>
      <c r="G296" s="45" t="s">
        <v>141</v>
      </c>
      <c r="H296" s="45" t="s">
        <v>142</v>
      </c>
      <c r="I296" s="45"/>
      <c r="J296" s="45"/>
      <c r="K296" s="45">
        <v>229</v>
      </c>
      <c r="L296" s="45">
        <v>10</v>
      </c>
      <c r="M296" s="45">
        <v>3</v>
      </c>
      <c r="N296" s="45"/>
      <c r="O296" s="45">
        <v>2</v>
      </c>
      <c r="P296" s="45"/>
      <c r="Q296" s="45"/>
      <c r="R296" s="45"/>
      <c r="S296" s="45"/>
      <c r="T296" s="45"/>
      <c r="U296" s="45"/>
      <c r="V296" s="45"/>
      <c r="W296" s="45">
        <v>0</v>
      </c>
      <c r="X296" s="45">
        <v>1</v>
      </c>
      <c r="Y296" s="45">
        <v>0</v>
      </c>
      <c r="Z296" s="45"/>
      <c r="AA296" s="45"/>
      <c r="AB296" s="45"/>
    </row>
    <row r="297" ht="12.75">
      <c r="A297" s="45">
        <v>50</v>
      </c>
      <c r="B297" s="45">
        <v>0</v>
      </c>
      <c r="C297" s="45">
        <v>0</v>
      </c>
      <c r="D297" s="45">
        <v>1</v>
      </c>
      <c r="E297" s="45">
        <v>203</v>
      </c>
      <c r="F297" s="45">
        <f>ROUND(Source!Q285,O297)</f>
        <v>47866.43</v>
      </c>
      <c r="G297" s="45" t="s">
        <v>143</v>
      </c>
      <c r="H297" s="45" t="s">
        <v>144</v>
      </c>
      <c r="I297" s="45"/>
      <c r="J297" s="45"/>
      <c r="K297" s="45">
        <v>203</v>
      </c>
      <c r="L297" s="45">
        <v>11</v>
      </c>
      <c r="M297" s="45">
        <v>3</v>
      </c>
      <c r="N297" s="45"/>
      <c r="O297" s="45">
        <v>2</v>
      </c>
      <c r="P297" s="45"/>
      <c r="Q297" s="45"/>
      <c r="R297" s="45"/>
      <c r="S297" s="45"/>
      <c r="T297" s="45"/>
      <c r="U297" s="45"/>
      <c r="V297" s="45"/>
      <c r="W297" s="45">
        <v>47866.43</v>
      </c>
      <c r="X297" s="45">
        <v>1</v>
      </c>
      <c r="Y297" s="45">
        <v>47866.43</v>
      </c>
      <c r="Z297" s="45"/>
      <c r="AA297" s="45"/>
      <c r="AB297" s="45"/>
    </row>
    <row r="298" ht="12.75">
      <c r="A298" s="45">
        <v>50</v>
      </c>
      <c r="B298" s="45">
        <v>0</v>
      </c>
      <c r="C298" s="45">
        <v>0</v>
      </c>
      <c r="D298" s="45">
        <v>1</v>
      </c>
      <c r="E298" s="45">
        <v>231</v>
      </c>
      <c r="F298" s="45">
        <f>ROUND(Source!BB285,O298)</f>
        <v>0</v>
      </c>
      <c r="G298" s="45" t="s">
        <v>145</v>
      </c>
      <c r="H298" s="45" t="s">
        <v>146</v>
      </c>
      <c r="I298" s="45"/>
      <c r="J298" s="45"/>
      <c r="K298" s="45">
        <v>231</v>
      </c>
      <c r="L298" s="45">
        <v>12</v>
      </c>
      <c r="M298" s="45">
        <v>3</v>
      </c>
      <c r="N298" s="45"/>
      <c r="O298" s="45">
        <v>2</v>
      </c>
      <c r="P298" s="45"/>
      <c r="Q298" s="45"/>
      <c r="R298" s="45"/>
      <c r="S298" s="45"/>
      <c r="T298" s="45"/>
      <c r="U298" s="45"/>
      <c r="V298" s="45"/>
      <c r="W298" s="45">
        <v>0</v>
      </c>
      <c r="X298" s="45">
        <v>1</v>
      </c>
      <c r="Y298" s="45">
        <v>0</v>
      </c>
      <c r="Z298" s="45"/>
      <c r="AA298" s="45"/>
      <c r="AB298" s="45"/>
    </row>
    <row r="299" ht="12.75">
      <c r="A299" s="45">
        <v>50</v>
      </c>
      <c r="B299" s="45">
        <v>0</v>
      </c>
      <c r="C299" s="45">
        <v>0</v>
      </c>
      <c r="D299" s="45">
        <v>1</v>
      </c>
      <c r="E299" s="45">
        <v>204</v>
      </c>
      <c r="F299" s="45">
        <f>ROUND(Source!R285,O299)</f>
        <v>24366.48</v>
      </c>
      <c r="G299" s="45" t="s">
        <v>147</v>
      </c>
      <c r="H299" s="45" t="s">
        <v>148</v>
      </c>
      <c r="I299" s="45"/>
      <c r="J299" s="45"/>
      <c r="K299" s="45">
        <v>204</v>
      </c>
      <c r="L299" s="45">
        <v>13</v>
      </c>
      <c r="M299" s="45">
        <v>3</v>
      </c>
      <c r="N299" s="45"/>
      <c r="O299" s="45">
        <v>2</v>
      </c>
      <c r="P299" s="45"/>
      <c r="Q299" s="45"/>
      <c r="R299" s="45"/>
      <c r="S299" s="45"/>
      <c r="T299" s="45"/>
      <c r="U299" s="45"/>
      <c r="V299" s="45"/>
      <c r="W299" s="45">
        <v>24366.48</v>
      </c>
      <c r="X299" s="45">
        <v>1</v>
      </c>
      <c r="Y299" s="45">
        <v>24366.48</v>
      </c>
      <c r="Z299" s="45"/>
      <c r="AA299" s="45"/>
      <c r="AB299" s="45"/>
    </row>
    <row r="300" ht="12.75">
      <c r="A300" s="45">
        <v>50</v>
      </c>
      <c r="B300" s="45">
        <v>0</v>
      </c>
      <c r="C300" s="45">
        <v>0</v>
      </c>
      <c r="D300" s="45">
        <v>1</v>
      </c>
      <c r="E300" s="45">
        <v>205</v>
      </c>
      <c r="F300" s="45">
        <f>ROUND(Source!S285,O300)</f>
        <v>12608</v>
      </c>
      <c r="G300" s="45" t="s">
        <v>149</v>
      </c>
      <c r="H300" s="45" t="s">
        <v>150</v>
      </c>
      <c r="I300" s="45"/>
      <c r="J300" s="45"/>
      <c r="K300" s="45">
        <v>205</v>
      </c>
      <c r="L300" s="45">
        <v>14</v>
      </c>
      <c r="M300" s="45">
        <v>3</v>
      </c>
      <c r="N300" s="45"/>
      <c r="O300" s="45">
        <v>2</v>
      </c>
      <c r="P300" s="45"/>
      <c r="Q300" s="45"/>
      <c r="R300" s="45"/>
      <c r="S300" s="45"/>
      <c r="T300" s="45"/>
      <c r="U300" s="45"/>
      <c r="V300" s="45"/>
      <c r="W300" s="45">
        <v>12608</v>
      </c>
      <c r="X300" s="45">
        <v>1</v>
      </c>
      <c r="Y300" s="45">
        <v>12608</v>
      </c>
      <c r="Z300" s="45"/>
      <c r="AA300" s="45"/>
      <c r="AB300" s="45"/>
    </row>
    <row r="301" ht="12.75">
      <c r="A301" s="45">
        <v>50</v>
      </c>
      <c r="B301" s="45">
        <v>0</v>
      </c>
      <c r="C301" s="45">
        <v>0</v>
      </c>
      <c r="D301" s="45">
        <v>1</v>
      </c>
      <c r="E301" s="45">
        <v>232</v>
      </c>
      <c r="F301" s="45">
        <f>ROUND(Source!BC285,O301)</f>
        <v>0</v>
      </c>
      <c r="G301" s="45" t="s">
        <v>151</v>
      </c>
      <c r="H301" s="45" t="s">
        <v>152</v>
      </c>
      <c r="I301" s="45"/>
      <c r="J301" s="45"/>
      <c r="K301" s="45">
        <v>232</v>
      </c>
      <c r="L301" s="45">
        <v>15</v>
      </c>
      <c r="M301" s="45">
        <v>3</v>
      </c>
      <c r="N301" s="45"/>
      <c r="O301" s="45">
        <v>2</v>
      </c>
      <c r="P301" s="45"/>
      <c r="Q301" s="45"/>
      <c r="R301" s="45"/>
      <c r="S301" s="45"/>
      <c r="T301" s="45"/>
      <c r="U301" s="45"/>
      <c r="V301" s="45"/>
      <c r="W301" s="45">
        <v>0</v>
      </c>
      <c r="X301" s="45">
        <v>1</v>
      </c>
      <c r="Y301" s="45">
        <v>0</v>
      </c>
      <c r="Z301" s="45"/>
      <c r="AA301" s="45"/>
      <c r="AB301" s="45"/>
    </row>
    <row r="302" ht="12.75">
      <c r="A302" s="45">
        <v>50</v>
      </c>
      <c r="B302" s="45">
        <v>0</v>
      </c>
      <c r="C302" s="45">
        <v>0</v>
      </c>
      <c r="D302" s="45">
        <v>1</v>
      </c>
      <c r="E302" s="45">
        <v>214</v>
      </c>
      <c r="F302" s="45">
        <f>ROUND(Source!AS285,O302)</f>
        <v>0</v>
      </c>
      <c r="G302" s="45" t="s">
        <v>153</v>
      </c>
      <c r="H302" s="45" t="s">
        <v>154</v>
      </c>
      <c r="I302" s="45"/>
      <c r="J302" s="45"/>
      <c r="K302" s="45">
        <v>214</v>
      </c>
      <c r="L302" s="45">
        <v>16</v>
      </c>
      <c r="M302" s="45">
        <v>3</v>
      </c>
      <c r="N302" s="45"/>
      <c r="O302" s="45">
        <v>2</v>
      </c>
      <c r="P302" s="45"/>
      <c r="Q302" s="45"/>
      <c r="R302" s="45"/>
      <c r="S302" s="45"/>
      <c r="T302" s="45"/>
      <c r="U302" s="45"/>
      <c r="V302" s="45"/>
      <c r="W302" s="45">
        <v>0</v>
      </c>
      <c r="X302" s="45">
        <v>1</v>
      </c>
      <c r="Y302" s="45">
        <v>0</v>
      </c>
      <c r="Z302" s="45"/>
      <c r="AA302" s="45"/>
      <c r="AB302" s="45"/>
    </row>
    <row r="303" ht="12.75">
      <c r="A303" s="45">
        <v>50</v>
      </c>
      <c r="B303" s="45">
        <v>0</v>
      </c>
      <c r="C303" s="45">
        <v>0</v>
      </c>
      <c r="D303" s="45">
        <v>1</v>
      </c>
      <c r="E303" s="45">
        <v>215</v>
      </c>
      <c r="F303" s="45">
        <f>ROUND(Source!AT285,O303)</f>
        <v>0</v>
      </c>
      <c r="G303" s="45" t="s">
        <v>155</v>
      </c>
      <c r="H303" s="45" t="s">
        <v>156</v>
      </c>
      <c r="I303" s="45"/>
      <c r="J303" s="45"/>
      <c r="K303" s="45">
        <v>215</v>
      </c>
      <c r="L303" s="45">
        <v>17</v>
      </c>
      <c r="M303" s="45">
        <v>3</v>
      </c>
      <c r="N303" s="45"/>
      <c r="O303" s="45">
        <v>2</v>
      </c>
      <c r="P303" s="45"/>
      <c r="Q303" s="45"/>
      <c r="R303" s="45"/>
      <c r="S303" s="45"/>
      <c r="T303" s="45"/>
      <c r="U303" s="45"/>
      <c r="V303" s="45"/>
      <c r="W303" s="45">
        <v>0</v>
      </c>
      <c r="X303" s="45">
        <v>1</v>
      </c>
      <c r="Y303" s="45">
        <v>0</v>
      </c>
      <c r="Z303" s="45"/>
      <c r="AA303" s="45"/>
      <c r="AB303" s="45"/>
    </row>
    <row r="304" ht="12.75">
      <c r="A304" s="45">
        <v>50</v>
      </c>
      <c r="B304" s="45">
        <v>0</v>
      </c>
      <c r="C304" s="45">
        <v>0</v>
      </c>
      <c r="D304" s="45">
        <v>1</v>
      </c>
      <c r="E304" s="45">
        <v>217</v>
      </c>
      <c r="F304" s="45">
        <f>ROUND(Source!AU285,O304)</f>
        <v>155400.26999999999</v>
      </c>
      <c r="G304" s="45" t="s">
        <v>157</v>
      </c>
      <c r="H304" s="45" t="s">
        <v>158</v>
      </c>
      <c r="I304" s="45"/>
      <c r="J304" s="45"/>
      <c r="K304" s="45">
        <v>217</v>
      </c>
      <c r="L304" s="45">
        <v>18</v>
      </c>
      <c r="M304" s="45">
        <v>3</v>
      </c>
      <c r="N304" s="45"/>
      <c r="O304" s="45">
        <v>2</v>
      </c>
      <c r="P304" s="45"/>
      <c r="Q304" s="45"/>
      <c r="R304" s="45"/>
      <c r="S304" s="45"/>
      <c r="T304" s="45"/>
      <c r="U304" s="45"/>
      <c r="V304" s="45"/>
      <c r="W304" s="45">
        <v>155400.26999999999</v>
      </c>
      <c r="X304" s="45">
        <v>1</v>
      </c>
      <c r="Y304" s="45">
        <v>155400.26999999999</v>
      </c>
      <c r="Z304" s="45"/>
      <c r="AA304" s="45"/>
      <c r="AB304" s="45"/>
    </row>
    <row r="305" ht="12.75">
      <c r="A305" s="45">
        <v>50</v>
      </c>
      <c r="B305" s="45">
        <v>0</v>
      </c>
      <c r="C305" s="45">
        <v>0</v>
      </c>
      <c r="D305" s="45">
        <v>1</v>
      </c>
      <c r="E305" s="45">
        <v>230</v>
      </c>
      <c r="F305" s="45">
        <f>ROUND(Source!BA285,O305)</f>
        <v>0</v>
      </c>
      <c r="G305" s="45" t="s">
        <v>159</v>
      </c>
      <c r="H305" s="45" t="s">
        <v>160</v>
      </c>
      <c r="I305" s="45"/>
      <c r="J305" s="45"/>
      <c r="K305" s="45">
        <v>230</v>
      </c>
      <c r="L305" s="45">
        <v>19</v>
      </c>
      <c r="M305" s="45">
        <v>3</v>
      </c>
      <c r="N305" s="45"/>
      <c r="O305" s="45">
        <v>2</v>
      </c>
      <c r="P305" s="45"/>
      <c r="Q305" s="45"/>
      <c r="R305" s="45"/>
      <c r="S305" s="45"/>
      <c r="T305" s="45"/>
      <c r="U305" s="45"/>
      <c r="V305" s="45"/>
      <c r="W305" s="45">
        <v>0</v>
      </c>
      <c r="X305" s="45">
        <v>1</v>
      </c>
      <c r="Y305" s="45">
        <v>0</v>
      </c>
      <c r="Z305" s="45"/>
      <c r="AA305" s="45"/>
      <c r="AB305" s="45"/>
    </row>
    <row r="306" ht="12.75">
      <c r="A306" s="45">
        <v>50</v>
      </c>
      <c r="B306" s="45">
        <v>0</v>
      </c>
      <c r="C306" s="45">
        <v>0</v>
      </c>
      <c r="D306" s="45">
        <v>1</v>
      </c>
      <c r="E306" s="45">
        <v>206</v>
      </c>
      <c r="F306" s="45">
        <f>ROUND(Source!T285,O306)</f>
        <v>0</v>
      </c>
      <c r="G306" s="45" t="s">
        <v>161</v>
      </c>
      <c r="H306" s="45" t="s">
        <v>162</v>
      </c>
      <c r="I306" s="45"/>
      <c r="J306" s="45"/>
      <c r="K306" s="45">
        <v>206</v>
      </c>
      <c r="L306" s="45">
        <v>20</v>
      </c>
      <c r="M306" s="45">
        <v>3</v>
      </c>
      <c r="N306" s="45"/>
      <c r="O306" s="45">
        <v>2</v>
      </c>
      <c r="P306" s="45"/>
      <c r="Q306" s="45"/>
      <c r="R306" s="45"/>
      <c r="S306" s="45"/>
      <c r="T306" s="45"/>
      <c r="U306" s="45"/>
      <c r="V306" s="45"/>
      <c r="W306" s="45">
        <v>0</v>
      </c>
      <c r="X306" s="45">
        <v>1</v>
      </c>
      <c r="Y306" s="45">
        <v>0</v>
      </c>
      <c r="Z306" s="45"/>
      <c r="AA306" s="45"/>
      <c r="AB306" s="45"/>
    </row>
    <row r="307" ht="12.75">
      <c r="A307" s="45">
        <v>50</v>
      </c>
      <c r="B307" s="45">
        <v>0</v>
      </c>
      <c r="C307" s="45">
        <v>0</v>
      </c>
      <c r="D307" s="45">
        <v>1</v>
      </c>
      <c r="E307" s="45">
        <v>207</v>
      </c>
      <c r="F307" s="45">
        <f>Source!U285</f>
        <v>46</v>
      </c>
      <c r="G307" s="45" t="s">
        <v>163</v>
      </c>
      <c r="H307" s="45" t="s">
        <v>164</v>
      </c>
      <c r="I307" s="45"/>
      <c r="J307" s="45"/>
      <c r="K307" s="45">
        <v>207</v>
      </c>
      <c r="L307" s="45">
        <v>21</v>
      </c>
      <c r="M307" s="45">
        <v>3</v>
      </c>
      <c r="N307" s="45"/>
      <c r="O307" s="45">
        <v>-1</v>
      </c>
      <c r="P307" s="45"/>
      <c r="Q307" s="45"/>
      <c r="R307" s="45"/>
      <c r="S307" s="45"/>
      <c r="T307" s="45"/>
      <c r="U307" s="45"/>
      <c r="V307" s="45"/>
      <c r="W307" s="45">
        <v>46</v>
      </c>
      <c r="X307" s="45">
        <v>1</v>
      </c>
      <c r="Y307" s="45">
        <v>46</v>
      </c>
      <c r="Z307" s="45"/>
      <c r="AA307" s="45"/>
      <c r="AB307" s="45"/>
    </row>
    <row r="308" ht="12.75">
      <c r="A308" s="45">
        <v>50</v>
      </c>
      <c r="B308" s="45">
        <v>0</v>
      </c>
      <c r="C308" s="45">
        <v>0</v>
      </c>
      <c r="D308" s="45">
        <v>1</v>
      </c>
      <c r="E308" s="45">
        <v>208</v>
      </c>
      <c r="F308" s="45">
        <f>Source!V285</f>
        <v>0</v>
      </c>
      <c r="G308" s="45" t="s">
        <v>165</v>
      </c>
      <c r="H308" s="45" t="s">
        <v>166</v>
      </c>
      <c r="I308" s="45"/>
      <c r="J308" s="45"/>
      <c r="K308" s="45">
        <v>208</v>
      </c>
      <c r="L308" s="45">
        <v>22</v>
      </c>
      <c r="M308" s="45">
        <v>3</v>
      </c>
      <c r="N308" s="45"/>
      <c r="O308" s="45">
        <v>-1</v>
      </c>
      <c r="P308" s="45"/>
      <c r="Q308" s="45"/>
      <c r="R308" s="45"/>
      <c r="S308" s="45"/>
      <c r="T308" s="45"/>
      <c r="U308" s="45"/>
      <c r="V308" s="45"/>
      <c r="W308" s="45">
        <v>0</v>
      </c>
      <c r="X308" s="45">
        <v>1</v>
      </c>
      <c r="Y308" s="45">
        <v>0</v>
      </c>
      <c r="Z308" s="45"/>
      <c r="AA308" s="45"/>
      <c r="AB308" s="45"/>
    </row>
    <row r="309" ht="12.75">
      <c r="A309" s="45">
        <v>50</v>
      </c>
      <c r="B309" s="45">
        <v>0</v>
      </c>
      <c r="C309" s="45">
        <v>0</v>
      </c>
      <c r="D309" s="45">
        <v>1</v>
      </c>
      <c r="E309" s="45">
        <v>209</v>
      </c>
      <c r="F309" s="45">
        <f>ROUND(Source!W285,O309)</f>
        <v>0</v>
      </c>
      <c r="G309" s="45" t="s">
        <v>167</v>
      </c>
      <c r="H309" s="45" t="s">
        <v>168</v>
      </c>
      <c r="I309" s="45"/>
      <c r="J309" s="45"/>
      <c r="K309" s="45">
        <v>209</v>
      </c>
      <c r="L309" s="45">
        <v>23</v>
      </c>
      <c r="M309" s="45">
        <v>3</v>
      </c>
      <c r="N309" s="45"/>
      <c r="O309" s="45">
        <v>2</v>
      </c>
      <c r="P309" s="45"/>
      <c r="Q309" s="45"/>
      <c r="R309" s="45"/>
      <c r="S309" s="45"/>
      <c r="T309" s="45"/>
      <c r="U309" s="45"/>
      <c r="V309" s="45"/>
      <c r="W309" s="45">
        <v>0</v>
      </c>
      <c r="X309" s="45">
        <v>1</v>
      </c>
      <c r="Y309" s="45">
        <v>0</v>
      </c>
      <c r="Z309" s="45"/>
      <c r="AA309" s="45"/>
      <c r="AB309" s="45"/>
    </row>
    <row r="310" ht="12.75">
      <c r="A310" s="45">
        <v>50</v>
      </c>
      <c r="B310" s="45">
        <v>0</v>
      </c>
      <c r="C310" s="45">
        <v>0</v>
      </c>
      <c r="D310" s="45">
        <v>1</v>
      </c>
      <c r="E310" s="45">
        <v>233</v>
      </c>
      <c r="F310" s="45">
        <f>ROUND(Source!BD285,O310)</f>
        <v>0</v>
      </c>
      <c r="G310" s="45" t="s">
        <v>169</v>
      </c>
      <c r="H310" s="45" t="s">
        <v>170</v>
      </c>
      <c r="I310" s="45"/>
      <c r="J310" s="45"/>
      <c r="K310" s="45">
        <v>233</v>
      </c>
      <c r="L310" s="45">
        <v>24</v>
      </c>
      <c r="M310" s="45">
        <v>3</v>
      </c>
      <c r="N310" s="45"/>
      <c r="O310" s="45">
        <v>2</v>
      </c>
      <c r="P310" s="45"/>
      <c r="Q310" s="45"/>
      <c r="R310" s="45"/>
      <c r="S310" s="45"/>
      <c r="T310" s="45"/>
      <c r="U310" s="45"/>
      <c r="V310" s="45"/>
      <c r="W310" s="45">
        <v>0</v>
      </c>
      <c r="X310" s="45">
        <v>1</v>
      </c>
      <c r="Y310" s="45">
        <v>0</v>
      </c>
      <c r="Z310" s="45"/>
      <c r="AA310" s="45"/>
      <c r="AB310" s="45"/>
    </row>
    <row r="311" ht="12.75">
      <c r="A311" s="45">
        <v>50</v>
      </c>
      <c r="B311" s="45">
        <v>0</v>
      </c>
      <c r="C311" s="45">
        <v>0</v>
      </c>
      <c r="D311" s="45">
        <v>1</v>
      </c>
      <c r="E311" s="45">
        <v>210</v>
      </c>
      <c r="F311" s="45">
        <f>ROUND(Source!X285,O311)</f>
        <v>8825.6000000000004</v>
      </c>
      <c r="G311" s="45" t="s">
        <v>171</v>
      </c>
      <c r="H311" s="45" t="s">
        <v>172</v>
      </c>
      <c r="I311" s="45"/>
      <c r="J311" s="45"/>
      <c r="K311" s="45">
        <v>210</v>
      </c>
      <c r="L311" s="45">
        <v>25</v>
      </c>
      <c r="M311" s="45">
        <v>3</v>
      </c>
      <c r="N311" s="45"/>
      <c r="O311" s="45">
        <v>2</v>
      </c>
      <c r="P311" s="45"/>
      <c r="Q311" s="45"/>
      <c r="R311" s="45"/>
      <c r="S311" s="45"/>
      <c r="T311" s="45"/>
      <c r="U311" s="45"/>
      <c r="V311" s="45"/>
      <c r="W311" s="45">
        <v>8825.6000000000004</v>
      </c>
      <c r="X311" s="45">
        <v>1</v>
      </c>
      <c r="Y311" s="45">
        <v>8825.6000000000004</v>
      </c>
      <c r="Z311" s="45"/>
      <c r="AA311" s="45"/>
      <c r="AB311" s="45"/>
    </row>
    <row r="312" ht="12.75">
      <c r="A312" s="45">
        <v>50</v>
      </c>
      <c r="B312" s="45">
        <v>0</v>
      </c>
      <c r="C312" s="45">
        <v>0</v>
      </c>
      <c r="D312" s="45">
        <v>1</v>
      </c>
      <c r="E312" s="45">
        <v>211</v>
      </c>
      <c r="F312" s="45">
        <f>ROUND(Source!Y285,O312)</f>
        <v>1260.8</v>
      </c>
      <c r="G312" s="45" t="s">
        <v>173</v>
      </c>
      <c r="H312" s="45" t="s">
        <v>174</v>
      </c>
      <c r="I312" s="45"/>
      <c r="J312" s="45"/>
      <c r="K312" s="45">
        <v>211</v>
      </c>
      <c r="L312" s="45">
        <v>26</v>
      </c>
      <c r="M312" s="45">
        <v>3</v>
      </c>
      <c r="N312" s="45"/>
      <c r="O312" s="45">
        <v>2</v>
      </c>
      <c r="P312" s="45"/>
      <c r="Q312" s="45"/>
      <c r="R312" s="45"/>
      <c r="S312" s="45"/>
      <c r="T312" s="45"/>
      <c r="U312" s="45"/>
      <c r="V312" s="45"/>
      <c r="W312" s="45">
        <v>1260.8</v>
      </c>
      <c r="X312" s="45">
        <v>1</v>
      </c>
      <c r="Y312" s="45">
        <v>1260.8</v>
      </c>
      <c r="Z312" s="45"/>
      <c r="AA312" s="45"/>
      <c r="AB312" s="45"/>
    </row>
    <row r="313" ht="12.75">
      <c r="A313" s="45">
        <v>50</v>
      </c>
      <c r="B313" s="45">
        <v>0</v>
      </c>
      <c r="C313" s="45">
        <v>0</v>
      </c>
      <c r="D313" s="45">
        <v>1</v>
      </c>
      <c r="E313" s="45">
        <v>224</v>
      </c>
      <c r="F313" s="45">
        <f>ROUND(Source!AR285,O313)</f>
        <v>155400.26999999999</v>
      </c>
      <c r="G313" s="45" t="s">
        <v>175</v>
      </c>
      <c r="H313" s="45" t="s">
        <v>176</v>
      </c>
      <c r="I313" s="45"/>
      <c r="J313" s="45"/>
      <c r="K313" s="45">
        <v>224</v>
      </c>
      <c r="L313" s="45">
        <v>27</v>
      </c>
      <c r="M313" s="45">
        <v>3</v>
      </c>
      <c r="N313" s="45"/>
      <c r="O313" s="45">
        <v>2</v>
      </c>
      <c r="P313" s="45"/>
      <c r="Q313" s="45"/>
      <c r="R313" s="45"/>
      <c r="S313" s="45"/>
      <c r="T313" s="45"/>
      <c r="U313" s="45"/>
      <c r="V313" s="45"/>
      <c r="W313" s="45">
        <v>155400.26999999999</v>
      </c>
      <c r="X313" s="45">
        <v>1</v>
      </c>
      <c r="Y313" s="45">
        <v>155400.26999999999</v>
      </c>
      <c r="Z313" s="45"/>
      <c r="AA313" s="45"/>
      <c r="AB313" s="45"/>
    </row>
    <row r="314" ht="12.75">
      <c r="A314" s="45">
        <v>50</v>
      </c>
      <c r="B314" s="45">
        <v>1</v>
      </c>
      <c r="C314" s="45">
        <v>0</v>
      </c>
      <c r="D314" s="45">
        <v>2</v>
      </c>
      <c r="E314" s="45">
        <v>0</v>
      </c>
      <c r="F314" s="45">
        <f>ROUND(F313,O314)</f>
        <v>155400.26999999999</v>
      </c>
      <c r="G314" s="45" t="s">
        <v>177</v>
      </c>
      <c r="H314" s="45" t="s">
        <v>178</v>
      </c>
      <c r="I314" s="45"/>
      <c r="J314" s="45"/>
      <c r="K314" s="45">
        <v>212</v>
      </c>
      <c r="L314" s="45">
        <v>28</v>
      </c>
      <c r="M314" s="45">
        <v>0</v>
      </c>
      <c r="N314" s="45"/>
      <c r="O314" s="45">
        <v>2</v>
      </c>
      <c r="P314" s="45"/>
      <c r="Q314" s="45"/>
      <c r="R314" s="45"/>
      <c r="S314" s="45"/>
      <c r="T314" s="45"/>
      <c r="U314" s="45"/>
      <c r="V314" s="45"/>
      <c r="W314" s="45">
        <v>155400.26999999999</v>
      </c>
      <c r="X314" s="45">
        <v>1</v>
      </c>
      <c r="Y314" s="45">
        <v>155400.26999999999</v>
      </c>
      <c r="Z314" s="45"/>
      <c r="AA314" s="45"/>
      <c r="AB314" s="45"/>
    </row>
    <row r="315" ht="12.75">
      <c r="A315" s="45">
        <v>50</v>
      </c>
      <c r="B315" s="45">
        <v>1</v>
      </c>
      <c r="C315" s="45">
        <v>0</v>
      </c>
      <c r="D315" s="45">
        <v>2</v>
      </c>
      <c r="E315" s="45">
        <v>0</v>
      </c>
      <c r="F315" s="45">
        <f>ROUND(F314*0.2,O315)</f>
        <v>31080.049999999999</v>
      </c>
      <c r="G315" s="45" t="s">
        <v>179</v>
      </c>
      <c r="H315" s="45" t="s">
        <v>180</v>
      </c>
      <c r="I315" s="45"/>
      <c r="J315" s="45"/>
      <c r="K315" s="45">
        <v>212</v>
      </c>
      <c r="L315" s="45">
        <v>29</v>
      </c>
      <c r="M315" s="45">
        <v>0</v>
      </c>
      <c r="N315" s="45"/>
      <c r="O315" s="45">
        <v>2</v>
      </c>
      <c r="P315" s="45"/>
      <c r="Q315" s="45"/>
      <c r="R315" s="45"/>
      <c r="S315" s="45"/>
      <c r="T315" s="45"/>
      <c r="U315" s="45"/>
      <c r="V315" s="45"/>
      <c r="W315" s="45">
        <v>31080.049999999999</v>
      </c>
      <c r="X315" s="45">
        <v>1</v>
      </c>
      <c r="Y315" s="45">
        <v>31080.049999999999</v>
      </c>
      <c r="Z315" s="45"/>
      <c r="AA315" s="45"/>
      <c r="AB315" s="45"/>
    </row>
    <row r="316" ht="12.75">
      <c r="A316" s="45">
        <v>50</v>
      </c>
      <c r="B316" s="45">
        <v>1</v>
      </c>
      <c r="C316" s="45">
        <v>0</v>
      </c>
      <c r="D316" s="45">
        <v>2</v>
      </c>
      <c r="E316" s="45">
        <v>213</v>
      </c>
      <c r="F316" s="45">
        <f>ROUND(F314+F315,O316)</f>
        <v>186480.32000000001</v>
      </c>
      <c r="G316" s="45" t="s">
        <v>181</v>
      </c>
      <c r="H316" s="45" t="s">
        <v>175</v>
      </c>
      <c r="I316" s="45"/>
      <c r="J316" s="45"/>
      <c r="K316" s="45">
        <v>212</v>
      </c>
      <c r="L316" s="45">
        <v>30</v>
      </c>
      <c r="M316" s="45">
        <v>0</v>
      </c>
      <c r="N316" s="45"/>
      <c r="O316" s="45">
        <v>2</v>
      </c>
      <c r="P316" s="45"/>
      <c r="Q316" s="45"/>
      <c r="R316" s="45"/>
      <c r="S316" s="45"/>
      <c r="T316" s="45"/>
      <c r="U316" s="45"/>
      <c r="V316" s="45"/>
      <c r="W316" s="45">
        <v>186480.32000000001</v>
      </c>
      <c r="X316" s="45">
        <v>1</v>
      </c>
      <c r="Y316" s="45">
        <v>186480.32000000001</v>
      </c>
      <c r="Z316" s="45"/>
      <c r="AA316" s="45"/>
      <c r="AB316" s="45"/>
    </row>
    <row r="317" ht="12.75">
      <c r="A317" s="45">
        <v>50</v>
      </c>
      <c r="B317" s="45">
        <v>1</v>
      </c>
      <c r="C317" s="45">
        <v>0</v>
      </c>
      <c r="D317" s="45">
        <v>2</v>
      </c>
      <c r="E317" s="45">
        <v>0</v>
      </c>
      <c r="F317" s="45">
        <f>ROUND(F316*0.5857501461,O317)</f>
        <v>109230.87</v>
      </c>
      <c r="G317" s="45" t="s">
        <v>182</v>
      </c>
      <c r="H317" s="45" t="s">
        <v>183</v>
      </c>
      <c r="I317" s="45"/>
      <c r="J317" s="45"/>
      <c r="K317" s="45">
        <v>212</v>
      </c>
      <c r="L317" s="45">
        <v>31</v>
      </c>
      <c r="M317" s="45">
        <v>0</v>
      </c>
      <c r="N317" s="45"/>
      <c r="O317" s="45">
        <v>2</v>
      </c>
      <c r="P317" s="45"/>
      <c r="Q317" s="45"/>
      <c r="R317" s="45"/>
      <c r="S317" s="45"/>
      <c r="T317" s="45"/>
      <c r="U317" s="45"/>
      <c r="V317" s="45"/>
      <c r="W317" s="45">
        <v>109230.87</v>
      </c>
      <c r="X317" s="45">
        <v>1</v>
      </c>
      <c r="Y317" s="45">
        <v>109230.87</v>
      </c>
      <c r="Z317" s="45"/>
      <c r="AA317" s="45"/>
      <c r="AB317" s="45"/>
    </row>
    <row r="319" ht="12.75">
      <c r="A319" s="42">
        <v>5</v>
      </c>
      <c r="B319" s="42">
        <v>1</v>
      </c>
      <c r="C319" s="42"/>
      <c r="D319" s="42">
        <f>ROW(A328)</f>
        <v>328</v>
      </c>
      <c r="E319" s="42"/>
      <c r="F319" s="42" t="s">
        <v>99</v>
      </c>
      <c r="G319" s="42" t="s">
        <v>192</v>
      </c>
      <c r="H319" s="42"/>
      <c r="I319" s="42">
        <v>0</v>
      </c>
      <c r="J319" s="42"/>
      <c r="K319" s="42">
        <v>-1</v>
      </c>
      <c r="L319" s="42"/>
      <c r="M319" s="42"/>
      <c r="N319" s="42"/>
      <c r="O319" s="42"/>
      <c r="P319" s="42"/>
      <c r="Q319" s="42"/>
      <c r="R319" s="42"/>
      <c r="S319" s="42">
        <v>0</v>
      </c>
      <c r="T319" s="42"/>
      <c r="U319" s="42"/>
      <c r="V319" s="42">
        <v>0</v>
      </c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  <c r="BB319" s="42"/>
      <c r="BC319" s="42"/>
      <c r="BD319" s="42"/>
      <c r="BE319" s="42"/>
      <c r="BF319" s="42"/>
      <c r="BG319" s="42"/>
      <c r="BH319" s="42"/>
      <c r="BI319" s="42"/>
      <c r="BJ319" s="42"/>
      <c r="BK319" s="42"/>
      <c r="BL319" s="42"/>
      <c r="BM319" s="42"/>
      <c r="BN319" s="42"/>
      <c r="BO319" s="42"/>
      <c r="BP319" s="42"/>
      <c r="BQ319" s="42"/>
      <c r="BR319" s="42"/>
      <c r="BS319" s="42"/>
      <c r="BT319" s="42"/>
      <c r="BU319" s="42"/>
      <c r="BV319" s="42"/>
      <c r="BW319" s="42"/>
      <c r="BX319" s="42">
        <v>0</v>
      </c>
      <c r="BY319" s="42"/>
      <c r="BZ319" s="42"/>
      <c r="CA319" s="42"/>
      <c r="CB319" s="42"/>
      <c r="CC319" s="42"/>
      <c r="CD319" s="42"/>
      <c r="CE319" s="42"/>
      <c r="CF319" s="42"/>
      <c r="CG319" s="42"/>
      <c r="CH319" s="42"/>
      <c r="CI319" s="42"/>
      <c r="CJ319" s="42">
        <v>0</v>
      </c>
    </row>
    <row r="321" ht="12.75">
      <c r="A321" s="43">
        <v>52</v>
      </c>
      <c r="B321" s="43">
        <f>B328</f>
        <v>1</v>
      </c>
      <c r="C321" s="43">
        <f>C328</f>
        <v>5</v>
      </c>
      <c r="D321" s="43">
        <f>D328</f>
        <v>319</v>
      </c>
      <c r="E321" s="43">
        <f>E328</f>
        <v>0</v>
      </c>
      <c r="F321" s="43" t="str">
        <f>F328</f>
        <v xml:space="preserve">Новый подраздел</v>
      </c>
      <c r="G321" s="43" t="str">
        <f>G328</f>
        <v xml:space="preserve">Замена бортового камня - 40,0 м.п.</v>
      </c>
      <c r="H321" s="43"/>
      <c r="I321" s="43"/>
      <c r="J321" s="43"/>
      <c r="K321" s="43"/>
      <c r="L321" s="43"/>
      <c r="M321" s="43"/>
      <c r="N321" s="43"/>
      <c r="O321" s="43">
        <f>O328</f>
        <v>49026.989999999998</v>
      </c>
      <c r="P321" s="43">
        <f>P328</f>
        <v>22982</v>
      </c>
      <c r="Q321" s="43">
        <f>Q328</f>
        <v>20119.389999999999</v>
      </c>
      <c r="R321" s="43">
        <f>R328</f>
        <v>11059.67</v>
      </c>
      <c r="S321" s="43">
        <f>S328</f>
        <v>5925.6000000000004</v>
      </c>
      <c r="T321" s="43">
        <f>T328</f>
        <v>0</v>
      </c>
      <c r="U321" s="43">
        <f>U328</f>
        <v>26.399999999999999</v>
      </c>
      <c r="V321" s="43">
        <f>V328</f>
        <v>0</v>
      </c>
      <c r="W321" s="43">
        <f>W328</f>
        <v>0</v>
      </c>
      <c r="X321" s="43">
        <f>X328</f>
        <v>4147.9200000000001</v>
      </c>
      <c r="Y321" s="43">
        <f>Y328</f>
        <v>592.55999999999995</v>
      </c>
      <c r="Z321" s="43">
        <f>Z328</f>
        <v>0</v>
      </c>
      <c r="AA321" s="43">
        <f>AA328</f>
        <v>0</v>
      </c>
      <c r="AB321" s="43">
        <f>AB328</f>
        <v>49026.989999999998</v>
      </c>
      <c r="AC321" s="43">
        <f>AC328</f>
        <v>22982</v>
      </c>
      <c r="AD321" s="43">
        <f>AD328</f>
        <v>20119.389999999999</v>
      </c>
      <c r="AE321" s="43">
        <f>AE328</f>
        <v>11059.67</v>
      </c>
      <c r="AF321" s="43">
        <f>AF328</f>
        <v>5925.6000000000004</v>
      </c>
      <c r="AG321" s="43">
        <f>AG328</f>
        <v>0</v>
      </c>
      <c r="AH321" s="43">
        <f>AH328</f>
        <v>26.399999999999999</v>
      </c>
      <c r="AI321" s="43">
        <f>AI328</f>
        <v>0</v>
      </c>
      <c r="AJ321" s="43">
        <f>AJ328</f>
        <v>0</v>
      </c>
      <c r="AK321" s="43">
        <f>AK328</f>
        <v>4147.9200000000001</v>
      </c>
      <c r="AL321" s="43">
        <f>AL328</f>
        <v>592.55999999999995</v>
      </c>
      <c r="AM321" s="43">
        <f>AM328</f>
        <v>0</v>
      </c>
      <c r="AN321" s="43">
        <f>AN328</f>
        <v>0</v>
      </c>
      <c r="AO321" s="43">
        <f>AO328</f>
        <v>0</v>
      </c>
      <c r="AP321" s="43">
        <f>AP328</f>
        <v>0</v>
      </c>
      <c r="AQ321" s="43">
        <f>AQ328</f>
        <v>0</v>
      </c>
      <c r="AR321" s="43">
        <f>AR328</f>
        <v>58649.93</v>
      </c>
      <c r="AS321" s="43">
        <f>AS328</f>
        <v>0</v>
      </c>
      <c r="AT321" s="43">
        <f>AT328</f>
        <v>0</v>
      </c>
      <c r="AU321" s="43">
        <f>AU328</f>
        <v>58649.93</v>
      </c>
      <c r="AV321" s="43">
        <f>AV328</f>
        <v>22982</v>
      </c>
      <c r="AW321" s="43">
        <f>AW328</f>
        <v>22982</v>
      </c>
      <c r="AX321" s="43">
        <f>AX328</f>
        <v>0</v>
      </c>
      <c r="AY321" s="43">
        <f>AY328</f>
        <v>22982</v>
      </c>
      <c r="AZ321" s="43">
        <f>AZ328</f>
        <v>0</v>
      </c>
      <c r="BA321" s="43">
        <f>BA328</f>
        <v>0</v>
      </c>
      <c r="BB321" s="43">
        <f>BB328</f>
        <v>0</v>
      </c>
      <c r="BC321" s="43">
        <f>BC328</f>
        <v>0</v>
      </c>
      <c r="BD321" s="43">
        <f>BD328</f>
        <v>0</v>
      </c>
      <c r="BE321" s="43">
        <f>BE328</f>
        <v>0</v>
      </c>
      <c r="BF321" s="43">
        <f>BF328</f>
        <v>0</v>
      </c>
      <c r="BG321" s="43">
        <f>BG328</f>
        <v>0</v>
      </c>
      <c r="BH321" s="43">
        <f>BH328</f>
        <v>0</v>
      </c>
      <c r="BI321" s="43">
        <f>BI328</f>
        <v>0</v>
      </c>
      <c r="BJ321" s="43">
        <f>BJ328</f>
        <v>0</v>
      </c>
      <c r="BK321" s="43">
        <f>BK328</f>
        <v>0</v>
      </c>
      <c r="BL321" s="43">
        <f>BL328</f>
        <v>0</v>
      </c>
      <c r="BM321" s="43">
        <f>BM328</f>
        <v>0</v>
      </c>
      <c r="BN321" s="43">
        <f>BN328</f>
        <v>0</v>
      </c>
      <c r="BO321" s="43">
        <f>BO328</f>
        <v>0</v>
      </c>
      <c r="BP321" s="43">
        <f>BP328</f>
        <v>0</v>
      </c>
      <c r="BQ321" s="43">
        <f>BQ328</f>
        <v>0</v>
      </c>
      <c r="BR321" s="43">
        <f>BR328</f>
        <v>0</v>
      </c>
      <c r="BS321" s="43">
        <f>BS328</f>
        <v>0</v>
      </c>
      <c r="BT321" s="43">
        <f>BT328</f>
        <v>0</v>
      </c>
      <c r="BU321" s="43">
        <f>BU328</f>
        <v>0</v>
      </c>
      <c r="BV321" s="43">
        <f>BV328</f>
        <v>0</v>
      </c>
      <c r="BW321" s="43">
        <f>BW328</f>
        <v>0</v>
      </c>
      <c r="BX321" s="43">
        <f>BX328</f>
        <v>0</v>
      </c>
      <c r="BY321" s="43">
        <f>BY328</f>
        <v>0</v>
      </c>
      <c r="BZ321" s="43">
        <f>BZ328</f>
        <v>0</v>
      </c>
      <c r="CA321" s="43">
        <f>CA328</f>
        <v>58649.93</v>
      </c>
      <c r="CB321" s="43">
        <f>CB328</f>
        <v>0</v>
      </c>
      <c r="CC321" s="43">
        <f>CC328</f>
        <v>0</v>
      </c>
      <c r="CD321" s="43">
        <f>CD328</f>
        <v>58649.93</v>
      </c>
      <c r="CE321" s="43">
        <f>CE328</f>
        <v>22982</v>
      </c>
      <c r="CF321" s="43">
        <f>CF328</f>
        <v>22982</v>
      </c>
      <c r="CG321" s="43">
        <f>CG328</f>
        <v>0</v>
      </c>
      <c r="CH321" s="43">
        <f>CH328</f>
        <v>22982</v>
      </c>
      <c r="CI321" s="43">
        <f>CI328</f>
        <v>0</v>
      </c>
      <c r="CJ321" s="43">
        <f>CJ328</f>
        <v>0</v>
      </c>
      <c r="CK321" s="43">
        <f>CK328</f>
        <v>0</v>
      </c>
      <c r="CL321" s="43">
        <f>CL328</f>
        <v>0</v>
      </c>
      <c r="CM321" s="43">
        <f>CM328</f>
        <v>0</v>
      </c>
      <c r="CN321" s="43">
        <f>CN328</f>
        <v>0</v>
      </c>
      <c r="CO321" s="43">
        <f>CO328</f>
        <v>0</v>
      </c>
      <c r="CP321" s="43">
        <f>CP328</f>
        <v>0</v>
      </c>
      <c r="CQ321" s="43">
        <f>CQ328</f>
        <v>0</v>
      </c>
      <c r="CR321" s="43">
        <f>CR328</f>
        <v>0</v>
      </c>
      <c r="CS321" s="43">
        <f>CS328</f>
        <v>0</v>
      </c>
      <c r="CT321" s="43">
        <f>CT328</f>
        <v>0</v>
      </c>
      <c r="CU321" s="43">
        <f>CU328</f>
        <v>0</v>
      </c>
      <c r="CV321" s="43">
        <f>CV328</f>
        <v>0</v>
      </c>
      <c r="CW321" s="43">
        <f>CW328</f>
        <v>0</v>
      </c>
      <c r="CX321" s="43">
        <f>CX328</f>
        <v>0</v>
      </c>
      <c r="CY321" s="43">
        <f>CY328</f>
        <v>0</v>
      </c>
      <c r="CZ321" s="43">
        <f>CZ328</f>
        <v>0</v>
      </c>
      <c r="DA321" s="43">
        <f>DA328</f>
        <v>0</v>
      </c>
      <c r="DB321" s="43">
        <f>DB328</f>
        <v>0</v>
      </c>
      <c r="DC321" s="43">
        <f>DC328</f>
        <v>0</v>
      </c>
      <c r="DD321" s="43">
        <f>DD328</f>
        <v>0</v>
      </c>
      <c r="DE321" s="43">
        <f>DE328</f>
        <v>0</v>
      </c>
      <c r="DF321" s="43">
        <f>DF328</f>
        <v>0</v>
      </c>
      <c r="DG321" s="44">
        <f>DG328</f>
        <v>0</v>
      </c>
      <c r="DH321" s="44">
        <f>DH328</f>
        <v>0</v>
      </c>
      <c r="DI321" s="44">
        <f>DI328</f>
        <v>0</v>
      </c>
      <c r="DJ321" s="44">
        <f>DJ328</f>
        <v>0</v>
      </c>
      <c r="DK321" s="44">
        <f>DK328</f>
        <v>0</v>
      </c>
      <c r="DL321" s="44">
        <f>DL328</f>
        <v>0</v>
      </c>
      <c r="DM321" s="44">
        <f>DM328</f>
        <v>0</v>
      </c>
      <c r="DN321" s="44">
        <f>DN328</f>
        <v>0</v>
      </c>
      <c r="DO321" s="44">
        <f>DO328</f>
        <v>0</v>
      </c>
      <c r="DP321" s="44">
        <f>DP328</f>
        <v>0</v>
      </c>
      <c r="DQ321" s="44">
        <f>DQ328</f>
        <v>0</v>
      </c>
      <c r="DR321" s="44">
        <f>DR328</f>
        <v>0</v>
      </c>
      <c r="DS321" s="44">
        <f>DS328</f>
        <v>0</v>
      </c>
      <c r="DT321" s="44">
        <f>DT328</f>
        <v>0</v>
      </c>
      <c r="DU321" s="44">
        <f>DU328</f>
        <v>0</v>
      </c>
      <c r="DV321" s="44">
        <f>DV328</f>
        <v>0</v>
      </c>
      <c r="DW321" s="44">
        <f>DW328</f>
        <v>0</v>
      </c>
      <c r="DX321" s="44">
        <f>DX328</f>
        <v>0</v>
      </c>
      <c r="DY321" s="44">
        <f>DY328</f>
        <v>0</v>
      </c>
      <c r="DZ321" s="44">
        <f>DZ328</f>
        <v>0</v>
      </c>
      <c r="EA321" s="44">
        <f>EA328</f>
        <v>0</v>
      </c>
      <c r="EB321" s="44">
        <f>EB328</f>
        <v>0</v>
      </c>
      <c r="EC321" s="44">
        <f>EC328</f>
        <v>0</v>
      </c>
      <c r="ED321" s="44">
        <f>ED328</f>
        <v>0</v>
      </c>
      <c r="EE321" s="44">
        <f>EE328</f>
        <v>0</v>
      </c>
      <c r="EF321" s="44">
        <f>EF328</f>
        <v>0</v>
      </c>
      <c r="EG321" s="44">
        <f>EG328</f>
        <v>0</v>
      </c>
      <c r="EH321" s="44">
        <f>EH328</f>
        <v>0</v>
      </c>
      <c r="EI321" s="44">
        <f>EI328</f>
        <v>0</v>
      </c>
      <c r="EJ321" s="44">
        <f>EJ328</f>
        <v>0</v>
      </c>
      <c r="EK321" s="44">
        <f>EK328</f>
        <v>0</v>
      </c>
      <c r="EL321" s="44">
        <f>EL328</f>
        <v>0</v>
      </c>
      <c r="EM321" s="44">
        <f>EM328</f>
        <v>0</v>
      </c>
      <c r="EN321" s="44">
        <f>EN328</f>
        <v>0</v>
      </c>
      <c r="EO321" s="44">
        <f>EO328</f>
        <v>0</v>
      </c>
      <c r="EP321" s="44">
        <f>EP328</f>
        <v>0</v>
      </c>
      <c r="EQ321" s="44">
        <f>EQ328</f>
        <v>0</v>
      </c>
      <c r="ER321" s="44">
        <f>ER328</f>
        <v>0</v>
      </c>
      <c r="ES321" s="44">
        <f>ES328</f>
        <v>0</v>
      </c>
      <c r="ET321" s="44">
        <f>ET328</f>
        <v>0</v>
      </c>
      <c r="EU321" s="44">
        <f>EU328</f>
        <v>0</v>
      </c>
      <c r="EV321" s="44">
        <f>EV328</f>
        <v>0</v>
      </c>
      <c r="EW321" s="44">
        <f>EW328</f>
        <v>0</v>
      </c>
      <c r="EX321" s="44">
        <f>EX328</f>
        <v>0</v>
      </c>
      <c r="EY321" s="44">
        <f>EY328</f>
        <v>0</v>
      </c>
      <c r="EZ321" s="44">
        <f>EZ328</f>
        <v>0</v>
      </c>
      <c r="FA321" s="44">
        <f>FA328</f>
        <v>0</v>
      </c>
      <c r="FB321" s="44">
        <f>FB328</f>
        <v>0</v>
      </c>
      <c r="FC321" s="44">
        <f>FC328</f>
        <v>0</v>
      </c>
      <c r="FD321" s="44">
        <f>FD328</f>
        <v>0</v>
      </c>
      <c r="FE321" s="44">
        <f>FE328</f>
        <v>0</v>
      </c>
      <c r="FF321" s="44">
        <f>FF328</f>
        <v>0</v>
      </c>
      <c r="FG321" s="44">
        <f>FG328</f>
        <v>0</v>
      </c>
      <c r="FH321" s="44">
        <f>FH328</f>
        <v>0</v>
      </c>
      <c r="FI321" s="44">
        <f>FI328</f>
        <v>0</v>
      </c>
      <c r="FJ321" s="44">
        <f>FJ328</f>
        <v>0</v>
      </c>
      <c r="FK321" s="44">
        <f>FK328</f>
        <v>0</v>
      </c>
      <c r="FL321" s="44">
        <f>FL328</f>
        <v>0</v>
      </c>
      <c r="FM321" s="44">
        <f>FM328</f>
        <v>0</v>
      </c>
      <c r="FN321" s="44">
        <f>FN328</f>
        <v>0</v>
      </c>
      <c r="FO321" s="44">
        <f>FO328</f>
        <v>0</v>
      </c>
      <c r="FP321" s="44">
        <f>FP328</f>
        <v>0</v>
      </c>
      <c r="FQ321" s="44">
        <f>FQ328</f>
        <v>0</v>
      </c>
      <c r="FR321" s="44">
        <f>FR328</f>
        <v>0</v>
      </c>
      <c r="FS321" s="44">
        <f>FS328</f>
        <v>0</v>
      </c>
      <c r="FT321" s="44">
        <f>FT328</f>
        <v>0</v>
      </c>
      <c r="FU321" s="44">
        <f>FU328</f>
        <v>0</v>
      </c>
      <c r="FV321" s="44">
        <f>FV328</f>
        <v>0</v>
      </c>
      <c r="FW321" s="44">
        <f>FW328</f>
        <v>0</v>
      </c>
      <c r="FX321" s="44">
        <f>FX328</f>
        <v>0</v>
      </c>
      <c r="FY321" s="44">
        <f>FY328</f>
        <v>0</v>
      </c>
      <c r="FZ321" s="44">
        <f>FZ328</f>
        <v>0</v>
      </c>
      <c r="GA321" s="44">
        <f>GA328</f>
        <v>0</v>
      </c>
      <c r="GB321" s="44">
        <f>GB328</f>
        <v>0</v>
      </c>
      <c r="GC321" s="44">
        <f>GC328</f>
        <v>0</v>
      </c>
      <c r="GD321" s="44">
        <f>GD328</f>
        <v>0</v>
      </c>
      <c r="GE321" s="44">
        <f>GE328</f>
        <v>0</v>
      </c>
      <c r="GF321" s="44">
        <f>GF328</f>
        <v>0</v>
      </c>
      <c r="GG321" s="44">
        <f>GG328</f>
        <v>0</v>
      </c>
      <c r="GH321" s="44">
        <f>GH328</f>
        <v>0</v>
      </c>
      <c r="GI321" s="44">
        <f>GI328</f>
        <v>0</v>
      </c>
      <c r="GJ321" s="44">
        <f>GJ328</f>
        <v>0</v>
      </c>
      <c r="GK321" s="44">
        <f>GK328</f>
        <v>0</v>
      </c>
      <c r="GL321" s="44">
        <f>GL328</f>
        <v>0</v>
      </c>
      <c r="GM321" s="44">
        <f>GM328</f>
        <v>0</v>
      </c>
      <c r="GN321" s="44">
        <f>GN328</f>
        <v>0</v>
      </c>
      <c r="GO321" s="44">
        <f>GO328</f>
        <v>0</v>
      </c>
      <c r="GP321" s="44">
        <f>GP328</f>
        <v>0</v>
      </c>
      <c r="GQ321" s="44">
        <f>GQ328</f>
        <v>0</v>
      </c>
      <c r="GR321" s="44">
        <f>GR328</f>
        <v>0</v>
      </c>
      <c r="GS321" s="44">
        <f>GS328</f>
        <v>0</v>
      </c>
      <c r="GT321" s="44">
        <f>GT328</f>
        <v>0</v>
      </c>
      <c r="GU321" s="44">
        <f>GU328</f>
        <v>0</v>
      </c>
      <c r="GV321" s="44">
        <f>GV328</f>
        <v>0</v>
      </c>
      <c r="GW321" s="44">
        <f>GW328</f>
        <v>0</v>
      </c>
      <c r="GX321" s="44">
        <f>GX328</f>
        <v>0</v>
      </c>
    </row>
    <row r="323" ht="12.75">
      <c r="A323">
        <v>17</v>
      </c>
      <c r="B323">
        <v>1</v>
      </c>
      <c r="D323">
        <f>ROW(EtalonRes!A80)</f>
        <v>80</v>
      </c>
      <c r="E323" t="s">
        <v>101</v>
      </c>
      <c r="F323" t="s">
        <v>185</v>
      </c>
      <c r="G323" t="s">
        <v>186</v>
      </c>
      <c r="H323" t="s">
        <v>187</v>
      </c>
      <c r="I323">
        <v>40</v>
      </c>
      <c r="J323">
        <v>0</v>
      </c>
      <c r="K323">
        <v>40</v>
      </c>
      <c r="O323">
        <f t="shared" ref="O323:O326" si="220">ROUND(CP323,2)</f>
        <v>36906.400000000001</v>
      </c>
      <c r="P323">
        <f t="shared" ref="P323:P326" si="221">ROUND(CQ323*I323,2)</f>
        <v>22982</v>
      </c>
      <c r="Q323">
        <f t="shared" ref="Q323:Q326" si="222">ROUND(CR323*I323,2)</f>
        <v>7998.8000000000002</v>
      </c>
      <c r="R323">
        <f t="shared" ref="R323:R326" si="223">ROUND(CS323*I323,2)</f>
        <v>4520.8000000000002</v>
      </c>
      <c r="S323">
        <f t="shared" ref="S323:S326" si="224">ROUND(CT323*I323,2)</f>
        <v>5925.6000000000004</v>
      </c>
      <c r="T323">
        <f t="shared" ref="T323:T326" si="225">ROUND(CU323*I323,2)</f>
        <v>0</v>
      </c>
      <c r="U323">
        <f t="shared" ref="U323:U326" si="226">CV323*I323</f>
        <v>26.399999999999999</v>
      </c>
      <c r="V323">
        <f t="shared" ref="V323:V326" si="227">CW323*I323</f>
        <v>0</v>
      </c>
      <c r="W323">
        <f t="shared" ref="W323:W326" si="228">ROUND(CX323*I323,2)</f>
        <v>0</v>
      </c>
      <c r="X323">
        <f t="shared" ref="X323:X326" si="229">ROUND(CY323,2)</f>
        <v>4147.9200000000001</v>
      </c>
      <c r="Y323">
        <f t="shared" ref="Y323:Y326" si="230">ROUND(CZ323,2)</f>
        <v>592.55999999999995</v>
      </c>
      <c r="AA323">
        <v>52146028</v>
      </c>
      <c r="AB323">
        <f t="shared" ref="AB323:AB326" si="231">ROUND((AC323+AD323+AF323),6)</f>
        <v>922.65999999999997</v>
      </c>
      <c r="AC323">
        <f t="shared" ref="AC323:AC326" si="232">ROUND((ES323),6)</f>
        <v>574.54999999999995</v>
      </c>
      <c r="AD323">
        <f t="shared" ref="AD323:AD325" si="233">ROUND((((ET323)-(EU323))+AE323),6)</f>
        <v>199.97</v>
      </c>
      <c r="AE323">
        <f t="shared" ref="AE323:AE325" si="234">ROUND((EU323),6)</f>
        <v>113.02</v>
      </c>
      <c r="AF323">
        <f t="shared" ref="AF323:AF325" si="235">ROUND((EV323),6)</f>
        <v>148.13999999999999</v>
      </c>
      <c r="AG323">
        <f t="shared" ref="AG323:AG326" si="236">ROUND((AP323),6)</f>
        <v>0</v>
      </c>
      <c r="AH323">
        <f t="shared" ref="AH323:AH325" si="237">(EW323)</f>
        <v>0.66000000000000003</v>
      </c>
      <c r="AI323">
        <f t="shared" ref="AI323:AI325" si="238">(EX323)</f>
        <v>0</v>
      </c>
      <c r="AJ323">
        <f t="shared" ref="AJ323:AJ326" si="239">(AS323)</f>
        <v>0</v>
      </c>
      <c r="AK323">
        <v>922.65999999999997</v>
      </c>
      <c r="AL323">
        <v>574.54999999999995</v>
      </c>
      <c r="AM323">
        <v>199.97</v>
      </c>
      <c r="AN323">
        <v>113.02</v>
      </c>
      <c r="AO323">
        <v>148.13999999999999</v>
      </c>
      <c r="AP323">
        <v>0</v>
      </c>
      <c r="AQ323">
        <v>0.66000000000000003</v>
      </c>
      <c r="AR323">
        <v>0</v>
      </c>
      <c r="AS323">
        <v>0</v>
      </c>
      <c r="AT323">
        <v>70</v>
      </c>
      <c r="AU323">
        <v>10</v>
      </c>
      <c r="AV323">
        <v>1</v>
      </c>
      <c r="AW323">
        <v>1</v>
      </c>
      <c r="AZ323">
        <v>1</v>
      </c>
      <c r="BA323">
        <v>1</v>
      </c>
      <c r="BB323">
        <v>1</v>
      </c>
      <c r="BC323">
        <v>1</v>
      </c>
      <c r="BH323">
        <v>0</v>
      </c>
      <c r="BI323">
        <v>4</v>
      </c>
      <c r="BJ323" t="s">
        <v>188</v>
      </c>
      <c r="BM323">
        <v>0</v>
      </c>
      <c r="BN323">
        <v>0</v>
      </c>
      <c r="BP323">
        <v>0</v>
      </c>
      <c r="BQ323">
        <v>1</v>
      </c>
      <c r="BR323">
        <v>0</v>
      </c>
      <c r="BS323">
        <v>1</v>
      </c>
      <c r="BT323">
        <v>1</v>
      </c>
      <c r="BU323">
        <v>1</v>
      </c>
      <c r="BV323">
        <v>1</v>
      </c>
      <c r="BW323">
        <v>1</v>
      </c>
      <c r="BX323">
        <v>1</v>
      </c>
      <c r="BZ323">
        <v>70</v>
      </c>
      <c r="CA323">
        <v>10</v>
      </c>
      <c r="CE323">
        <v>0</v>
      </c>
      <c r="CF323">
        <v>0</v>
      </c>
      <c r="CG323">
        <v>0</v>
      </c>
      <c r="CM323">
        <v>0</v>
      </c>
      <c r="CO323">
        <v>0</v>
      </c>
      <c r="CP323">
        <f t="shared" ref="CP323:CP326" si="240">(P323+Q323+S323)</f>
        <v>36906.400000000001</v>
      </c>
      <c r="CQ323">
        <f t="shared" ref="CQ323:CQ326" si="241">(AC323*BC323*AW323)</f>
        <v>574.54999999999995</v>
      </c>
      <c r="CR323">
        <f t="shared" ref="CR323:CR325" si="242">((((ET323)*BB323-(EU323)*BS323)+AE323*BS323)*AV323)</f>
        <v>199.97</v>
      </c>
      <c r="CS323">
        <f t="shared" ref="CS323:CS326" si="243">(AE323*BS323*AV323)</f>
        <v>113.02</v>
      </c>
      <c r="CT323">
        <f t="shared" ref="CT323:CT326" si="244">(AF323*BA323*AV323)</f>
        <v>148.13999999999999</v>
      </c>
      <c r="CU323">
        <f t="shared" ref="CU323:CU326" si="245">AG323</f>
        <v>0</v>
      </c>
      <c r="CV323">
        <f t="shared" ref="CV323:CV326" si="246">(AH323*AV323)</f>
        <v>0.66000000000000003</v>
      </c>
      <c r="CW323">
        <f t="shared" ref="CW323:CW326" si="247">AI323</f>
        <v>0</v>
      </c>
      <c r="CX323">
        <f t="shared" ref="CX323:CX326" si="248">AJ323</f>
        <v>0</v>
      </c>
      <c r="CY323">
        <f t="shared" ref="CY323:CY326" si="249">((S323*BZ323)/100)</f>
        <v>4147.9200000000001</v>
      </c>
      <c r="CZ323">
        <f t="shared" ref="CZ323:CZ326" si="250">((S323*CA323)/100)</f>
        <v>592.55999999999995</v>
      </c>
      <c r="DN323">
        <v>0</v>
      </c>
      <c r="DO323">
        <v>0</v>
      </c>
      <c r="DP323">
        <v>1</v>
      </c>
      <c r="DQ323">
        <v>1</v>
      </c>
      <c r="DU323">
        <v>1003</v>
      </c>
      <c r="DV323" t="s">
        <v>187</v>
      </c>
      <c r="DW323" t="s">
        <v>187</v>
      </c>
      <c r="DX323">
        <v>1</v>
      </c>
      <c r="EE323">
        <v>51761345</v>
      </c>
      <c r="EF323">
        <v>1</v>
      </c>
      <c r="EG323" t="s">
        <v>106</v>
      </c>
      <c r="EH323">
        <v>0</v>
      </c>
      <c r="EJ323">
        <v>4</v>
      </c>
      <c r="EK323">
        <v>0</v>
      </c>
      <c r="EL323" t="s">
        <v>107</v>
      </c>
      <c r="EM323" t="s">
        <v>108</v>
      </c>
      <c r="EQ323">
        <v>0</v>
      </c>
      <c r="ER323">
        <v>922.65999999999997</v>
      </c>
      <c r="ES323">
        <v>574.54999999999995</v>
      </c>
      <c r="ET323">
        <v>199.97</v>
      </c>
      <c r="EU323">
        <v>113.02</v>
      </c>
      <c r="EV323">
        <v>148.13999999999999</v>
      </c>
      <c r="EW323">
        <v>0.66000000000000003</v>
      </c>
      <c r="EX323">
        <v>0</v>
      </c>
      <c r="EY323">
        <v>0</v>
      </c>
      <c r="FQ323">
        <v>0</v>
      </c>
      <c r="FR323">
        <f t="shared" ref="FR323:FR326" si="251">ROUND(IF(AND(BH323=3,BI323=3),P323,0),2)</f>
        <v>0</v>
      </c>
      <c r="FS323">
        <v>0</v>
      </c>
      <c r="FX323">
        <v>70</v>
      </c>
      <c r="FY323">
        <v>10</v>
      </c>
      <c r="GD323">
        <v>0</v>
      </c>
      <c r="GF323">
        <v>999669814</v>
      </c>
      <c r="GG323">
        <v>2</v>
      </c>
      <c r="GH323">
        <v>1</v>
      </c>
      <c r="GI323">
        <v>-2</v>
      </c>
      <c r="GJ323">
        <v>0</v>
      </c>
      <c r="GK323">
        <f>ROUND(R323*(R12)/100,2)</f>
        <v>4882.46</v>
      </c>
      <c r="GL323">
        <f t="shared" ref="GL323:GL326" si="252">ROUND(IF(AND(BH323=3,BI323=3,FS323&lt;&gt;0),P323,0),2)</f>
        <v>0</v>
      </c>
      <c r="GM323">
        <f t="shared" ref="GM323:GM324" si="253">ROUND(O323+X323+Y323+GK323,2)+GX323</f>
        <v>46529.339999999997</v>
      </c>
      <c r="GN323">
        <f t="shared" ref="GN323:GN324" si="254">IF(OR(BI323=0,BI323=1),ROUND(O323+X323+Y323+GK323,2),0)</f>
        <v>0</v>
      </c>
      <c r="GO323">
        <f t="shared" ref="GO323:GO324" si="255">IF(BI323=2,ROUND(O323+X323+Y323+GK323,2),0)</f>
        <v>0</v>
      </c>
      <c r="GP323">
        <f t="shared" ref="GP323:GP324" si="256">IF(BI323=4,ROUND(O323+X323+Y323+GK323,2)+GX323,0)</f>
        <v>46529.339999999997</v>
      </c>
      <c r="GR323">
        <v>0</v>
      </c>
      <c r="GS323">
        <v>3</v>
      </c>
      <c r="GT323">
        <v>0</v>
      </c>
      <c r="GV323">
        <f t="shared" ref="GV323:GV326" si="257">ROUND((GT323),6)</f>
        <v>0</v>
      </c>
      <c r="GW323">
        <v>1</v>
      </c>
      <c r="GX323">
        <f t="shared" ref="GX323:GX326" si="258">ROUND(HC323*I323,2)</f>
        <v>0</v>
      </c>
      <c r="HA323">
        <v>0</v>
      </c>
      <c r="HB323">
        <v>0</v>
      </c>
      <c r="HC323">
        <f t="shared" ref="HC284:HC347" si="259">GV323*GW323</f>
        <v>0</v>
      </c>
      <c r="IK323">
        <v>0</v>
      </c>
    </row>
    <row r="324" ht="12.75">
      <c r="A324">
        <v>18</v>
      </c>
      <c r="B324">
        <v>1</v>
      </c>
      <c r="E324" t="s">
        <v>109</v>
      </c>
      <c r="F324" t="s">
        <v>110</v>
      </c>
      <c r="G324" t="s">
        <v>111</v>
      </c>
      <c r="H324" t="s">
        <v>112</v>
      </c>
      <c r="I324">
        <f>I323*J324</f>
        <v>-9.8399999999999999</v>
      </c>
      <c r="J324">
        <v>-0.246</v>
      </c>
      <c r="K324">
        <v>-0.246</v>
      </c>
      <c r="O324">
        <f t="shared" si="220"/>
        <v>-0</v>
      </c>
      <c r="P324">
        <f t="shared" si="221"/>
        <v>-0</v>
      </c>
      <c r="Q324">
        <f t="shared" si="222"/>
        <v>-0</v>
      </c>
      <c r="R324">
        <f t="shared" si="223"/>
        <v>-0</v>
      </c>
      <c r="S324">
        <f t="shared" si="224"/>
        <v>-0</v>
      </c>
      <c r="T324">
        <f t="shared" si="225"/>
        <v>-0</v>
      </c>
      <c r="U324">
        <f t="shared" si="226"/>
        <v>-0</v>
      </c>
      <c r="V324">
        <f t="shared" si="227"/>
        <v>-0</v>
      </c>
      <c r="W324">
        <f t="shared" si="228"/>
        <v>-0</v>
      </c>
      <c r="X324">
        <f t="shared" si="229"/>
        <v>-0</v>
      </c>
      <c r="Y324">
        <f t="shared" si="230"/>
        <v>-0</v>
      </c>
      <c r="AA324">
        <v>52146028</v>
      </c>
      <c r="AB324">
        <f t="shared" si="231"/>
        <v>0</v>
      </c>
      <c r="AC324">
        <f t="shared" si="232"/>
        <v>0</v>
      </c>
      <c r="AD324">
        <f t="shared" si="233"/>
        <v>0</v>
      </c>
      <c r="AE324">
        <f t="shared" si="234"/>
        <v>0</v>
      </c>
      <c r="AF324">
        <f t="shared" si="235"/>
        <v>0</v>
      </c>
      <c r="AG324">
        <f t="shared" si="236"/>
        <v>0</v>
      </c>
      <c r="AH324">
        <f t="shared" si="237"/>
        <v>0</v>
      </c>
      <c r="AI324">
        <f t="shared" si="238"/>
        <v>0</v>
      </c>
      <c r="AJ324">
        <f t="shared" si="239"/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70</v>
      </c>
      <c r="AU324">
        <v>10</v>
      </c>
      <c r="AV324">
        <v>1</v>
      </c>
      <c r="AW324">
        <v>1</v>
      </c>
      <c r="AZ324">
        <v>1</v>
      </c>
      <c r="BA324">
        <v>1</v>
      </c>
      <c r="BB324">
        <v>1</v>
      </c>
      <c r="BC324">
        <v>1</v>
      </c>
      <c r="BH324">
        <v>3</v>
      </c>
      <c r="BI324">
        <v>4</v>
      </c>
      <c r="BM324">
        <v>0</v>
      </c>
      <c r="BN324">
        <v>0</v>
      </c>
      <c r="BP324">
        <v>0</v>
      </c>
      <c r="BQ324">
        <v>1</v>
      </c>
      <c r="BR324">
        <v>1</v>
      </c>
      <c r="BS324">
        <v>1</v>
      </c>
      <c r="BT324">
        <v>1</v>
      </c>
      <c r="BU324">
        <v>1</v>
      </c>
      <c r="BV324">
        <v>1</v>
      </c>
      <c r="BW324">
        <v>1</v>
      </c>
      <c r="BX324">
        <v>1</v>
      </c>
      <c r="BZ324">
        <v>70</v>
      </c>
      <c r="CA324">
        <v>10</v>
      </c>
      <c r="CE324">
        <v>0</v>
      </c>
      <c r="CF324">
        <v>0</v>
      </c>
      <c r="CG324">
        <v>0</v>
      </c>
      <c r="CM324">
        <v>0</v>
      </c>
      <c r="CO324">
        <v>0</v>
      </c>
      <c r="CP324">
        <f t="shared" si="240"/>
        <v>-0</v>
      </c>
      <c r="CQ324">
        <f t="shared" si="241"/>
        <v>0</v>
      </c>
      <c r="CR324">
        <f t="shared" si="242"/>
        <v>0</v>
      </c>
      <c r="CS324">
        <f t="shared" si="243"/>
        <v>0</v>
      </c>
      <c r="CT324">
        <f t="shared" si="244"/>
        <v>0</v>
      </c>
      <c r="CU324">
        <f t="shared" si="245"/>
        <v>0</v>
      </c>
      <c r="CV324">
        <f t="shared" si="246"/>
        <v>0</v>
      </c>
      <c r="CW324">
        <f t="shared" si="247"/>
        <v>0</v>
      </c>
      <c r="CX324">
        <f t="shared" si="248"/>
        <v>0</v>
      </c>
      <c r="CY324">
        <f t="shared" si="249"/>
        <v>-0</v>
      </c>
      <c r="CZ324">
        <f t="shared" si="250"/>
        <v>-0</v>
      </c>
      <c r="DN324">
        <v>0</v>
      </c>
      <c r="DO324">
        <v>0</v>
      </c>
      <c r="DP324">
        <v>1</v>
      </c>
      <c r="DQ324">
        <v>1</v>
      </c>
      <c r="DU324">
        <v>1009</v>
      </c>
      <c r="DV324" t="s">
        <v>112</v>
      </c>
      <c r="DW324" t="s">
        <v>112</v>
      </c>
      <c r="DX324">
        <v>1000</v>
      </c>
      <c r="EE324">
        <v>51761345</v>
      </c>
      <c r="EF324">
        <v>1</v>
      </c>
      <c r="EG324" t="s">
        <v>106</v>
      </c>
      <c r="EH324">
        <v>0</v>
      </c>
      <c r="EJ324">
        <v>4</v>
      </c>
      <c r="EK324">
        <v>0</v>
      </c>
      <c r="EL324" t="s">
        <v>107</v>
      </c>
      <c r="EM324" t="s">
        <v>108</v>
      </c>
      <c r="EQ324">
        <v>32768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FQ324">
        <v>0</v>
      </c>
      <c r="FR324">
        <f t="shared" si="251"/>
        <v>0</v>
      </c>
      <c r="FS324">
        <v>0</v>
      </c>
      <c r="FX324">
        <v>70</v>
      </c>
      <c r="FY324">
        <v>10</v>
      </c>
      <c r="GD324">
        <v>0</v>
      </c>
      <c r="GF324">
        <v>1489638031</v>
      </c>
      <c r="GG324">
        <v>2</v>
      </c>
      <c r="GH324">
        <v>1</v>
      </c>
      <c r="GI324">
        <v>-2</v>
      </c>
      <c r="GJ324">
        <v>0</v>
      </c>
      <c r="GK324">
        <f>ROUND(R324*(R12)/100,2)</f>
        <v>-0</v>
      </c>
      <c r="GL324">
        <f t="shared" si="252"/>
        <v>0</v>
      </c>
      <c r="GM324">
        <f t="shared" si="253"/>
        <v>-0</v>
      </c>
      <c r="GN324">
        <f t="shared" si="254"/>
        <v>0</v>
      </c>
      <c r="GO324">
        <f t="shared" si="255"/>
        <v>0</v>
      </c>
      <c r="GP324">
        <f t="shared" si="256"/>
        <v>-0</v>
      </c>
      <c r="GR324">
        <v>0</v>
      </c>
      <c r="GS324">
        <v>3</v>
      </c>
      <c r="GT324">
        <v>0</v>
      </c>
      <c r="GV324">
        <f t="shared" si="257"/>
        <v>0</v>
      </c>
      <c r="GW324">
        <v>1</v>
      </c>
      <c r="GX324">
        <f t="shared" si="258"/>
        <v>-0</v>
      </c>
      <c r="HA324">
        <v>0</v>
      </c>
      <c r="HB324">
        <v>0</v>
      </c>
      <c r="HC324">
        <f t="shared" si="259"/>
        <v>0</v>
      </c>
      <c r="IK324">
        <v>0</v>
      </c>
    </row>
    <row r="325" ht="12.75">
      <c r="A325">
        <v>17</v>
      </c>
      <c r="B325">
        <v>1</v>
      </c>
      <c r="D325">
        <f>ROW(EtalonRes!A82)</f>
        <v>82</v>
      </c>
      <c r="E325" t="s">
        <v>113</v>
      </c>
      <c r="F325" t="s">
        <v>114</v>
      </c>
      <c r="G325" t="s">
        <v>189</v>
      </c>
      <c r="H325" t="s">
        <v>112</v>
      </c>
      <c r="I325">
        <f>ROUND(9.84*0.8,9)</f>
        <v>7.8719999999999999</v>
      </c>
      <c r="J325">
        <v>0</v>
      </c>
      <c r="K325">
        <f>ROUND(9.84*0.8,9)</f>
        <v>7.8719999999999999</v>
      </c>
      <c r="O325">
        <f t="shared" si="220"/>
        <v>481.92000000000002</v>
      </c>
      <c r="P325">
        <f t="shared" si="221"/>
        <v>0</v>
      </c>
      <c r="Q325">
        <f t="shared" si="222"/>
        <v>481.92000000000002</v>
      </c>
      <c r="R325">
        <f t="shared" si="223"/>
        <v>259.85000000000002</v>
      </c>
      <c r="S325">
        <f t="shared" si="224"/>
        <v>0</v>
      </c>
      <c r="T325">
        <f t="shared" si="225"/>
        <v>0</v>
      </c>
      <c r="U325">
        <f t="shared" si="226"/>
        <v>0</v>
      </c>
      <c r="V325">
        <f t="shared" si="227"/>
        <v>0</v>
      </c>
      <c r="W325">
        <f t="shared" si="228"/>
        <v>0</v>
      </c>
      <c r="X325">
        <f t="shared" si="229"/>
        <v>0</v>
      </c>
      <c r="Y325">
        <f t="shared" si="230"/>
        <v>0</v>
      </c>
      <c r="AA325">
        <v>52146028</v>
      </c>
      <c r="AB325">
        <f t="shared" si="231"/>
        <v>61.219999999999999</v>
      </c>
      <c r="AC325">
        <f t="shared" si="232"/>
        <v>0</v>
      </c>
      <c r="AD325">
        <f t="shared" si="233"/>
        <v>61.219999999999999</v>
      </c>
      <c r="AE325">
        <f t="shared" si="234"/>
        <v>33.009999999999998</v>
      </c>
      <c r="AF325">
        <f t="shared" si="235"/>
        <v>0</v>
      </c>
      <c r="AG325">
        <f t="shared" si="236"/>
        <v>0</v>
      </c>
      <c r="AH325">
        <f t="shared" si="237"/>
        <v>0</v>
      </c>
      <c r="AI325">
        <f t="shared" si="238"/>
        <v>0</v>
      </c>
      <c r="AJ325">
        <f t="shared" si="239"/>
        <v>0</v>
      </c>
      <c r="AK325">
        <v>61.219999999999999</v>
      </c>
      <c r="AL325">
        <v>0</v>
      </c>
      <c r="AM325">
        <v>61.219999999999999</v>
      </c>
      <c r="AN325">
        <v>33.009999999999998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1</v>
      </c>
      <c r="AW325">
        <v>1</v>
      </c>
      <c r="AZ325">
        <v>1</v>
      </c>
      <c r="BA325">
        <v>1</v>
      </c>
      <c r="BB325">
        <v>1</v>
      </c>
      <c r="BC325">
        <v>1</v>
      </c>
      <c r="BH325">
        <v>0</v>
      </c>
      <c r="BI325">
        <v>4</v>
      </c>
      <c r="BJ325" t="s">
        <v>116</v>
      </c>
      <c r="BM325">
        <v>1</v>
      </c>
      <c r="BN325">
        <v>0</v>
      </c>
      <c r="BP325">
        <v>0</v>
      </c>
      <c r="BQ325">
        <v>1</v>
      </c>
      <c r="BR325">
        <v>0</v>
      </c>
      <c r="BS325">
        <v>1</v>
      </c>
      <c r="BT325">
        <v>1</v>
      </c>
      <c r="BU325">
        <v>1</v>
      </c>
      <c r="BV325">
        <v>1</v>
      </c>
      <c r="BW325">
        <v>1</v>
      </c>
      <c r="BX325">
        <v>1</v>
      </c>
      <c r="BZ325">
        <v>0</v>
      </c>
      <c r="CA325">
        <v>0</v>
      </c>
      <c r="CE325">
        <v>0</v>
      </c>
      <c r="CF325">
        <v>0</v>
      </c>
      <c r="CG325">
        <v>0</v>
      </c>
      <c r="CM325">
        <v>0</v>
      </c>
      <c r="CO325">
        <v>0</v>
      </c>
      <c r="CP325">
        <f t="shared" si="240"/>
        <v>481.92000000000002</v>
      </c>
      <c r="CQ325">
        <f t="shared" si="241"/>
        <v>0</v>
      </c>
      <c r="CR325">
        <f t="shared" si="242"/>
        <v>61.219999999999999</v>
      </c>
      <c r="CS325">
        <f t="shared" si="243"/>
        <v>33.009999999999998</v>
      </c>
      <c r="CT325">
        <f t="shared" si="244"/>
        <v>0</v>
      </c>
      <c r="CU325">
        <f t="shared" si="245"/>
        <v>0</v>
      </c>
      <c r="CV325">
        <f t="shared" si="246"/>
        <v>0</v>
      </c>
      <c r="CW325">
        <f t="shared" si="247"/>
        <v>0</v>
      </c>
      <c r="CX325">
        <f t="shared" si="248"/>
        <v>0</v>
      </c>
      <c r="CY325">
        <f t="shared" si="249"/>
        <v>0</v>
      </c>
      <c r="CZ325">
        <f t="shared" si="250"/>
        <v>0</v>
      </c>
      <c r="DN325">
        <v>0</v>
      </c>
      <c r="DO325">
        <v>0</v>
      </c>
      <c r="DP325">
        <v>1</v>
      </c>
      <c r="DQ325">
        <v>1</v>
      </c>
      <c r="DU325">
        <v>1009</v>
      </c>
      <c r="DV325" t="s">
        <v>112</v>
      </c>
      <c r="DW325" t="s">
        <v>112</v>
      </c>
      <c r="DX325">
        <v>1000</v>
      </c>
      <c r="EE325">
        <v>51761347</v>
      </c>
      <c r="EF325">
        <v>1</v>
      </c>
      <c r="EG325" t="s">
        <v>106</v>
      </c>
      <c r="EH325">
        <v>0</v>
      </c>
      <c r="EJ325">
        <v>4</v>
      </c>
      <c r="EK325">
        <v>1</v>
      </c>
      <c r="EL325" t="s">
        <v>117</v>
      </c>
      <c r="EM325" t="s">
        <v>108</v>
      </c>
      <c r="EQ325">
        <v>0</v>
      </c>
      <c r="ER325">
        <v>61.219999999999999</v>
      </c>
      <c r="ES325">
        <v>0</v>
      </c>
      <c r="ET325">
        <v>61.219999999999999</v>
      </c>
      <c r="EU325">
        <v>33.009999999999998</v>
      </c>
      <c r="EV325">
        <v>0</v>
      </c>
      <c r="EW325">
        <v>0</v>
      </c>
      <c r="EX325">
        <v>0</v>
      </c>
      <c r="EY325">
        <v>0</v>
      </c>
      <c r="FQ325">
        <v>0</v>
      </c>
      <c r="FR325">
        <f t="shared" si="251"/>
        <v>0</v>
      </c>
      <c r="FS325">
        <v>0</v>
      </c>
      <c r="FX325">
        <v>0</v>
      </c>
      <c r="FY325">
        <v>0</v>
      </c>
      <c r="GD325">
        <v>1</v>
      </c>
      <c r="GF325">
        <v>1602572179</v>
      </c>
      <c r="GG325">
        <v>2</v>
      </c>
      <c r="GH325">
        <v>1</v>
      </c>
      <c r="GI325">
        <v>-2</v>
      </c>
      <c r="GJ325">
        <v>0</v>
      </c>
      <c r="GK325">
        <v>0</v>
      </c>
      <c r="GL325">
        <f t="shared" si="252"/>
        <v>0</v>
      </c>
      <c r="GM325">
        <f t="shared" ref="GM325:GM326" si="260">ROUND(O325+X325+Y325,2)+GX325</f>
        <v>481.92000000000002</v>
      </c>
      <c r="GN325">
        <f t="shared" ref="GN325:GN326" si="261">IF(OR(BI325=0,BI325=1),ROUND(O325+X325+Y325,2),0)</f>
        <v>0</v>
      </c>
      <c r="GO325">
        <f t="shared" ref="GO325:GO326" si="262">IF(BI325=2,ROUND(O325+X325+Y325,2),0)</f>
        <v>0</v>
      </c>
      <c r="GP325">
        <f t="shared" ref="GP325:GP326" si="263">IF(BI325=4,ROUND(O325+X325+Y325,2)+GX325,0)</f>
        <v>481.92000000000002</v>
      </c>
      <c r="GR325">
        <v>0</v>
      </c>
      <c r="GS325">
        <v>3</v>
      </c>
      <c r="GT325">
        <v>0</v>
      </c>
      <c r="GV325">
        <f t="shared" si="257"/>
        <v>0</v>
      </c>
      <c r="GW325">
        <v>1</v>
      </c>
      <c r="GX325">
        <f t="shared" si="258"/>
        <v>0</v>
      </c>
      <c r="HA325">
        <v>0</v>
      </c>
      <c r="HB325">
        <v>0</v>
      </c>
      <c r="HC325">
        <f t="shared" si="259"/>
        <v>0</v>
      </c>
      <c r="IK325">
        <v>0</v>
      </c>
    </row>
    <row r="326" ht="12.75">
      <c r="A326">
        <v>17</v>
      </c>
      <c r="B326">
        <v>1</v>
      </c>
      <c r="D326">
        <f>ROW(EtalonRes!A84)</f>
        <v>84</v>
      </c>
      <c r="E326" t="s">
        <v>118</v>
      </c>
      <c r="F326" t="s">
        <v>119</v>
      </c>
      <c r="G326" t="s">
        <v>120</v>
      </c>
      <c r="H326" t="s">
        <v>112</v>
      </c>
      <c r="I326">
        <f>ROUND(I325,9)</f>
        <v>7.8719999999999999</v>
      </c>
      <c r="J326">
        <v>0</v>
      </c>
      <c r="K326">
        <f>ROUND(I325,9)</f>
        <v>7.8719999999999999</v>
      </c>
      <c r="O326">
        <f t="shared" si="220"/>
        <v>11638.67</v>
      </c>
      <c r="P326">
        <f t="shared" si="221"/>
        <v>0</v>
      </c>
      <c r="Q326">
        <f t="shared" si="222"/>
        <v>11638.67</v>
      </c>
      <c r="R326">
        <f t="shared" si="223"/>
        <v>6279.0200000000004</v>
      </c>
      <c r="S326">
        <f t="shared" si="224"/>
        <v>0</v>
      </c>
      <c r="T326">
        <f t="shared" si="225"/>
        <v>0</v>
      </c>
      <c r="U326">
        <f t="shared" si="226"/>
        <v>0</v>
      </c>
      <c r="V326">
        <f t="shared" si="227"/>
        <v>0</v>
      </c>
      <c r="W326">
        <f t="shared" si="228"/>
        <v>0</v>
      </c>
      <c r="X326">
        <f t="shared" si="229"/>
        <v>0</v>
      </c>
      <c r="Y326">
        <f t="shared" si="230"/>
        <v>0</v>
      </c>
      <c r="AA326">
        <v>52146028</v>
      </c>
      <c r="AB326">
        <f t="shared" si="231"/>
        <v>1478.49</v>
      </c>
      <c r="AC326">
        <f t="shared" si="232"/>
        <v>0</v>
      </c>
      <c r="AD326">
        <f>ROUND(((((ET326*51))-((EU326*51)))+AE326),6)</f>
        <v>1478.49</v>
      </c>
      <c r="AE326">
        <f>ROUND(((EU326*51)),6)</f>
        <v>797.63999999999999</v>
      </c>
      <c r="AF326">
        <f>ROUND(((EV326*51)),6)</f>
        <v>0</v>
      </c>
      <c r="AG326">
        <f t="shared" si="236"/>
        <v>0</v>
      </c>
      <c r="AH326">
        <f>((EW326*51))</f>
        <v>0</v>
      </c>
      <c r="AI326">
        <f>((EX326*51))</f>
        <v>0</v>
      </c>
      <c r="AJ326">
        <f t="shared" si="239"/>
        <v>0</v>
      </c>
      <c r="AK326">
        <v>28.989999999999998</v>
      </c>
      <c r="AL326">
        <v>0</v>
      </c>
      <c r="AM326">
        <v>28.989999999999998</v>
      </c>
      <c r="AN326">
        <v>15.640000000000001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1</v>
      </c>
      <c r="AW326">
        <v>1</v>
      </c>
      <c r="AZ326">
        <v>1</v>
      </c>
      <c r="BA326">
        <v>1</v>
      </c>
      <c r="BB326">
        <v>1</v>
      </c>
      <c r="BC326">
        <v>1</v>
      </c>
      <c r="BH326">
        <v>0</v>
      </c>
      <c r="BI326">
        <v>4</v>
      </c>
      <c r="BJ326" t="s">
        <v>121</v>
      </c>
      <c r="BM326">
        <v>1</v>
      </c>
      <c r="BN326">
        <v>0</v>
      </c>
      <c r="BP326">
        <v>0</v>
      </c>
      <c r="BQ326">
        <v>1</v>
      </c>
      <c r="BR326">
        <v>0</v>
      </c>
      <c r="BS326">
        <v>1</v>
      </c>
      <c r="BT326">
        <v>1</v>
      </c>
      <c r="BU326">
        <v>1</v>
      </c>
      <c r="BV326">
        <v>1</v>
      </c>
      <c r="BW326">
        <v>1</v>
      </c>
      <c r="BX326">
        <v>1</v>
      </c>
      <c r="BZ326">
        <v>0</v>
      </c>
      <c r="CA326">
        <v>0</v>
      </c>
      <c r="CE326">
        <v>0</v>
      </c>
      <c r="CF326">
        <v>0</v>
      </c>
      <c r="CG326">
        <v>0</v>
      </c>
      <c r="CM326">
        <v>0</v>
      </c>
      <c r="CO326">
        <v>0</v>
      </c>
      <c r="CP326">
        <f t="shared" si="240"/>
        <v>11638.67</v>
      </c>
      <c r="CQ326">
        <f t="shared" si="241"/>
        <v>0</v>
      </c>
      <c r="CR326">
        <f>(((((ET326*51))*BB326-((EU326*51))*BS326)+AE326*BS326)*AV326)</f>
        <v>1478.49</v>
      </c>
      <c r="CS326">
        <f t="shared" si="243"/>
        <v>797.63999999999999</v>
      </c>
      <c r="CT326">
        <f t="shared" si="244"/>
        <v>0</v>
      </c>
      <c r="CU326">
        <f t="shared" si="245"/>
        <v>0</v>
      </c>
      <c r="CV326">
        <f t="shared" si="246"/>
        <v>0</v>
      </c>
      <c r="CW326">
        <f t="shared" si="247"/>
        <v>0</v>
      </c>
      <c r="CX326">
        <f t="shared" si="248"/>
        <v>0</v>
      </c>
      <c r="CY326">
        <f t="shared" si="249"/>
        <v>0</v>
      </c>
      <c r="CZ326">
        <f t="shared" si="250"/>
        <v>0</v>
      </c>
      <c r="DE326" t="s">
        <v>122</v>
      </c>
      <c r="DF326" t="s">
        <v>122</v>
      </c>
      <c r="DG326" t="s">
        <v>122</v>
      </c>
      <c r="DI326" t="s">
        <v>122</v>
      </c>
      <c r="DJ326" t="s">
        <v>122</v>
      </c>
      <c r="DN326">
        <v>0</v>
      </c>
      <c r="DO326">
        <v>0</v>
      </c>
      <c r="DP326">
        <v>1</v>
      </c>
      <c r="DQ326">
        <v>1</v>
      </c>
      <c r="DU326">
        <v>1009</v>
      </c>
      <c r="DV326" t="s">
        <v>112</v>
      </c>
      <c r="DW326" t="s">
        <v>112</v>
      </c>
      <c r="DX326">
        <v>1000</v>
      </c>
      <c r="EE326">
        <v>51761347</v>
      </c>
      <c r="EF326">
        <v>1</v>
      </c>
      <c r="EG326" t="s">
        <v>106</v>
      </c>
      <c r="EH326">
        <v>0</v>
      </c>
      <c r="EJ326">
        <v>4</v>
      </c>
      <c r="EK326">
        <v>1</v>
      </c>
      <c r="EL326" t="s">
        <v>117</v>
      </c>
      <c r="EM326" t="s">
        <v>108</v>
      </c>
      <c r="EQ326">
        <v>0</v>
      </c>
      <c r="ER326">
        <v>28.989999999999998</v>
      </c>
      <c r="ES326">
        <v>0</v>
      </c>
      <c r="ET326">
        <v>28.989999999999998</v>
      </c>
      <c r="EU326">
        <v>15.640000000000001</v>
      </c>
      <c r="EV326">
        <v>0</v>
      </c>
      <c r="EW326">
        <v>0</v>
      </c>
      <c r="EX326">
        <v>0</v>
      </c>
      <c r="EY326">
        <v>0</v>
      </c>
      <c r="FQ326">
        <v>0</v>
      </c>
      <c r="FR326">
        <f t="shared" si="251"/>
        <v>0</v>
      </c>
      <c r="FS326">
        <v>0</v>
      </c>
      <c r="FX326">
        <v>0</v>
      </c>
      <c r="FY326">
        <v>0</v>
      </c>
      <c r="GD326">
        <v>1</v>
      </c>
      <c r="GF326">
        <v>-1355325295</v>
      </c>
      <c r="GG326">
        <v>2</v>
      </c>
      <c r="GH326">
        <v>1</v>
      </c>
      <c r="GI326">
        <v>-2</v>
      </c>
      <c r="GJ326">
        <v>0</v>
      </c>
      <c r="GK326">
        <v>0</v>
      </c>
      <c r="GL326">
        <f t="shared" si="252"/>
        <v>0</v>
      </c>
      <c r="GM326">
        <f t="shared" si="260"/>
        <v>11638.67</v>
      </c>
      <c r="GN326">
        <f t="shared" si="261"/>
        <v>0</v>
      </c>
      <c r="GO326">
        <f t="shared" si="262"/>
        <v>0</v>
      </c>
      <c r="GP326">
        <f t="shared" si="263"/>
        <v>11638.67</v>
      </c>
      <c r="GR326">
        <v>0</v>
      </c>
      <c r="GS326">
        <v>3</v>
      </c>
      <c r="GT326">
        <v>0</v>
      </c>
      <c r="GV326">
        <f t="shared" si="257"/>
        <v>0</v>
      </c>
      <c r="GW326">
        <v>1</v>
      </c>
      <c r="GX326">
        <f t="shared" si="258"/>
        <v>0</v>
      </c>
      <c r="HA326">
        <v>0</v>
      </c>
      <c r="HB326">
        <v>0</v>
      </c>
      <c r="HC326">
        <f t="shared" si="259"/>
        <v>0</v>
      </c>
      <c r="IK326">
        <v>0</v>
      </c>
    </row>
    <row r="328" ht="12.75">
      <c r="A328" s="43">
        <v>51</v>
      </c>
      <c r="B328" s="43">
        <f>B319</f>
        <v>1</v>
      </c>
      <c r="C328" s="43">
        <f>A319</f>
        <v>5</v>
      </c>
      <c r="D328" s="43">
        <f>ROW(A319)</f>
        <v>319</v>
      </c>
      <c r="E328" s="43"/>
      <c r="F328" s="43" t="str">
        <f>IF(F319&lt;&gt;"",F319,"")</f>
        <v xml:space="preserve">Новый подраздел</v>
      </c>
      <c r="G328" s="43" t="str">
        <f>IF(G319&lt;&gt;"",G319,"")</f>
        <v xml:space="preserve">Замена бортового камня - 40,0 м.п.</v>
      </c>
      <c r="H328" s="43">
        <v>0</v>
      </c>
      <c r="I328" s="43"/>
      <c r="J328" s="43"/>
      <c r="K328" s="43"/>
      <c r="L328" s="43"/>
      <c r="M328" s="43"/>
      <c r="N328" s="43"/>
      <c r="O328" s="43">
        <f>ROUND(AB328,2)</f>
        <v>49026.989999999998</v>
      </c>
      <c r="P328" s="43">
        <f>ROUND(AC328,2)</f>
        <v>22982</v>
      </c>
      <c r="Q328" s="43">
        <f>ROUND(AD328,2)</f>
        <v>20119.389999999999</v>
      </c>
      <c r="R328" s="43">
        <f>ROUND(AE328,2)</f>
        <v>11059.67</v>
      </c>
      <c r="S328" s="43">
        <f>ROUND(AF328,2)</f>
        <v>5925.6000000000004</v>
      </c>
      <c r="T328" s="43">
        <f>ROUND(AG328,2)</f>
        <v>0</v>
      </c>
      <c r="U328" s="43">
        <f>AH328</f>
        <v>26.399999999999999</v>
      </c>
      <c r="V328" s="43">
        <f>AI328</f>
        <v>0</v>
      </c>
      <c r="W328" s="43">
        <f>ROUND(AJ328,2)</f>
        <v>0</v>
      </c>
      <c r="X328" s="43">
        <f>ROUND(AK328,2)</f>
        <v>4147.9200000000001</v>
      </c>
      <c r="Y328" s="43">
        <f>ROUND(AL328,2)</f>
        <v>592.55999999999995</v>
      </c>
      <c r="Z328" s="43"/>
      <c r="AA328" s="43"/>
      <c r="AB328" s="43">
        <f>ROUND(SUMIF(AA323:AA326,"=52146028",O323:O326),2)</f>
        <v>49026.989999999998</v>
      </c>
      <c r="AC328" s="43">
        <f>ROUND(SUMIF(AA323:AA326,"=52146028",P323:P326),2)</f>
        <v>22982</v>
      </c>
      <c r="AD328" s="43">
        <f>ROUND(SUMIF(AA323:AA326,"=52146028",Q323:Q326),2)</f>
        <v>20119.389999999999</v>
      </c>
      <c r="AE328" s="43">
        <f>ROUND(SUMIF(AA323:AA326,"=52146028",R323:R326),2)</f>
        <v>11059.67</v>
      </c>
      <c r="AF328" s="43">
        <f>ROUND(SUMIF(AA323:AA326,"=52146028",S323:S326),2)</f>
        <v>5925.6000000000004</v>
      </c>
      <c r="AG328" s="43">
        <f>ROUND(SUMIF(AA323:AA326,"=52146028",T323:T326),2)</f>
        <v>0</v>
      </c>
      <c r="AH328" s="43">
        <f>SUMIF(AA323:AA326,"=52146028",U323:U326)</f>
        <v>26.399999999999999</v>
      </c>
      <c r="AI328" s="43">
        <f>SUMIF(AA323:AA326,"=52146028",V323:V326)</f>
        <v>0</v>
      </c>
      <c r="AJ328" s="43">
        <f>ROUND(SUMIF(AA323:AA326,"=52146028",W323:W326),2)</f>
        <v>0</v>
      </c>
      <c r="AK328" s="43">
        <f>ROUND(SUMIF(AA323:AA326,"=52146028",X323:X326),2)</f>
        <v>4147.9200000000001</v>
      </c>
      <c r="AL328" s="43">
        <f>ROUND(SUMIF(AA323:AA326,"=52146028",Y323:Y326),2)</f>
        <v>592.55999999999995</v>
      </c>
      <c r="AM328" s="43"/>
      <c r="AN328" s="43"/>
      <c r="AO328" s="43">
        <f>ROUND(BX328,2)</f>
        <v>0</v>
      </c>
      <c r="AP328" s="43">
        <f>ROUND(BY328,2)</f>
        <v>0</v>
      </c>
      <c r="AQ328" s="43">
        <f>ROUND(BZ328,2)</f>
        <v>0</v>
      </c>
      <c r="AR328" s="43">
        <f>ROUND(CA328,2)</f>
        <v>58649.93</v>
      </c>
      <c r="AS328" s="43">
        <f>ROUND(CB328,2)</f>
        <v>0</v>
      </c>
      <c r="AT328" s="43">
        <f>ROUND(CC328,2)</f>
        <v>0</v>
      </c>
      <c r="AU328" s="43">
        <f>ROUND(CD328,2)</f>
        <v>58649.93</v>
      </c>
      <c r="AV328" s="43">
        <f>ROUND(CE328,2)</f>
        <v>22982</v>
      </c>
      <c r="AW328" s="43">
        <f>ROUND(CF328,2)</f>
        <v>22982</v>
      </c>
      <c r="AX328" s="43">
        <f>ROUND(CG328,2)</f>
        <v>0</v>
      </c>
      <c r="AY328" s="43">
        <f>ROUND(CH328,2)</f>
        <v>22982</v>
      </c>
      <c r="AZ328" s="43">
        <f>ROUND(CI328,2)</f>
        <v>0</v>
      </c>
      <c r="BA328" s="43">
        <f>ROUND(CJ328,2)</f>
        <v>0</v>
      </c>
      <c r="BB328" s="43">
        <f>ROUND(CK328,2)</f>
        <v>0</v>
      </c>
      <c r="BC328" s="43">
        <f>ROUND(CL328,2)</f>
        <v>0</v>
      </c>
      <c r="BD328" s="43">
        <f>ROUND(CM328,2)</f>
        <v>0</v>
      </c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>
        <f>ROUND(SUMIF(AA323:AA326,"=52146028",FQ323:FQ326),2)</f>
        <v>0</v>
      </c>
      <c r="BY328" s="43">
        <f>ROUND(SUMIF(AA323:AA326,"=52146028",FR323:FR326),2)</f>
        <v>0</v>
      </c>
      <c r="BZ328" s="43">
        <f>ROUND(SUMIF(AA323:AA326,"=52146028",GL323:GL326),2)</f>
        <v>0</v>
      </c>
      <c r="CA328" s="43">
        <f>ROUND(SUMIF(AA323:AA326,"=52146028",GM323:GM326),2)</f>
        <v>58649.93</v>
      </c>
      <c r="CB328" s="43">
        <f>ROUND(SUMIF(AA323:AA326,"=52146028",GN323:GN326),2)</f>
        <v>0</v>
      </c>
      <c r="CC328" s="43">
        <f>ROUND(SUMIF(AA323:AA326,"=52146028",GO323:GO326),2)</f>
        <v>0</v>
      </c>
      <c r="CD328" s="43">
        <f>ROUND(SUMIF(AA323:AA326,"=52146028",GP323:GP326),2)</f>
        <v>58649.93</v>
      </c>
      <c r="CE328" s="43">
        <f>AC328-BX328</f>
        <v>22982</v>
      </c>
      <c r="CF328" s="43">
        <f>AC328-BY328</f>
        <v>22982</v>
      </c>
      <c r="CG328" s="43">
        <f>BX328-BZ328</f>
        <v>0</v>
      </c>
      <c r="CH328" s="43">
        <f>AC328-BX328-BY328+BZ328</f>
        <v>22982</v>
      </c>
      <c r="CI328" s="43">
        <f>BY328-BZ328</f>
        <v>0</v>
      </c>
      <c r="CJ328" s="43">
        <f>ROUND(SUMIF(AA323:AA326,"=52146028",GX323:GX326),2)</f>
        <v>0</v>
      </c>
      <c r="CK328" s="43">
        <f>ROUND(SUMIF(AA323:AA326,"=52146028",GY323:GY326),2)</f>
        <v>0</v>
      </c>
      <c r="CL328" s="43">
        <f>ROUND(SUMIF(AA323:AA326,"=52146028",GZ323:GZ326),2)</f>
        <v>0</v>
      </c>
      <c r="CM328" s="43">
        <f>ROUND(SUMIF(AA323:AA326,"=52146028",HD323:HD326),2)</f>
        <v>0</v>
      </c>
      <c r="CN328" s="43"/>
      <c r="CO328" s="43"/>
      <c r="CP328" s="43"/>
      <c r="CQ328" s="43"/>
      <c r="CR328" s="43"/>
      <c r="CS328" s="43"/>
      <c r="CT328" s="43"/>
      <c r="CU328" s="43"/>
      <c r="CV328" s="43"/>
      <c r="CW328" s="43"/>
      <c r="CX328" s="43"/>
      <c r="CY328" s="43"/>
      <c r="CZ328" s="43"/>
      <c r="DA328" s="43"/>
      <c r="DB328" s="43"/>
      <c r="DC328" s="43"/>
      <c r="DD328" s="43"/>
      <c r="DE328" s="43"/>
      <c r="DF328" s="43"/>
      <c r="DG328" s="44"/>
      <c r="DH328" s="44"/>
      <c r="DI328" s="44"/>
      <c r="DJ328" s="44"/>
      <c r="DK328" s="44"/>
      <c r="DL328" s="44"/>
      <c r="DM328" s="44"/>
      <c r="DN328" s="44"/>
      <c r="DO328" s="44"/>
      <c r="DP328" s="44"/>
      <c r="DQ328" s="44"/>
      <c r="DR328" s="44"/>
      <c r="DS328" s="44"/>
      <c r="DT328" s="44"/>
      <c r="DU328" s="44"/>
      <c r="DV328" s="44"/>
      <c r="DW328" s="44"/>
      <c r="DX328" s="44"/>
      <c r="DY328" s="44"/>
      <c r="DZ328" s="44"/>
      <c r="EA328" s="44"/>
      <c r="EB328" s="44"/>
      <c r="EC328" s="44"/>
      <c r="ED328" s="44"/>
      <c r="EE328" s="44"/>
      <c r="EF328" s="44"/>
      <c r="EG328" s="44"/>
      <c r="EH328" s="44"/>
      <c r="EI328" s="44"/>
      <c r="EJ328" s="44"/>
      <c r="EK328" s="44"/>
      <c r="EL328" s="44"/>
      <c r="EM328" s="44"/>
      <c r="EN328" s="44"/>
      <c r="EO328" s="44"/>
      <c r="EP328" s="44"/>
      <c r="EQ328" s="44"/>
      <c r="ER328" s="44"/>
      <c r="ES328" s="44"/>
      <c r="ET328" s="44"/>
      <c r="EU328" s="44"/>
      <c r="EV328" s="44"/>
      <c r="EW328" s="44"/>
      <c r="EX328" s="44"/>
      <c r="EY328" s="44"/>
      <c r="EZ328" s="44"/>
      <c r="FA328" s="44"/>
      <c r="FB328" s="44"/>
      <c r="FC328" s="44"/>
      <c r="FD328" s="44"/>
      <c r="FE328" s="44"/>
      <c r="FF328" s="44"/>
      <c r="FG328" s="44"/>
      <c r="FH328" s="44"/>
      <c r="FI328" s="44"/>
      <c r="FJ328" s="44"/>
      <c r="FK328" s="44"/>
      <c r="FL328" s="44"/>
      <c r="FM328" s="44"/>
      <c r="FN328" s="44"/>
      <c r="FO328" s="44"/>
      <c r="FP328" s="44"/>
      <c r="FQ328" s="44"/>
      <c r="FR328" s="44"/>
      <c r="FS328" s="44"/>
      <c r="FT328" s="44"/>
      <c r="FU328" s="44"/>
      <c r="FV328" s="44"/>
      <c r="FW328" s="44"/>
      <c r="FX328" s="44"/>
      <c r="FY328" s="44"/>
      <c r="FZ328" s="44"/>
      <c r="GA328" s="44"/>
      <c r="GB328" s="44"/>
      <c r="GC328" s="44"/>
      <c r="GD328" s="44"/>
      <c r="GE328" s="44"/>
      <c r="GF328" s="44"/>
      <c r="GG328" s="44"/>
      <c r="GH328" s="44"/>
      <c r="GI328" s="44"/>
      <c r="GJ328" s="44"/>
      <c r="GK328" s="44"/>
      <c r="GL328" s="44"/>
      <c r="GM328" s="44"/>
      <c r="GN328" s="44"/>
      <c r="GO328" s="44"/>
      <c r="GP328" s="44"/>
      <c r="GQ328" s="44"/>
      <c r="GR328" s="44"/>
      <c r="GS328" s="44"/>
      <c r="GT328" s="44"/>
      <c r="GU328" s="44"/>
      <c r="GV328" s="44"/>
      <c r="GW328" s="44"/>
      <c r="GX328" s="44">
        <v>0</v>
      </c>
    </row>
    <row r="330" ht="12.75">
      <c r="A330" s="45">
        <v>50</v>
      </c>
      <c r="B330" s="45">
        <v>0</v>
      </c>
      <c r="C330" s="45">
        <v>0</v>
      </c>
      <c r="D330" s="45">
        <v>1</v>
      </c>
      <c r="E330" s="45">
        <v>201</v>
      </c>
      <c r="F330" s="45">
        <f>ROUND(Source!O328,O330)</f>
        <v>49026.989999999998</v>
      </c>
      <c r="G330" s="45" t="s">
        <v>123</v>
      </c>
      <c r="H330" s="45" t="s">
        <v>124</v>
      </c>
      <c r="I330" s="45"/>
      <c r="J330" s="45"/>
      <c r="K330" s="45">
        <v>201</v>
      </c>
      <c r="L330" s="45">
        <v>1</v>
      </c>
      <c r="M330" s="45">
        <v>3</v>
      </c>
      <c r="N330" s="45"/>
      <c r="O330" s="45">
        <v>2</v>
      </c>
      <c r="P330" s="45"/>
      <c r="Q330" s="45"/>
      <c r="R330" s="45"/>
      <c r="S330" s="45"/>
      <c r="T330" s="45"/>
      <c r="U330" s="45"/>
      <c r="V330" s="45"/>
      <c r="W330" s="45">
        <v>49026.989999999998</v>
      </c>
      <c r="X330" s="45">
        <v>1</v>
      </c>
      <c r="Y330" s="45">
        <v>49026.989999999998</v>
      </c>
      <c r="Z330" s="45"/>
      <c r="AA330" s="45"/>
      <c r="AB330" s="45"/>
    </row>
    <row r="331" ht="12.75">
      <c r="A331" s="45">
        <v>50</v>
      </c>
      <c r="B331" s="45">
        <v>0</v>
      </c>
      <c r="C331" s="45">
        <v>0</v>
      </c>
      <c r="D331" s="45">
        <v>1</v>
      </c>
      <c r="E331" s="45">
        <v>202</v>
      </c>
      <c r="F331" s="45">
        <f>ROUND(Source!P328,O331)</f>
        <v>22982</v>
      </c>
      <c r="G331" s="45" t="s">
        <v>125</v>
      </c>
      <c r="H331" s="45" t="s">
        <v>126</v>
      </c>
      <c r="I331" s="45"/>
      <c r="J331" s="45"/>
      <c r="K331" s="45">
        <v>202</v>
      </c>
      <c r="L331" s="45">
        <v>2</v>
      </c>
      <c r="M331" s="45">
        <v>3</v>
      </c>
      <c r="N331" s="45"/>
      <c r="O331" s="45">
        <v>2</v>
      </c>
      <c r="P331" s="45"/>
      <c r="Q331" s="45"/>
      <c r="R331" s="45"/>
      <c r="S331" s="45"/>
      <c r="T331" s="45"/>
      <c r="U331" s="45"/>
      <c r="V331" s="45"/>
      <c r="W331" s="45">
        <v>22982</v>
      </c>
      <c r="X331" s="45">
        <v>1</v>
      </c>
      <c r="Y331" s="45">
        <v>22982</v>
      </c>
      <c r="Z331" s="45"/>
      <c r="AA331" s="45"/>
      <c r="AB331" s="45"/>
    </row>
    <row r="332" ht="12.75">
      <c r="A332" s="45">
        <v>50</v>
      </c>
      <c r="B332" s="45">
        <v>0</v>
      </c>
      <c r="C332" s="45">
        <v>0</v>
      </c>
      <c r="D332" s="45">
        <v>1</v>
      </c>
      <c r="E332" s="45">
        <v>222</v>
      </c>
      <c r="F332" s="45">
        <f>ROUND(Source!AO328,O332)</f>
        <v>0</v>
      </c>
      <c r="G332" s="45" t="s">
        <v>127</v>
      </c>
      <c r="H332" s="45" t="s">
        <v>128</v>
      </c>
      <c r="I332" s="45"/>
      <c r="J332" s="45"/>
      <c r="K332" s="45">
        <v>222</v>
      </c>
      <c r="L332" s="45">
        <v>3</v>
      </c>
      <c r="M332" s="45">
        <v>3</v>
      </c>
      <c r="N332" s="45"/>
      <c r="O332" s="45">
        <v>2</v>
      </c>
      <c r="P332" s="45"/>
      <c r="Q332" s="45"/>
      <c r="R332" s="45"/>
      <c r="S332" s="45"/>
      <c r="T332" s="45"/>
      <c r="U332" s="45"/>
      <c r="V332" s="45"/>
      <c r="W332" s="45">
        <v>0</v>
      </c>
      <c r="X332" s="45">
        <v>1</v>
      </c>
      <c r="Y332" s="45">
        <v>0</v>
      </c>
      <c r="Z332" s="45"/>
      <c r="AA332" s="45"/>
      <c r="AB332" s="45"/>
    </row>
    <row r="333" ht="12.75">
      <c r="A333" s="45">
        <v>50</v>
      </c>
      <c r="B333" s="45">
        <v>0</v>
      </c>
      <c r="C333" s="45">
        <v>0</v>
      </c>
      <c r="D333" s="45">
        <v>1</v>
      </c>
      <c r="E333" s="45">
        <v>225</v>
      </c>
      <c r="F333" s="45">
        <f>ROUND(Source!AV328,O333)</f>
        <v>22982</v>
      </c>
      <c r="G333" s="45" t="s">
        <v>129</v>
      </c>
      <c r="H333" s="45" t="s">
        <v>130</v>
      </c>
      <c r="I333" s="45"/>
      <c r="J333" s="45"/>
      <c r="K333" s="45">
        <v>225</v>
      </c>
      <c r="L333" s="45">
        <v>4</v>
      </c>
      <c r="M333" s="45">
        <v>3</v>
      </c>
      <c r="N333" s="45"/>
      <c r="O333" s="45">
        <v>2</v>
      </c>
      <c r="P333" s="45"/>
      <c r="Q333" s="45"/>
      <c r="R333" s="45"/>
      <c r="S333" s="45"/>
      <c r="T333" s="45"/>
      <c r="U333" s="45"/>
      <c r="V333" s="45"/>
      <c r="W333" s="45">
        <v>22982</v>
      </c>
      <c r="X333" s="45">
        <v>1</v>
      </c>
      <c r="Y333" s="45">
        <v>22982</v>
      </c>
      <c r="Z333" s="45"/>
      <c r="AA333" s="45"/>
      <c r="AB333" s="45"/>
    </row>
    <row r="334" ht="12.75">
      <c r="A334" s="45">
        <v>50</v>
      </c>
      <c r="B334" s="45">
        <v>0</v>
      </c>
      <c r="C334" s="45">
        <v>0</v>
      </c>
      <c r="D334" s="45">
        <v>1</v>
      </c>
      <c r="E334" s="45">
        <v>226</v>
      </c>
      <c r="F334" s="45">
        <f>ROUND(Source!AW328,O334)</f>
        <v>22982</v>
      </c>
      <c r="G334" s="45" t="s">
        <v>131</v>
      </c>
      <c r="H334" s="45" t="s">
        <v>132</v>
      </c>
      <c r="I334" s="45"/>
      <c r="J334" s="45"/>
      <c r="K334" s="45">
        <v>226</v>
      </c>
      <c r="L334" s="45">
        <v>5</v>
      </c>
      <c r="M334" s="45">
        <v>3</v>
      </c>
      <c r="N334" s="45"/>
      <c r="O334" s="45">
        <v>2</v>
      </c>
      <c r="P334" s="45"/>
      <c r="Q334" s="45"/>
      <c r="R334" s="45"/>
      <c r="S334" s="45"/>
      <c r="T334" s="45"/>
      <c r="U334" s="45"/>
      <c r="V334" s="45"/>
      <c r="W334" s="45">
        <v>22982</v>
      </c>
      <c r="X334" s="45">
        <v>1</v>
      </c>
      <c r="Y334" s="45">
        <v>22982</v>
      </c>
      <c r="Z334" s="45"/>
      <c r="AA334" s="45"/>
      <c r="AB334" s="45"/>
    </row>
    <row r="335" ht="12.75">
      <c r="A335" s="45">
        <v>50</v>
      </c>
      <c r="B335" s="45">
        <v>0</v>
      </c>
      <c r="C335" s="45">
        <v>0</v>
      </c>
      <c r="D335" s="45">
        <v>1</v>
      </c>
      <c r="E335" s="45">
        <v>227</v>
      </c>
      <c r="F335" s="45">
        <f>ROUND(Source!AX328,O335)</f>
        <v>0</v>
      </c>
      <c r="G335" s="45" t="s">
        <v>133</v>
      </c>
      <c r="H335" s="45" t="s">
        <v>134</v>
      </c>
      <c r="I335" s="45"/>
      <c r="J335" s="45"/>
      <c r="K335" s="45">
        <v>227</v>
      </c>
      <c r="L335" s="45">
        <v>6</v>
      </c>
      <c r="M335" s="45">
        <v>3</v>
      </c>
      <c r="N335" s="45"/>
      <c r="O335" s="45">
        <v>2</v>
      </c>
      <c r="P335" s="45"/>
      <c r="Q335" s="45"/>
      <c r="R335" s="45"/>
      <c r="S335" s="45"/>
      <c r="T335" s="45"/>
      <c r="U335" s="45"/>
      <c r="V335" s="45"/>
      <c r="W335" s="45">
        <v>0</v>
      </c>
      <c r="X335" s="45">
        <v>1</v>
      </c>
      <c r="Y335" s="45">
        <v>0</v>
      </c>
      <c r="Z335" s="45"/>
      <c r="AA335" s="45"/>
      <c r="AB335" s="45"/>
    </row>
    <row r="336" ht="12.75">
      <c r="A336" s="45">
        <v>50</v>
      </c>
      <c r="B336" s="45">
        <v>0</v>
      </c>
      <c r="C336" s="45">
        <v>0</v>
      </c>
      <c r="D336" s="45">
        <v>1</v>
      </c>
      <c r="E336" s="45">
        <v>228</v>
      </c>
      <c r="F336" s="45">
        <f>ROUND(Source!AY328,O336)</f>
        <v>22982</v>
      </c>
      <c r="G336" s="45" t="s">
        <v>135</v>
      </c>
      <c r="H336" s="45" t="s">
        <v>136</v>
      </c>
      <c r="I336" s="45"/>
      <c r="J336" s="45"/>
      <c r="K336" s="45">
        <v>228</v>
      </c>
      <c r="L336" s="45">
        <v>7</v>
      </c>
      <c r="M336" s="45">
        <v>3</v>
      </c>
      <c r="N336" s="45"/>
      <c r="O336" s="45">
        <v>2</v>
      </c>
      <c r="P336" s="45"/>
      <c r="Q336" s="45"/>
      <c r="R336" s="45"/>
      <c r="S336" s="45"/>
      <c r="T336" s="45"/>
      <c r="U336" s="45"/>
      <c r="V336" s="45"/>
      <c r="W336" s="45">
        <v>22982</v>
      </c>
      <c r="X336" s="45">
        <v>1</v>
      </c>
      <c r="Y336" s="45">
        <v>22982</v>
      </c>
      <c r="Z336" s="45"/>
      <c r="AA336" s="45"/>
      <c r="AB336" s="45"/>
    </row>
    <row r="337" ht="12.75">
      <c r="A337" s="45">
        <v>50</v>
      </c>
      <c r="B337" s="45">
        <v>0</v>
      </c>
      <c r="C337" s="45">
        <v>0</v>
      </c>
      <c r="D337" s="45">
        <v>1</v>
      </c>
      <c r="E337" s="45">
        <v>216</v>
      </c>
      <c r="F337" s="45">
        <f>ROUND(Source!AP328,O337)</f>
        <v>0</v>
      </c>
      <c r="G337" s="45" t="s">
        <v>137</v>
      </c>
      <c r="H337" s="45" t="s">
        <v>138</v>
      </c>
      <c r="I337" s="45"/>
      <c r="J337" s="45"/>
      <c r="K337" s="45">
        <v>216</v>
      </c>
      <c r="L337" s="45">
        <v>8</v>
      </c>
      <c r="M337" s="45">
        <v>3</v>
      </c>
      <c r="N337" s="45"/>
      <c r="O337" s="45">
        <v>2</v>
      </c>
      <c r="P337" s="45"/>
      <c r="Q337" s="45"/>
      <c r="R337" s="45"/>
      <c r="S337" s="45"/>
      <c r="T337" s="45"/>
      <c r="U337" s="45"/>
      <c r="V337" s="45"/>
      <c r="W337" s="45">
        <v>0</v>
      </c>
      <c r="X337" s="45">
        <v>1</v>
      </c>
      <c r="Y337" s="45">
        <v>0</v>
      </c>
      <c r="Z337" s="45"/>
      <c r="AA337" s="45"/>
      <c r="AB337" s="45"/>
    </row>
    <row r="338" ht="12.75">
      <c r="A338" s="45">
        <v>50</v>
      </c>
      <c r="B338" s="45">
        <v>0</v>
      </c>
      <c r="C338" s="45">
        <v>0</v>
      </c>
      <c r="D338" s="45">
        <v>1</v>
      </c>
      <c r="E338" s="45">
        <v>223</v>
      </c>
      <c r="F338" s="45">
        <f>ROUND(Source!AQ328,O338)</f>
        <v>0</v>
      </c>
      <c r="G338" s="45" t="s">
        <v>139</v>
      </c>
      <c r="H338" s="45" t="s">
        <v>140</v>
      </c>
      <c r="I338" s="45"/>
      <c r="J338" s="45"/>
      <c r="K338" s="45">
        <v>223</v>
      </c>
      <c r="L338" s="45">
        <v>9</v>
      </c>
      <c r="M338" s="45">
        <v>3</v>
      </c>
      <c r="N338" s="45"/>
      <c r="O338" s="45">
        <v>2</v>
      </c>
      <c r="P338" s="45"/>
      <c r="Q338" s="45"/>
      <c r="R338" s="45"/>
      <c r="S338" s="45"/>
      <c r="T338" s="45"/>
      <c r="U338" s="45"/>
      <c r="V338" s="45"/>
      <c r="W338" s="45">
        <v>0</v>
      </c>
      <c r="X338" s="45">
        <v>1</v>
      </c>
      <c r="Y338" s="45">
        <v>0</v>
      </c>
      <c r="Z338" s="45"/>
      <c r="AA338" s="45"/>
      <c r="AB338" s="45"/>
    </row>
    <row r="339" ht="12.75">
      <c r="A339" s="45">
        <v>50</v>
      </c>
      <c r="B339" s="45">
        <v>0</v>
      </c>
      <c r="C339" s="45">
        <v>0</v>
      </c>
      <c r="D339" s="45">
        <v>1</v>
      </c>
      <c r="E339" s="45">
        <v>229</v>
      </c>
      <c r="F339" s="45">
        <f>ROUND(Source!AZ328,O339)</f>
        <v>0</v>
      </c>
      <c r="G339" s="45" t="s">
        <v>141</v>
      </c>
      <c r="H339" s="45" t="s">
        <v>142</v>
      </c>
      <c r="I339" s="45"/>
      <c r="J339" s="45"/>
      <c r="K339" s="45">
        <v>229</v>
      </c>
      <c r="L339" s="45">
        <v>10</v>
      </c>
      <c r="M339" s="45">
        <v>3</v>
      </c>
      <c r="N339" s="45"/>
      <c r="O339" s="45">
        <v>2</v>
      </c>
      <c r="P339" s="45"/>
      <c r="Q339" s="45"/>
      <c r="R339" s="45"/>
      <c r="S339" s="45"/>
      <c r="T339" s="45"/>
      <c r="U339" s="45"/>
      <c r="V339" s="45"/>
      <c r="W339" s="45">
        <v>0</v>
      </c>
      <c r="X339" s="45">
        <v>1</v>
      </c>
      <c r="Y339" s="45">
        <v>0</v>
      </c>
      <c r="Z339" s="45"/>
      <c r="AA339" s="45"/>
      <c r="AB339" s="45"/>
    </row>
    <row r="340" ht="12.75">
      <c r="A340" s="45">
        <v>50</v>
      </c>
      <c r="B340" s="45">
        <v>0</v>
      </c>
      <c r="C340" s="45">
        <v>0</v>
      </c>
      <c r="D340" s="45">
        <v>1</v>
      </c>
      <c r="E340" s="45">
        <v>203</v>
      </c>
      <c r="F340" s="45">
        <f>ROUND(Source!Q328,O340)</f>
        <v>20119.389999999999</v>
      </c>
      <c r="G340" s="45" t="s">
        <v>143</v>
      </c>
      <c r="H340" s="45" t="s">
        <v>144</v>
      </c>
      <c r="I340" s="45"/>
      <c r="J340" s="45"/>
      <c r="K340" s="45">
        <v>203</v>
      </c>
      <c r="L340" s="45">
        <v>11</v>
      </c>
      <c r="M340" s="45">
        <v>3</v>
      </c>
      <c r="N340" s="45"/>
      <c r="O340" s="45">
        <v>2</v>
      </c>
      <c r="P340" s="45"/>
      <c r="Q340" s="45"/>
      <c r="R340" s="45"/>
      <c r="S340" s="45"/>
      <c r="T340" s="45"/>
      <c r="U340" s="45"/>
      <c r="V340" s="45"/>
      <c r="W340" s="45">
        <v>20119.389999999999</v>
      </c>
      <c r="X340" s="45">
        <v>1</v>
      </c>
      <c r="Y340" s="45">
        <v>20119.389999999999</v>
      </c>
      <c r="Z340" s="45"/>
      <c r="AA340" s="45"/>
      <c r="AB340" s="45"/>
    </row>
    <row r="341" ht="12.75">
      <c r="A341" s="45">
        <v>50</v>
      </c>
      <c r="B341" s="45">
        <v>0</v>
      </c>
      <c r="C341" s="45">
        <v>0</v>
      </c>
      <c r="D341" s="45">
        <v>1</v>
      </c>
      <c r="E341" s="45">
        <v>231</v>
      </c>
      <c r="F341" s="45">
        <f>ROUND(Source!BB328,O341)</f>
        <v>0</v>
      </c>
      <c r="G341" s="45" t="s">
        <v>145</v>
      </c>
      <c r="H341" s="45" t="s">
        <v>146</v>
      </c>
      <c r="I341" s="45"/>
      <c r="J341" s="45"/>
      <c r="K341" s="45">
        <v>231</v>
      </c>
      <c r="L341" s="45">
        <v>12</v>
      </c>
      <c r="M341" s="45">
        <v>3</v>
      </c>
      <c r="N341" s="45"/>
      <c r="O341" s="45">
        <v>2</v>
      </c>
      <c r="P341" s="45"/>
      <c r="Q341" s="45"/>
      <c r="R341" s="45"/>
      <c r="S341" s="45"/>
      <c r="T341" s="45"/>
      <c r="U341" s="45"/>
      <c r="V341" s="45"/>
      <c r="W341" s="45">
        <v>0</v>
      </c>
      <c r="X341" s="45">
        <v>1</v>
      </c>
      <c r="Y341" s="45">
        <v>0</v>
      </c>
      <c r="Z341" s="45"/>
      <c r="AA341" s="45"/>
      <c r="AB341" s="45"/>
    </row>
    <row r="342" ht="12.75">
      <c r="A342" s="45">
        <v>50</v>
      </c>
      <c r="B342" s="45">
        <v>0</v>
      </c>
      <c r="C342" s="45">
        <v>0</v>
      </c>
      <c r="D342" s="45">
        <v>1</v>
      </c>
      <c r="E342" s="45">
        <v>204</v>
      </c>
      <c r="F342" s="45">
        <f>ROUND(Source!R328,O342)</f>
        <v>11059.67</v>
      </c>
      <c r="G342" s="45" t="s">
        <v>147</v>
      </c>
      <c r="H342" s="45" t="s">
        <v>148</v>
      </c>
      <c r="I342" s="45"/>
      <c r="J342" s="45"/>
      <c r="K342" s="45">
        <v>204</v>
      </c>
      <c r="L342" s="45">
        <v>13</v>
      </c>
      <c r="M342" s="45">
        <v>3</v>
      </c>
      <c r="N342" s="45"/>
      <c r="O342" s="45">
        <v>2</v>
      </c>
      <c r="P342" s="45"/>
      <c r="Q342" s="45"/>
      <c r="R342" s="45"/>
      <c r="S342" s="45"/>
      <c r="T342" s="45"/>
      <c r="U342" s="45"/>
      <c r="V342" s="45"/>
      <c r="W342" s="45">
        <v>11059.67</v>
      </c>
      <c r="X342" s="45">
        <v>1</v>
      </c>
      <c r="Y342" s="45">
        <v>11059.67</v>
      </c>
      <c r="Z342" s="45"/>
      <c r="AA342" s="45"/>
      <c r="AB342" s="45"/>
    </row>
    <row r="343" ht="12.75">
      <c r="A343" s="45">
        <v>50</v>
      </c>
      <c r="B343" s="45">
        <v>0</v>
      </c>
      <c r="C343" s="45">
        <v>0</v>
      </c>
      <c r="D343" s="45">
        <v>1</v>
      </c>
      <c r="E343" s="45">
        <v>205</v>
      </c>
      <c r="F343" s="45">
        <f>ROUND(Source!S328,O343)</f>
        <v>5925.6000000000004</v>
      </c>
      <c r="G343" s="45" t="s">
        <v>149</v>
      </c>
      <c r="H343" s="45" t="s">
        <v>150</v>
      </c>
      <c r="I343" s="45"/>
      <c r="J343" s="45"/>
      <c r="K343" s="45">
        <v>205</v>
      </c>
      <c r="L343" s="45">
        <v>14</v>
      </c>
      <c r="M343" s="45">
        <v>3</v>
      </c>
      <c r="N343" s="45"/>
      <c r="O343" s="45">
        <v>2</v>
      </c>
      <c r="P343" s="45"/>
      <c r="Q343" s="45"/>
      <c r="R343" s="45"/>
      <c r="S343" s="45"/>
      <c r="T343" s="45"/>
      <c r="U343" s="45"/>
      <c r="V343" s="45"/>
      <c r="W343" s="45">
        <v>5925.6000000000004</v>
      </c>
      <c r="X343" s="45">
        <v>1</v>
      </c>
      <c r="Y343" s="45">
        <v>5925.6000000000004</v>
      </c>
      <c r="Z343" s="45"/>
      <c r="AA343" s="45"/>
      <c r="AB343" s="45"/>
    </row>
    <row r="344" ht="12.75">
      <c r="A344" s="45">
        <v>50</v>
      </c>
      <c r="B344" s="45">
        <v>0</v>
      </c>
      <c r="C344" s="45">
        <v>0</v>
      </c>
      <c r="D344" s="45">
        <v>1</v>
      </c>
      <c r="E344" s="45">
        <v>232</v>
      </c>
      <c r="F344" s="45">
        <f>ROUND(Source!BC328,O344)</f>
        <v>0</v>
      </c>
      <c r="G344" s="45" t="s">
        <v>151</v>
      </c>
      <c r="H344" s="45" t="s">
        <v>152</v>
      </c>
      <c r="I344" s="45"/>
      <c r="J344" s="45"/>
      <c r="K344" s="45">
        <v>232</v>
      </c>
      <c r="L344" s="45">
        <v>15</v>
      </c>
      <c r="M344" s="45">
        <v>3</v>
      </c>
      <c r="N344" s="45"/>
      <c r="O344" s="45">
        <v>2</v>
      </c>
      <c r="P344" s="45"/>
      <c r="Q344" s="45"/>
      <c r="R344" s="45"/>
      <c r="S344" s="45"/>
      <c r="T344" s="45"/>
      <c r="U344" s="45"/>
      <c r="V344" s="45"/>
      <c r="W344" s="45">
        <v>0</v>
      </c>
      <c r="X344" s="45">
        <v>1</v>
      </c>
      <c r="Y344" s="45">
        <v>0</v>
      </c>
      <c r="Z344" s="45"/>
      <c r="AA344" s="45"/>
      <c r="AB344" s="45"/>
    </row>
    <row r="345" ht="12.75">
      <c r="A345" s="45">
        <v>50</v>
      </c>
      <c r="B345" s="45">
        <v>0</v>
      </c>
      <c r="C345" s="45">
        <v>0</v>
      </c>
      <c r="D345" s="45">
        <v>1</v>
      </c>
      <c r="E345" s="45">
        <v>214</v>
      </c>
      <c r="F345" s="45">
        <f>ROUND(Source!AS328,O345)</f>
        <v>0</v>
      </c>
      <c r="G345" s="45" t="s">
        <v>153</v>
      </c>
      <c r="H345" s="45" t="s">
        <v>154</v>
      </c>
      <c r="I345" s="45"/>
      <c r="J345" s="45"/>
      <c r="K345" s="45">
        <v>214</v>
      </c>
      <c r="L345" s="45">
        <v>16</v>
      </c>
      <c r="M345" s="45">
        <v>3</v>
      </c>
      <c r="N345" s="45"/>
      <c r="O345" s="45">
        <v>2</v>
      </c>
      <c r="P345" s="45"/>
      <c r="Q345" s="45"/>
      <c r="R345" s="45"/>
      <c r="S345" s="45"/>
      <c r="T345" s="45"/>
      <c r="U345" s="45"/>
      <c r="V345" s="45"/>
      <c r="W345" s="45">
        <v>0</v>
      </c>
      <c r="X345" s="45">
        <v>1</v>
      </c>
      <c r="Y345" s="45">
        <v>0</v>
      </c>
      <c r="Z345" s="45"/>
      <c r="AA345" s="45"/>
      <c r="AB345" s="45"/>
    </row>
    <row r="346" ht="12.75">
      <c r="A346" s="45">
        <v>50</v>
      </c>
      <c r="B346" s="45">
        <v>0</v>
      </c>
      <c r="C346" s="45">
        <v>0</v>
      </c>
      <c r="D346" s="45">
        <v>1</v>
      </c>
      <c r="E346" s="45">
        <v>215</v>
      </c>
      <c r="F346" s="45">
        <f>ROUND(Source!AT328,O346)</f>
        <v>0</v>
      </c>
      <c r="G346" s="45" t="s">
        <v>155</v>
      </c>
      <c r="H346" s="45" t="s">
        <v>156</v>
      </c>
      <c r="I346" s="45"/>
      <c r="J346" s="45"/>
      <c r="K346" s="45">
        <v>215</v>
      </c>
      <c r="L346" s="45">
        <v>17</v>
      </c>
      <c r="M346" s="45">
        <v>3</v>
      </c>
      <c r="N346" s="45"/>
      <c r="O346" s="45">
        <v>2</v>
      </c>
      <c r="P346" s="45"/>
      <c r="Q346" s="45"/>
      <c r="R346" s="45"/>
      <c r="S346" s="45"/>
      <c r="T346" s="45"/>
      <c r="U346" s="45"/>
      <c r="V346" s="45"/>
      <c r="W346" s="45">
        <v>0</v>
      </c>
      <c r="X346" s="45">
        <v>1</v>
      </c>
      <c r="Y346" s="45">
        <v>0</v>
      </c>
      <c r="Z346" s="45"/>
      <c r="AA346" s="45"/>
      <c r="AB346" s="45"/>
    </row>
    <row r="347" ht="12.75">
      <c r="A347" s="45">
        <v>50</v>
      </c>
      <c r="B347" s="45">
        <v>0</v>
      </c>
      <c r="C347" s="45">
        <v>0</v>
      </c>
      <c r="D347" s="45">
        <v>1</v>
      </c>
      <c r="E347" s="45">
        <v>217</v>
      </c>
      <c r="F347" s="45">
        <f>ROUND(Source!AU328,O347)</f>
        <v>58649.93</v>
      </c>
      <c r="G347" s="45" t="s">
        <v>157</v>
      </c>
      <c r="H347" s="45" t="s">
        <v>158</v>
      </c>
      <c r="I347" s="45"/>
      <c r="J347" s="45"/>
      <c r="K347" s="45">
        <v>217</v>
      </c>
      <c r="L347" s="45">
        <v>18</v>
      </c>
      <c r="M347" s="45">
        <v>3</v>
      </c>
      <c r="N347" s="45"/>
      <c r="O347" s="45">
        <v>2</v>
      </c>
      <c r="P347" s="45"/>
      <c r="Q347" s="45"/>
      <c r="R347" s="45"/>
      <c r="S347" s="45"/>
      <c r="T347" s="45"/>
      <c r="U347" s="45"/>
      <c r="V347" s="45"/>
      <c r="W347" s="45">
        <v>58649.93</v>
      </c>
      <c r="X347" s="45">
        <v>1</v>
      </c>
      <c r="Y347" s="45">
        <v>58649.93</v>
      </c>
      <c r="Z347" s="45"/>
      <c r="AA347" s="45"/>
      <c r="AB347" s="45"/>
    </row>
    <row r="348" ht="12.75">
      <c r="A348" s="45">
        <v>50</v>
      </c>
      <c r="B348" s="45">
        <v>0</v>
      </c>
      <c r="C348" s="45">
        <v>0</v>
      </c>
      <c r="D348" s="45">
        <v>1</v>
      </c>
      <c r="E348" s="45">
        <v>230</v>
      </c>
      <c r="F348" s="45">
        <f>ROUND(Source!BA328,O348)</f>
        <v>0</v>
      </c>
      <c r="G348" s="45" t="s">
        <v>159</v>
      </c>
      <c r="H348" s="45" t="s">
        <v>160</v>
      </c>
      <c r="I348" s="45"/>
      <c r="J348" s="45"/>
      <c r="K348" s="45">
        <v>230</v>
      </c>
      <c r="L348" s="45">
        <v>19</v>
      </c>
      <c r="M348" s="45">
        <v>3</v>
      </c>
      <c r="N348" s="45"/>
      <c r="O348" s="45">
        <v>2</v>
      </c>
      <c r="P348" s="45"/>
      <c r="Q348" s="45"/>
      <c r="R348" s="45"/>
      <c r="S348" s="45"/>
      <c r="T348" s="45"/>
      <c r="U348" s="45"/>
      <c r="V348" s="45"/>
      <c r="W348" s="45">
        <v>0</v>
      </c>
      <c r="X348" s="45">
        <v>1</v>
      </c>
      <c r="Y348" s="45">
        <v>0</v>
      </c>
      <c r="Z348" s="45"/>
      <c r="AA348" s="45"/>
      <c r="AB348" s="45"/>
    </row>
    <row r="349" ht="12.75">
      <c r="A349" s="45">
        <v>50</v>
      </c>
      <c r="B349" s="45">
        <v>0</v>
      </c>
      <c r="C349" s="45">
        <v>0</v>
      </c>
      <c r="D349" s="45">
        <v>1</v>
      </c>
      <c r="E349" s="45">
        <v>206</v>
      </c>
      <c r="F349" s="45">
        <f>ROUND(Source!T328,O349)</f>
        <v>0</v>
      </c>
      <c r="G349" s="45" t="s">
        <v>161</v>
      </c>
      <c r="H349" s="45" t="s">
        <v>162</v>
      </c>
      <c r="I349" s="45"/>
      <c r="J349" s="45"/>
      <c r="K349" s="45">
        <v>206</v>
      </c>
      <c r="L349" s="45">
        <v>20</v>
      </c>
      <c r="M349" s="45">
        <v>3</v>
      </c>
      <c r="N349" s="45"/>
      <c r="O349" s="45">
        <v>2</v>
      </c>
      <c r="P349" s="45"/>
      <c r="Q349" s="45"/>
      <c r="R349" s="45"/>
      <c r="S349" s="45"/>
      <c r="T349" s="45"/>
      <c r="U349" s="45"/>
      <c r="V349" s="45"/>
      <c r="W349" s="45">
        <v>0</v>
      </c>
      <c r="X349" s="45">
        <v>1</v>
      </c>
      <c r="Y349" s="45">
        <v>0</v>
      </c>
      <c r="Z349" s="45"/>
      <c r="AA349" s="45"/>
      <c r="AB349" s="45"/>
    </row>
    <row r="350" ht="12.75">
      <c r="A350" s="45">
        <v>50</v>
      </c>
      <c r="B350" s="45">
        <v>0</v>
      </c>
      <c r="C350" s="45">
        <v>0</v>
      </c>
      <c r="D350" s="45">
        <v>1</v>
      </c>
      <c r="E350" s="45">
        <v>207</v>
      </c>
      <c r="F350" s="45">
        <f>Source!U328</f>
        <v>26.399999999999999</v>
      </c>
      <c r="G350" s="45" t="s">
        <v>163</v>
      </c>
      <c r="H350" s="45" t="s">
        <v>164</v>
      </c>
      <c r="I350" s="45"/>
      <c r="J350" s="45"/>
      <c r="K350" s="45">
        <v>207</v>
      </c>
      <c r="L350" s="45">
        <v>21</v>
      </c>
      <c r="M350" s="45">
        <v>3</v>
      </c>
      <c r="N350" s="45"/>
      <c r="O350" s="45">
        <v>-1</v>
      </c>
      <c r="P350" s="45"/>
      <c r="Q350" s="45"/>
      <c r="R350" s="45"/>
      <c r="S350" s="45"/>
      <c r="T350" s="45"/>
      <c r="U350" s="45"/>
      <c r="V350" s="45"/>
      <c r="W350" s="45">
        <v>26.399999999999999</v>
      </c>
      <c r="X350" s="45">
        <v>1</v>
      </c>
      <c r="Y350" s="45">
        <v>26.399999999999999</v>
      </c>
      <c r="Z350" s="45"/>
      <c r="AA350" s="45"/>
      <c r="AB350" s="45"/>
    </row>
    <row r="351" ht="12.75">
      <c r="A351" s="45">
        <v>50</v>
      </c>
      <c r="B351" s="45">
        <v>0</v>
      </c>
      <c r="C351" s="45">
        <v>0</v>
      </c>
      <c r="D351" s="45">
        <v>1</v>
      </c>
      <c r="E351" s="45">
        <v>208</v>
      </c>
      <c r="F351" s="45">
        <f>Source!V328</f>
        <v>0</v>
      </c>
      <c r="G351" s="45" t="s">
        <v>165</v>
      </c>
      <c r="H351" s="45" t="s">
        <v>166</v>
      </c>
      <c r="I351" s="45"/>
      <c r="J351" s="45"/>
      <c r="K351" s="45">
        <v>208</v>
      </c>
      <c r="L351" s="45">
        <v>22</v>
      </c>
      <c r="M351" s="45">
        <v>3</v>
      </c>
      <c r="N351" s="45"/>
      <c r="O351" s="45">
        <v>-1</v>
      </c>
      <c r="P351" s="45"/>
      <c r="Q351" s="45"/>
      <c r="R351" s="45"/>
      <c r="S351" s="45"/>
      <c r="T351" s="45"/>
      <c r="U351" s="45"/>
      <c r="V351" s="45"/>
      <c r="W351" s="45">
        <v>0</v>
      </c>
      <c r="X351" s="45">
        <v>1</v>
      </c>
      <c r="Y351" s="45">
        <v>0</v>
      </c>
      <c r="Z351" s="45"/>
      <c r="AA351" s="45"/>
      <c r="AB351" s="45"/>
    </row>
    <row r="352" ht="12.75">
      <c r="A352" s="45">
        <v>50</v>
      </c>
      <c r="B352" s="45">
        <v>0</v>
      </c>
      <c r="C352" s="45">
        <v>0</v>
      </c>
      <c r="D352" s="45">
        <v>1</v>
      </c>
      <c r="E352" s="45">
        <v>209</v>
      </c>
      <c r="F352" s="45">
        <f>ROUND(Source!W328,O352)</f>
        <v>0</v>
      </c>
      <c r="G352" s="45" t="s">
        <v>167</v>
      </c>
      <c r="H352" s="45" t="s">
        <v>168</v>
      </c>
      <c r="I352" s="45"/>
      <c r="J352" s="45"/>
      <c r="K352" s="45">
        <v>209</v>
      </c>
      <c r="L352" s="45">
        <v>23</v>
      </c>
      <c r="M352" s="45">
        <v>3</v>
      </c>
      <c r="N352" s="45"/>
      <c r="O352" s="45">
        <v>2</v>
      </c>
      <c r="P352" s="45"/>
      <c r="Q352" s="45"/>
      <c r="R352" s="45"/>
      <c r="S352" s="45"/>
      <c r="T352" s="45"/>
      <c r="U352" s="45"/>
      <c r="V352" s="45"/>
      <c r="W352" s="45">
        <v>0</v>
      </c>
      <c r="X352" s="45">
        <v>1</v>
      </c>
      <c r="Y352" s="45">
        <v>0</v>
      </c>
      <c r="Z352" s="45"/>
      <c r="AA352" s="45"/>
      <c r="AB352" s="45"/>
    </row>
    <row r="353" ht="12.75">
      <c r="A353" s="45">
        <v>50</v>
      </c>
      <c r="B353" s="45">
        <v>0</v>
      </c>
      <c r="C353" s="45">
        <v>0</v>
      </c>
      <c r="D353" s="45">
        <v>1</v>
      </c>
      <c r="E353" s="45">
        <v>233</v>
      </c>
      <c r="F353" s="45">
        <f>ROUND(Source!BD328,O353)</f>
        <v>0</v>
      </c>
      <c r="G353" s="45" t="s">
        <v>169</v>
      </c>
      <c r="H353" s="45" t="s">
        <v>170</v>
      </c>
      <c r="I353" s="45"/>
      <c r="J353" s="45"/>
      <c r="K353" s="45">
        <v>233</v>
      </c>
      <c r="L353" s="45">
        <v>24</v>
      </c>
      <c r="M353" s="45">
        <v>3</v>
      </c>
      <c r="N353" s="45"/>
      <c r="O353" s="45">
        <v>2</v>
      </c>
      <c r="P353" s="45"/>
      <c r="Q353" s="45"/>
      <c r="R353" s="45"/>
      <c r="S353" s="45"/>
      <c r="T353" s="45"/>
      <c r="U353" s="45"/>
      <c r="V353" s="45"/>
      <c r="W353" s="45">
        <v>0</v>
      </c>
      <c r="X353" s="45">
        <v>1</v>
      </c>
      <c r="Y353" s="45">
        <v>0</v>
      </c>
      <c r="Z353" s="45"/>
      <c r="AA353" s="45"/>
      <c r="AB353" s="45"/>
    </row>
    <row r="354" ht="12.75">
      <c r="A354" s="45">
        <v>50</v>
      </c>
      <c r="B354" s="45">
        <v>0</v>
      </c>
      <c r="C354" s="45">
        <v>0</v>
      </c>
      <c r="D354" s="45">
        <v>1</v>
      </c>
      <c r="E354" s="45">
        <v>210</v>
      </c>
      <c r="F354" s="45">
        <f>ROUND(Source!X328,O354)</f>
        <v>4147.9200000000001</v>
      </c>
      <c r="G354" s="45" t="s">
        <v>171</v>
      </c>
      <c r="H354" s="45" t="s">
        <v>172</v>
      </c>
      <c r="I354" s="45"/>
      <c r="J354" s="45"/>
      <c r="K354" s="45">
        <v>210</v>
      </c>
      <c r="L354" s="45">
        <v>25</v>
      </c>
      <c r="M354" s="45">
        <v>3</v>
      </c>
      <c r="N354" s="45"/>
      <c r="O354" s="45">
        <v>2</v>
      </c>
      <c r="P354" s="45"/>
      <c r="Q354" s="45"/>
      <c r="R354" s="45"/>
      <c r="S354" s="45"/>
      <c r="T354" s="45"/>
      <c r="U354" s="45"/>
      <c r="V354" s="45"/>
      <c r="W354" s="45">
        <v>4147.9200000000001</v>
      </c>
      <c r="X354" s="45">
        <v>1</v>
      </c>
      <c r="Y354" s="45">
        <v>4147.9200000000001</v>
      </c>
      <c r="Z354" s="45"/>
      <c r="AA354" s="45"/>
      <c r="AB354" s="45"/>
    </row>
    <row r="355" ht="12.75">
      <c r="A355" s="45">
        <v>50</v>
      </c>
      <c r="B355" s="45">
        <v>0</v>
      </c>
      <c r="C355" s="45">
        <v>0</v>
      </c>
      <c r="D355" s="45">
        <v>1</v>
      </c>
      <c r="E355" s="45">
        <v>211</v>
      </c>
      <c r="F355" s="45">
        <f>ROUND(Source!Y328,O355)</f>
        <v>592.55999999999995</v>
      </c>
      <c r="G355" s="45" t="s">
        <v>173</v>
      </c>
      <c r="H355" s="45" t="s">
        <v>174</v>
      </c>
      <c r="I355" s="45"/>
      <c r="J355" s="45"/>
      <c r="K355" s="45">
        <v>211</v>
      </c>
      <c r="L355" s="45">
        <v>26</v>
      </c>
      <c r="M355" s="45">
        <v>3</v>
      </c>
      <c r="N355" s="45"/>
      <c r="O355" s="45">
        <v>2</v>
      </c>
      <c r="P355" s="45"/>
      <c r="Q355" s="45"/>
      <c r="R355" s="45"/>
      <c r="S355" s="45"/>
      <c r="T355" s="45"/>
      <c r="U355" s="45"/>
      <c r="V355" s="45"/>
      <c r="W355" s="45">
        <v>592.55999999999995</v>
      </c>
      <c r="X355" s="45">
        <v>1</v>
      </c>
      <c r="Y355" s="45">
        <v>592.55999999999995</v>
      </c>
      <c r="Z355" s="45"/>
      <c r="AA355" s="45"/>
      <c r="AB355" s="45"/>
    </row>
    <row r="356" ht="12.75">
      <c r="A356" s="45">
        <v>50</v>
      </c>
      <c r="B356" s="45">
        <v>0</v>
      </c>
      <c r="C356" s="45">
        <v>0</v>
      </c>
      <c r="D356" s="45">
        <v>1</v>
      </c>
      <c r="E356" s="45">
        <v>224</v>
      </c>
      <c r="F356" s="45">
        <f>ROUND(Source!AR328,O356)</f>
        <v>58649.93</v>
      </c>
      <c r="G356" s="45" t="s">
        <v>175</v>
      </c>
      <c r="H356" s="45" t="s">
        <v>176</v>
      </c>
      <c r="I356" s="45"/>
      <c r="J356" s="45"/>
      <c r="K356" s="45">
        <v>224</v>
      </c>
      <c r="L356" s="45">
        <v>27</v>
      </c>
      <c r="M356" s="45">
        <v>3</v>
      </c>
      <c r="N356" s="45"/>
      <c r="O356" s="45">
        <v>2</v>
      </c>
      <c r="P356" s="45"/>
      <c r="Q356" s="45"/>
      <c r="R356" s="45"/>
      <c r="S356" s="45"/>
      <c r="T356" s="45"/>
      <c r="U356" s="45"/>
      <c r="V356" s="45"/>
      <c r="W356" s="45">
        <v>58649.93</v>
      </c>
      <c r="X356" s="45">
        <v>1</v>
      </c>
      <c r="Y356" s="45">
        <v>58649.93</v>
      </c>
      <c r="Z356" s="45"/>
      <c r="AA356" s="45"/>
      <c r="AB356" s="45"/>
    </row>
    <row r="357" ht="12.75">
      <c r="A357" s="45">
        <v>50</v>
      </c>
      <c r="B357" s="45">
        <v>1</v>
      </c>
      <c r="C357" s="45">
        <v>0</v>
      </c>
      <c r="D357" s="45">
        <v>2</v>
      </c>
      <c r="E357" s="45">
        <v>0</v>
      </c>
      <c r="F357" s="45">
        <f>ROUND(F356,O357)</f>
        <v>58649.93</v>
      </c>
      <c r="G357" s="45" t="s">
        <v>177</v>
      </c>
      <c r="H357" s="45" t="s">
        <v>178</v>
      </c>
      <c r="I357" s="45"/>
      <c r="J357" s="45"/>
      <c r="K357" s="45">
        <v>212</v>
      </c>
      <c r="L357" s="45">
        <v>28</v>
      </c>
      <c r="M357" s="45">
        <v>0</v>
      </c>
      <c r="N357" s="45"/>
      <c r="O357" s="45">
        <v>2</v>
      </c>
      <c r="P357" s="45"/>
      <c r="Q357" s="45"/>
      <c r="R357" s="45"/>
      <c r="S357" s="45"/>
      <c r="T357" s="45"/>
      <c r="U357" s="45"/>
      <c r="V357" s="45"/>
      <c r="W357" s="45">
        <v>58649.93</v>
      </c>
      <c r="X357" s="45">
        <v>1</v>
      </c>
      <c r="Y357" s="45">
        <v>58649.93</v>
      </c>
      <c r="Z357" s="45"/>
      <c r="AA357" s="45"/>
      <c r="AB357" s="45"/>
    </row>
    <row r="358" ht="12.75">
      <c r="A358" s="45">
        <v>50</v>
      </c>
      <c r="B358" s="45">
        <v>1</v>
      </c>
      <c r="C358" s="45">
        <v>0</v>
      </c>
      <c r="D358" s="45">
        <v>2</v>
      </c>
      <c r="E358" s="45">
        <v>0</v>
      </c>
      <c r="F358" s="45">
        <f>ROUND(F357*0.2,O358)</f>
        <v>11729.99</v>
      </c>
      <c r="G358" s="45" t="s">
        <v>179</v>
      </c>
      <c r="H358" s="45" t="s">
        <v>180</v>
      </c>
      <c r="I358" s="45"/>
      <c r="J358" s="45"/>
      <c r="K358" s="45">
        <v>212</v>
      </c>
      <c r="L358" s="45">
        <v>29</v>
      </c>
      <c r="M358" s="45">
        <v>0</v>
      </c>
      <c r="N358" s="45"/>
      <c r="O358" s="45">
        <v>2</v>
      </c>
      <c r="P358" s="45"/>
      <c r="Q358" s="45"/>
      <c r="R358" s="45"/>
      <c r="S358" s="45"/>
      <c r="T358" s="45"/>
      <c r="U358" s="45"/>
      <c r="V358" s="45"/>
      <c r="W358" s="45">
        <v>11729.99</v>
      </c>
      <c r="X358" s="45">
        <v>1</v>
      </c>
      <c r="Y358" s="45">
        <v>11729.99</v>
      </c>
      <c r="Z358" s="45"/>
      <c r="AA358" s="45"/>
      <c r="AB358" s="45"/>
    </row>
    <row r="359" ht="12.75">
      <c r="A359" s="45">
        <v>50</v>
      </c>
      <c r="B359" s="45">
        <v>1</v>
      </c>
      <c r="C359" s="45">
        <v>0</v>
      </c>
      <c r="D359" s="45">
        <v>2</v>
      </c>
      <c r="E359" s="45">
        <v>213</v>
      </c>
      <c r="F359" s="45">
        <f>ROUND(F357+F358,O359)</f>
        <v>70379.919999999998</v>
      </c>
      <c r="G359" s="45" t="s">
        <v>181</v>
      </c>
      <c r="H359" s="45" t="s">
        <v>175</v>
      </c>
      <c r="I359" s="45"/>
      <c r="J359" s="45"/>
      <c r="K359" s="45">
        <v>212</v>
      </c>
      <c r="L359" s="45">
        <v>30</v>
      </c>
      <c r="M359" s="45">
        <v>0</v>
      </c>
      <c r="N359" s="45"/>
      <c r="O359" s="45">
        <v>2</v>
      </c>
      <c r="P359" s="45"/>
      <c r="Q359" s="45"/>
      <c r="R359" s="45"/>
      <c r="S359" s="45"/>
      <c r="T359" s="45"/>
      <c r="U359" s="45"/>
      <c r="V359" s="45"/>
      <c r="W359" s="45">
        <v>70379.919999999998</v>
      </c>
      <c r="X359" s="45">
        <v>1</v>
      </c>
      <c r="Y359" s="45">
        <v>70379.919999999998</v>
      </c>
      <c r="Z359" s="45"/>
      <c r="AA359" s="45"/>
      <c r="AB359" s="45"/>
    </row>
    <row r="360" ht="12.75">
      <c r="A360" s="45">
        <v>50</v>
      </c>
      <c r="B360" s="45">
        <v>1</v>
      </c>
      <c r="C360" s="45">
        <v>0</v>
      </c>
      <c r="D360" s="45">
        <v>2</v>
      </c>
      <c r="E360" s="45">
        <v>0</v>
      </c>
      <c r="F360" s="45">
        <f>ROUND(F359*0.5857501461,O360)</f>
        <v>41225.050000000003</v>
      </c>
      <c r="G360" s="45" t="s">
        <v>182</v>
      </c>
      <c r="H360" s="45" t="s">
        <v>183</v>
      </c>
      <c r="I360" s="45"/>
      <c r="J360" s="45"/>
      <c r="K360" s="45">
        <v>212</v>
      </c>
      <c r="L360" s="45">
        <v>31</v>
      </c>
      <c r="M360" s="45">
        <v>0</v>
      </c>
      <c r="N360" s="45"/>
      <c r="O360" s="45">
        <v>2</v>
      </c>
      <c r="P360" s="45"/>
      <c r="Q360" s="45"/>
      <c r="R360" s="45"/>
      <c r="S360" s="45"/>
      <c r="T360" s="45"/>
      <c r="U360" s="45"/>
      <c r="V360" s="45"/>
      <c r="W360" s="45">
        <v>41225.050000000003</v>
      </c>
      <c r="X360" s="45">
        <v>1</v>
      </c>
      <c r="Y360" s="45">
        <v>41225.050000000003</v>
      </c>
      <c r="Z360" s="45"/>
      <c r="AA360" s="45"/>
      <c r="AB360" s="45"/>
    </row>
    <row r="362" ht="12.75">
      <c r="A362" s="43">
        <v>51</v>
      </c>
      <c r="B362" s="43">
        <f>B272</f>
        <v>1</v>
      </c>
      <c r="C362" s="43">
        <f>A272</f>
        <v>4</v>
      </c>
      <c r="D362" s="43">
        <f>ROW(A272)</f>
        <v>272</v>
      </c>
      <c r="E362" s="43"/>
      <c r="F362" s="43" t="str">
        <f>IF(F272&lt;&gt;"",F272,"")</f>
        <v xml:space="preserve">Новый раздел</v>
      </c>
      <c r="G362" s="43" t="str">
        <f>IF(G272&lt;&gt;"",G272,"")</f>
        <v xml:space="preserve">Домодедовское кладбище, Московская обл., г.Домодедово</v>
      </c>
      <c r="H362" s="43">
        <v>0</v>
      </c>
      <c r="I362" s="43"/>
      <c r="J362" s="43"/>
      <c r="K362" s="43"/>
      <c r="L362" s="43"/>
      <c r="M362" s="43"/>
      <c r="N362" s="43"/>
      <c r="O362" s="43">
        <f>ROUND(O285+O328+AB362,2)</f>
        <v>185249.42000000001</v>
      </c>
      <c r="P362" s="43">
        <f>ROUND(P285+P328+AC362,2)</f>
        <v>98730</v>
      </c>
      <c r="Q362" s="43">
        <f>ROUND(Q285+Q328+AD362,2)</f>
        <v>67985.820000000007</v>
      </c>
      <c r="R362" s="43">
        <f>ROUND(R285+R328+AE362,2)</f>
        <v>35426.150000000001</v>
      </c>
      <c r="S362" s="43">
        <f>ROUND(S285+S328+AF362,2)</f>
        <v>18533.599999999999</v>
      </c>
      <c r="T362" s="43">
        <f>ROUND(T285+T328+AG362,2)</f>
        <v>0</v>
      </c>
      <c r="U362" s="43">
        <f>U285+U328+AH362</f>
        <v>72.400000000000006</v>
      </c>
      <c r="V362" s="43">
        <f>V285+V328+AI362</f>
        <v>0</v>
      </c>
      <c r="W362" s="43">
        <f>ROUND(W285+W328+AJ362,2)</f>
        <v>0</v>
      </c>
      <c r="X362" s="43">
        <f>ROUND(X285+X328+AK362,2)</f>
        <v>12973.52</v>
      </c>
      <c r="Y362" s="43">
        <f>ROUND(Y285+Y328+AL362,2)</f>
        <v>1853.3599999999999</v>
      </c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>
        <f>ROUND(AO285+AO328+BX362,2)</f>
        <v>0</v>
      </c>
      <c r="AP362" s="43">
        <f>ROUND(AP285+AP328+BY362,2)</f>
        <v>0</v>
      </c>
      <c r="AQ362" s="43">
        <f>ROUND(AQ285+AQ328+BZ362,2)</f>
        <v>0</v>
      </c>
      <c r="AR362" s="43">
        <f>ROUND(AR285+AR328+CA362,2)</f>
        <v>214050.20000000001</v>
      </c>
      <c r="AS362" s="43">
        <f>ROUND(AS285+AS328+CB362,2)</f>
        <v>0</v>
      </c>
      <c r="AT362" s="43">
        <f>ROUND(AT285+AT328+CC362,2)</f>
        <v>0</v>
      </c>
      <c r="AU362" s="43">
        <f>ROUND(AU285+AU328+CD362,2)</f>
        <v>214050.20000000001</v>
      </c>
      <c r="AV362" s="43">
        <f>ROUND(AV285+AV328+CE362,2)</f>
        <v>98730</v>
      </c>
      <c r="AW362" s="43">
        <f>ROUND(AW285+AW328+CF362,2)</f>
        <v>98730</v>
      </c>
      <c r="AX362" s="43">
        <f>ROUND(AX285+AX328+CG362,2)</f>
        <v>0</v>
      </c>
      <c r="AY362" s="43">
        <f>ROUND(AY285+AY328+CH362,2)</f>
        <v>98730</v>
      </c>
      <c r="AZ362" s="43">
        <f>ROUND(AZ285+AZ328+CI362,2)</f>
        <v>0</v>
      </c>
      <c r="BA362" s="43">
        <f>ROUND(BA285+BA328+CJ362,2)</f>
        <v>0</v>
      </c>
      <c r="BB362" s="43">
        <f>ROUND(BB285+BB328+CK362,2)</f>
        <v>0</v>
      </c>
      <c r="BC362" s="43">
        <f>ROUND(BC285+BC328+CL362,2)</f>
        <v>0</v>
      </c>
      <c r="BD362" s="43">
        <f>ROUND(BD285+BD328+CM362,2)</f>
        <v>0</v>
      </c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3"/>
      <c r="CS362" s="43"/>
      <c r="CT362" s="43"/>
      <c r="CU362" s="43"/>
      <c r="CV362" s="43"/>
      <c r="CW362" s="43"/>
      <c r="CX362" s="43"/>
      <c r="CY362" s="43"/>
      <c r="CZ362" s="43"/>
      <c r="DA362" s="43"/>
      <c r="DB362" s="43"/>
      <c r="DC362" s="43"/>
      <c r="DD362" s="43"/>
      <c r="DE362" s="43"/>
      <c r="DF362" s="43"/>
      <c r="DG362" s="44"/>
      <c r="DH362" s="44"/>
      <c r="DI362" s="44"/>
      <c r="DJ362" s="44"/>
      <c r="DK362" s="44"/>
      <c r="DL362" s="44"/>
      <c r="DM362" s="44"/>
      <c r="DN362" s="44"/>
      <c r="DO362" s="44"/>
      <c r="DP362" s="44"/>
      <c r="DQ362" s="44"/>
      <c r="DR362" s="44"/>
      <c r="DS362" s="44"/>
      <c r="DT362" s="44"/>
      <c r="DU362" s="44"/>
      <c r="DV362" s="44"/>
      <c r="DW362" s="44"/>
      <c r="DX362" s="44"/>
      <c r="DY362" s="44"/>
      <c r="DZ362" s="44"/>
      <c r="EA362" s="44"/>
      <c r="EB362" s="44"/>
      <c r="EC362" s="44"/>
      <c r="ED362" s="44"/>
      <c r="EE362" s="44"/>
      <c r="EF362" s="44"/>
      <c r="EG362" s="44"/>
      <c r="EH362" s="44"/>
      <c r="EI362" s="44"/>
      <c r="EJ362" s="44"/>
      <c r="EK362" s="44"/>
      <c r="EL362" s="44"/>
      <c r="EM362" s="44"/>
      <c r="EN362" s="44"/>
      <c r="EO362" s="44"/>
      <c r="EP362" s="44"/>
      <c r="EQ362" s="44"/>
      <c r="ER362" s="44"/>
      <c r="ES362" s="44"/>
      <c r="ET362" s="44"/>
      <c r="EU362" s="44"/>
      <c r="EV362" s="44"/>
      <c r="EW362" s="44"/>
      <c r="EX362" s="44"/>
      <c r="EY362" s="44"/>
      <c r="EZ362" s="44"/>
      <c r="FA362" s="44"/>
      <c r="FB362" s="44"/>
      <c r="FC362" s="44"/>
      <c r="FD362" s="44"/>
      <c r="FE362" s="44"/>
      <c r="FF362" s="44"/>
      <c r="FG362" s="44"/>
      <c r="FH362" s="44"/>
      <c r="FI362" s="44"/>
      <c r="FJ362" s="44"/>
      <c r="FK362" s="44"/>
      <c r="FL362" s="44"/>
      <c r="FM362" s="44"/>
      <c r="FN362" s="44"/>
      <c r="FO362" s="44"/>
      <c r="FP362" s="44"/>
      <c r="FQ362" s="44"/>
      <c r="FR362" s="44"/>
      <c r="FS362" s="44"/>
      <c r="FT362" s="44"/>
      <c r="FU362" s="44"/>
      <c r="FV362" s="44"/>
      <c r="FW362" s="44"/>
      <c r="FX362" s="44"/>
      <c r="FY362" s="44"/>
      <c r="FZ362" s="44"/>
      <c r="GA362" s="44"/>
      <c r="GB362" s="44"/>
      <c r="GC362" s="44"/>
      <c r="GD362" s="44"/>
      <c r="GE362" s="44"/>
      <c r="GF362" s="44"/>
      <c r="GG362" s="44"/>
      <c r="GH362" s="44"/>
      <c r="GI362" s="44"/>
      <c r="GJ362" s="44"/>
      <c r="GK362" s="44"/>
      <c r="GL362" s="44"/>
      <c r="GM362" s="44"/>
      <c r="GN362" s="44"/>
      <c r="GO362" s="44"/>
      <c r="GP362" s="44"/>
      <c r="GQ362" s="44"/>
      <c r="GR362" s="44"/>
      <c r="GS362" s="44"/>
      <c r="GT362" s="44"/>
      <c r="GU362" s="44"/>
      <c r="GV362" s="44"/>
      <c r="GW362" s="44"/>
      <c r="GX362" s="44">
        <v>0</v>
      </c>
    </row>
    <row r="364" ht="12.75">
      <c r="A364" s="45">
        <v>50</v>
      </c>
      <c r="B364" s="45">
        <v>0</v>
      </c>
      <c r="C364" s="45">
        <v>0</v>
      </c>
      <c r="D364" s="45">
        <v>1</v>
      </c>
      <c r="E364" s="45">
        <v>201</v>
      </c>
      <c r="F364" s="45">
        <f>ROUND(Source!O362,O364)</f>
        <v>185249.42000000001</v>
      </c>
      <c r="G364" s="45" t="s">
        <v>123</v>
      </c>
      <c r="H364" s="45" t="s">
        <v>124</v>
      </c>
      <c r="I364" s="45"/>
      <c r="J364" s="45"/>
      <c r="K364" s="45">
        <v>201</v>
      </c>
      <c r="L364" s="45">
        <v>1</v>
      </c>
      <c r="M364" s="45">
        <v>3</v>
      </c>
      <c r="N364" s="45"/>
      <c r="O364" s="45">
        <v>2</v>
      </c>
      <c r="P364" s="45"/>
      <c r="Q364" s="45"/>
      <c r="R364" s="45"/>
      <c r="S364" s="45"/>
      <c r="T364" s="45"/>
      <c r="U364" s="45"/>
      <c r="V364" s="45"/>
      <c r="W364" s="45">
        <v>185249.42000000001</v>
      </c>
      <c r="X364" s="45">
        <v>1</v>
      </c>
      <c r="Y364" s="45">
        <v>185249.42000000001</v>
      </c>
      <c r="Z364" s="45"/>
      <c r="AA364" s="45"/>
      <c r="AB364" s="45"/>
    </row>
    <row r="365" ht="12.75">
      <c r="A365" s="45">
        <v>50</v>
      </c>
      <c r="B365" s="45">
        <v>0</v>
      </c>
      <c r="C365" s="45">
        <v>0</v>
      </c>
      <c r="D365" s="45">
        <v>1</v>
      </c>
      <c r="E365" s="45">
        <v>202</v>
      </c>
      <c r="F365" s="45">
        <f>ROUND(Source!P362,O365)</f>
        <v>98730</v>
      </c>
      <c r="G365" s="45" t="s">
        <v>125</v>
      </c>
      <c r="H365" s="45" t="s">
        <v>126</v>
      </c>
      <c r="I365" s="45"/>
      <c r="J365" s="45"/>
      <c r="K365" s="45">
        <v>202</v>
      </c>
      <c r="L365" s="45">
        <v>2</v>
      </c>
      <c r="M365" s="45">
        <v>3</v>
      </c>
      <c r="N365" s="45"/>
      <c r="O365" s="45">
        <v>2</v>
      </c>
      <c r="P365" s="45"/>
      <c r="Q365" s="45"/>
      <c r="R365" s="45"/>
      <c r="S365" s="45"/>
      <c r="T365" s="45"/>
      <c r="U365" s="45"/>
      <c r="V365" s="45"/>
      <c r="W365" s="45">
        <v>98730</v>
      </c>
      <c r="X365" s="45">
        <v>1</v>
      </c>
      <c r="Y365" s="45">
        <v>98730</v>
      </c>
      <c r="Z365" s="45"/>
      <c r="AA365" s="45"/>
      <c r="AB365" s="45"/>
    </row>
    <row r="366" ht="12.75">
      <c r="A366" s="45">
        <v>50</v>
      </c>
      <c r="B366" s="45">
        <v>0</v>
      </c>
      <c r="C366" s="45">
        <v>0</v>
      </c>
      <c r="D366" s="45">
        <v>1</v>
      </c>
      <c r="E366" s="45">
        <v>222</v>
      </c>
      <c r="F366" s="45">
        <f>ROUND(Source!AO362,O366)</f>
        <v>0</v>
      </c>
      <c r="G366" s="45" t="s">
        <v>127</v>
      </c>
      <c r="H366" s="45" t="s">
        <v>128</v>
      </c>
      <c r="I366" s="45"/>
      <c r="J366" s="45"/>
      <c r="K366" s="45">
        <v>222</v>
      </c>
      <c r="L366" s="45">
        <v>3</v>
      </c>
      <c r="M366" s="45">
        <v>3</v>
      </c>
      <c r="N366" s="45"/>
      <c r="O366" s="45">
        <v>2</v>
      </c>
      <c r="P366" s="45"/>
      <c r="Q366" s="45"/>
      <c r="R366" s="45"/>
      <c r="S366" s="45"/>
      <c r="T366" s="45"/>
      <c r="U366" s="45"/>
      <c r="V366" s="45"/>
      <c r="W366" s="45">
        <v>0</v>
      </c>
      <c r="X366" s="45">
        <v>1</v>
      </c>
      <c r="Y366" s="45">
        <v>0</v>
      </c>
      <c r="Z366" s="45"/>
      <c r="AA366" s="45"/>
      <c r="AB366" s="45"/>
    </row>
    <row r="367" ht="12.75">
      <c r="A367" s="45">
        <v>50</v>
      </c>
      <c r="B367" s="45">
        <v>0</v>
      </c>
      <c r="C367" s="45">
        <v>0</v>
      </c>
      <c r="D367" s="45">
        <v>1</v>
      </c>
      <c r="E367" s="45">
        <v>225</v>
      </c>
      <c r="F367" s="45">
        <f>ROUND(Source!AV362,O367)</f>
        <v>98730</v>
      </c>
      <c r="G367" s="45" t="s">
        <v>129</v>
      </c>
      <c r="H367" s="45" t="s">
        <v>130</v>
      </c>
      <c r="I367" s="45"/>
      <c r="J367" s="45"/>
      <c r="K367" s="45">
        <v>225</v>
      </c>
      <c r="L367" s="45">
        <v>4</v>
      </c>
      <c r="M367" s="45">
        <v>3</v>
      </c>
      <c r="N367" s="45"/>
      <c r="O367" s="45">
        <v>2</v>
      </c>
      <c r="P367" s="45"/>
      <c r="Q367" s="45"/>
      <c r="R367" s="45"/>
      <c r="S367" s="45"/>
      <c r="T367" s="45"/>
      <c r="U367" s="45"/>
      <c r="V367" s="45"/>
      <c r="W367" s="45">
        <v>98730</v>
      </c>
      <c r="X367" s="45">
        <v>1</v>
      </c>
      <c r="Y367" s="45">
        <v>98730</v>
      </c>
      <c r="Z367" s="45"/>
      <c r="AA367" s="45"/>
      <c r="AB367" s="45"/>
    </row>
    <row r="368" ht="12.75">
      <c r="A368" s="45">
        <v>50</v>
      </c>
      <c r="B368" s="45">
        <v>0</v>
      </c>
      <c r="C368" s="45">
        <v>0</v>
      </c>
      <c r="D368" s="45">
        <v>1</v>
      </c>
      <c r="E368" s="45">
        <v>226</v>
      </c>
      <c r="F368" s="45">
        <f>ROUND(Source!AW362,O368)</f>
        <v>98730</v>
      </c>
      <c r="G368" s="45" t="s">
        <v>131</v>
      </c>
      <c r="H368" s="45" t="s">
        <v>132</v>
      </c>
      <c r="I368" s="45"/>
      <c r="J368" s="45"/>
      <c r="K368" s="45">
        <v>226</v>
      </c>
      <c r="L368" s="45">
        <v>5</v>
      </c>
      <c r="M368" s="45">
        <v>3</v>
      </c>
      <c r="N368" s="45"/>
      <c r="O368" s="45">
        <v>2</v>
      </c>
      <c r="P368" s="45"/>
      <c r="Q368" s="45"/>
      <c r="R368" s="45"/>
      <c r="S368" s="45"/>
      <c r="T368" s="45"/>
      <c r="U368" s="45"/>
      <c r="V368" s="45"/>
      <c r="W368" s="45">
        <v>98730</v>
      </c>
      <c r="X368" s="45">
        <v>1</v>
      </c>
      <c r="Y368" s="45">
        <v>98730</v>
      </c>
      <c r="Z368" s="45"/>
      <c r="AA368" s="45"/>
      <c r="AB368" s="45"/>
    </row>
    <row r="369" ht="12.75">
      <c r="A369" s="45">
        <v>50</v>
      </c>
      <c r="B369" s="45">
        <v>0</v>
      </c>
      <c r="C369" s="45">
        <v>0</v>
      </c>
      <c r="D369" s="45">
        <v>1</v>
      </c>
      <c r="E369" s="45">
        <v>227</v>
      </c>
      <c r="F369" s="45">
        <f>ROUND(Source!AX362,O369)</f>
        <v>0</v>
      </c>
      <c r="G369" s="45" t="s">
        <v>133</v>
      </c>
      <c r="H369" s="45" t="s">
        <v>134</v>
      </c>
      <c r="I369" s="45"/>
      <c r="J369" s="45"/>
      <c r="K369" s="45">
        <v>227</v>
      </c>
      <c r="L369" s="45">
        <v>6</v>
      </c>
      <c r="M369" s="45">
        <v>3</v>
      </c>
      <c r="N369" s="45"/>
      <c r="O369" s="45">
        <v>2</v>
      </c>
      <c r="P369" s="45"/>
      <c r="Q369" s="45"/>
      <c r="R369" s="45"/>
      <c r="S369" s="45"/>
      <c r="T369" s="45"/>
      <c r="U369" s="45"/>
      <c r="V369" s="45"/>
      <c r="W369" s="45">
        <v>0</v>
      </c>
      <c r="X369" s="45">
        <v>1</v>
      </c>
      <c r="Y369" s="45">
        <v>0</v>
      </c>
      <c r="Z369" s="45"/>
      <c r="AA369" s="45"/>
      <c r="AB369" s="45"/>
    </row>
    <row r="370" ht="12.75">
      <c r="A370" s="45">
        <v>50</v>
      </c>
      <c r="B370" s="45">
        <v>0</v>
      </c>
      <c r="C370" s="45">
        <v>0</v>
      </c>
      <c r="D370" s="45">
        <v>1</v>
      </c>
      <c r="E370" s="45">
        <v>228</v>
      </c>
      <c r="F370" s="45">
        <f>ROUND(Source!AY362,O370)</f>
        <v>98730</v>
      </c>
      <c r="G370" s="45" t="s">
        <v>135</v>
      </c>
      <c r="H370" s="45" t="s">
        <v>136</v>
      </c>
      <c r="I370" s="45"/>
      <c r="J370" s="45"/>
      <c r="K370" s="45">
        <v>228</v>
      </c>
      <c r="L370" s="45">
        <v>7</v>
      </c>
      <c r="M370" s="45">
        <v>3</v>
      </c>
      <c r="N370" s="45"/>
      <c r="O370" s="45">
        <v>2</v>
      </c>
      <c r="P370" s="45"/>
      <c r="Q370" s="45"/>
      <c r="R370" s="45"/>
      <c r="S370" s="45"/>
      <c r="T370" s="45"/>
      <c r="U370" s="45"/>
      <c r="V370" s="45"/>
      <c r="W370" s="45">
        <v>98730</v>
      </c>
      <c r="X370" s="45">
        <v>1</v>
      </c>
      <c r="Y370" s="45">
        <v>98730</v>
      </c>
      <c r="Z370" s="45"/>
      <c r="AA370" s="45"/>
      <c r="AB370" s="45"/>
    </row>
    <row r="371" ht="12.75">
      <c r="A371" s="45">
        <v>50</v>
      </c>
      <c r="B371" s="45">
        <v>0</v>
      </c>
      <c r="C371" s="45">
        <v>0</v>
      </c>
      <c r="D371" s="45">
        <v>1</v>
      </c>
      <c r="E371" s="45">
        <v>216</v>
      </c>
      <c r="F371" s="45">
        <f>ROUND(Source!AP362,O371)</f>
        <v>0</v>
      </c>
      <c r="G371" s="45" t="s">
        <v>137</v>
      </c>
      <c r="H371" s="45" t="s">
        <v>138</v>
      </c>
      <c r="I371" s="45"/>
      <c r="J371" s="45"/>
      <c r="K371" s="45">
        <v>216</v>
      </c>
      <c r="L371" s="45">
        <v>8</v>
      </c>
      <c r="M371" s="45">
        <v>3</v>
      </c>
      <c r="N371" s="45"/>
      <c r="O371" s="45">
        <v>2</v>
      </c>
      <c r="P371" s="45"/>
      <c r="Q371" s="45"/>
      <c r="R371" s="45"/>
      <c r="S371" s="45"/>
      <c r="T371" s="45"/>
      <c r="U371" s="45"/>
      <c r="V371" s="45"/>
      <c r="W371" s="45">
        <v>0</v>
      </c>
      <c r="X371" s="45">
        <v>1</v>
      </c>
      <c r="Y371" s="45">
        <v>0</v>
      </c>
      <c r="Z371" s="45"/>
      <c r="AA371" s="45"/>
      <c r="AB371" s="45"/>
    </row>
    <row r="372" ht="12.75">
      <c r="A372" s="45">
        <v>50</v>
      </c>
      <c r="B372" s="45">
        <v>0</v>
      </c>
      <c r="C372" s="45">
        <v>0</v>
      </c>
      <c r="D372" s="45">
        <v>1</v>
      </c>
      <c r="E372" s="45">
        <v>223</v>
      </c>
      <c r="F372" s="45">
        <f>ROUND(Source!AQ362,O372)</f>
        <v>0</v>
      </c>
      <c r="G372" s="45" t="s">
        <v>139</v>
      </c>
      <c r="H372" s="45" t="s">
        <v>140</v>
      </c>
      <c r="I372" s="45"/>
      <c r="J372" s="45"/>
      <c r="K372" s="45">
        <v>223</v>
      </c>
      <c r="L372" s="45">
        <v>9</v>
      </c>
      <c r="M372" s="45">
        <v>3</v>
      </c>
      <c r="N372" s="45"/>
      <c r="O372" s="45">
        <v>2</v>
      </c>
      <c r="P372" s="45"/>
      <c r="Q372" s="45"/>
      <c r="R372" s="45"/>
      <c r="S372" s="45"/>
      <c r="T372" s="45"/>
      <c r="U372" s="45"/>
      <c r="V372" s="45"/>
      <c r="W372" s="45">
        <v>0</v>
      </c>
      <c r="X372" s="45">
        <v>1</v>
      </c>
      <c r="Y372" s="45">
        <v>0</v>
      </c>
      <c r="Z372" s="45"/>
      <c r="AA372" s="45"/>
      <c r="AB372" s="45"/>
    </row>
    <row r="373" ht="12.75">
      <c r="A373" s="45">
        <v>50</v>
      </c>
      <c r="B373" s="45">
        <v>0</v>
      </c>
      <c r="C373" s="45">
        <v>0</v>
      </c>
      <c r="D373" s="45">
        <v>1</v>
      </c>
      <c r="E373" s="45">
        <v>229</v>
      </c>
      <c r="F373" s="45">
        <f>ROUND(Source!AZ362,O373)</f>
        <v>0</v>
      </c>
      <c r="G373" s="45" t="s">
        <v>141</v>
      </c>
      <c r="H373" s="45" t="s">
        <v>142</v>
      </c>
      <c r="I373" s="45"/>
      <c r="J373" s="45"/>
      <c r="K373" s="45">
        <v>229</v>
      </c>
      <c r="L373" s="45">
        <v>10</v>
      </c>
      <c r="M373" s="45">
        <v>3</v>
      </c>
      <c r="N373" s="45"/>
      <c r="O373" s="45">
        <v>2</v>
      </c>
      <c r="P373" s="45"/>
      <c r="Q373" s="45"/>
      <c r="R373" s="45"/>
      <c r="S373" s="45"/>
      <c r="T373" s="45"/>
      <c r="U373" s="45"/>
      <c r="V373" s="45"/>
      <c r="W373" s="45">
        <v>0</v>
      </c>
      <c r="X373" s="45">
        <v>1</v>
      </c>
      <c r="Y373" s="45">
        <v>0</v>
      </c>
      <c r="Z373" s="45"/>
      <c r="AA373" s="45"/>
      <c r="AB373" s="45"/>
    </row>
    <row r="374" ht="12.75">
      <c r="A374" s="45">
        <v>50</v>
      </c>
      <c r="B374" s="45">
        <v>0</v>
      </c>
      <c r="C374" s="45">
        <v>0</v>
      </c>
      <c r="D374" s="45">
        <v>1</v>
      </c>
      <c r="E374" s="45">
        <v>203</v>
      </c>
      <c r="F374" s="45">
        <f>ROUND(Source!Q362,O374)</f>
        <v>67985.820000000007</v>
      </c>
      <c r="G374" s="45" t="s">
        <v>143</v>
      </c>
      <c r="H374" s="45" t="s">
        <v>144</v>
      </c>
      <c r="I374" s="45"/>
      <c r="J374" s="45"/>
      <c r="K374" s="45">
        <v>203</v>
      </c>
      <c r="L374" s="45">
        <v>11</v>
      </c>
      <c r="M374" s="45">
        <v>3</v>
      </c>
      <c r="N374" s="45"/>
      <c r="O374" s="45">
        <v>2</v>
      </c>
      <c r="P374" s="45"/>
      <c r="Q374" s="45"/>
      <c r="R374" s="45"/>
      <c r="S374" s="45"/>
      <c r="T374" s="45"/>
      <c r="U374" s="45"/>
      <c r="V374" s="45"/>
      <c r="W374" s="45">
        <v>67985.820000000007</v>
      </c>
      <c r="X374" s="45">
        <v>1</v>
      </c>
      <c r="Y374" s="45">
        <v>67985.820000000007</v>
      </c>
      <c r="Z374" s="45"/>
      <c r="AA374" s="45"/>
      <c r="AB374" s="45"/>
    </row>
    <row r="375" ht="12.75">
      <c r="A375" s="45">
        <v>50</v>
      </c>
      <c r="B375" s="45">
        <v>0</v>
      </c>
      <c r="C375" s="45">
        <v>0</v>
      </c>
      <c r="D375" s="45">
        <v>1</v>
      </c>
      <c r="E375" s="45">
        <v>231</v>
      </c>
      <c r="F375" s="45">
        <f>ROUND(Source!BB362,O375)</f>
        <v>0</v>
      </c>
      <c r="G375" s="45" t="s">
        <v>145</v>
      </c>
      <c r="H375" s="45" t="s">
        <v>146</v>
      </c>
      <c r="I375" s="45"/>
      <c r="J375" s="45"/>
      <c r="K375" s="45">
        <v>231</v>
      </c>
      <c r="L375" s="45">
        <v>12</v>
      </c>
      <c r="M375" s="45">
        <v>3</v>
      </c>
      <c r="N375" s="45"/>
      <c r="O375" s="45">
        <v>2</v>
      </c>
      <c r="P375" s="45"/>
      <c r="Q375" s="45"/>
      <c r="R375" s="45"/>
      <c r="S375" s="45"/>
      <c r="T375" s="45"/>
      <c r="U375" s="45"/>
      <c r="V375" s="45"/>
      <c r="W375" s="45">
        <v>0</v>
      </c>
      <c r="X375" s="45">
        <v>1</v>
      </c>
      <c r="Y375" s="45">
        <v>0</v>
      </c>
      <c r="Z375" s="45"/>
      <c r="AA375" s="45"/>
      <c r="AB375" s="45"/>
    </row>
    <row r="376" ht="12.75">
      <c r="A376" s="45">
        <v>50</v>
      </c>
      <c r="B376" s="45">
        <v>0</v>
      </c>
      <c r="C376" s="45">
        <v>0</v>
      </c>
      <c r="D376" s="45">
        <v>1</v>
      </c>
      <c r="E376" s="45">
        <v>204</v>
      </c>
      <c r="F376" s="45">
        <f>ROUND(Source!R362,O376)</f>
        <v>35426.150000000001</v>
      </c>
      <c r="G376" s="45" t="s">
        <v>147</v>
      </c>
      <c r="H376" s="45" t="s">
        <v>148</v>
      </c>
      <c r="I376" s="45"/>
      <c r="J376" s="45"/>
      <c r="K376" s="45">
        <v>204</v>
      </c>
      <c r="L376" s="45">
        <v>13</v>
      </c>
      <c r="M376" s="45">
        <v>3</v>
      </c>
      <c r="N376" s="45"/>
      <c r="O376" s="45">
        <v>2</v>
      </c>
      <c r="P376" s="45"/>
      <c r="Q376" s="45"/>
      <c r="R376" s="45"/>
      <c r="S376" s="45"/>
      <c r="T376" s="45"/>
      <c r="U376" s="45"/>
      <c r="V376" s="45"/>
      <c r="W376" s="45">
        <v>35426.150000000001</v>
      </c>
      <c r="X376" s="45">
        <v>1</v>
      </c>
      <c r="Y376" s="45">
        <v>35426.150000000001</v>
      </c>
      <c r="Z376" s="45"/>
      <c r="AA376" s="45"/>
      <c r="AB376" s="45"/>
    </row>
    <row r="377" ht="12.75">
      <c r="A377" s="45">
        <v>50</v>
      </c>
      <c r="B377" s="45">
        <v>0</v>
      </c>
      <c r="C377" s="45">
        <v>0</v>
      </c>
      <c r="D377" s="45">
        <v>1</v>
      </c>
      <c r="E377" s="45">
        <v>205</v>
      </c>
      <c r="F377" s="45">
        <f>ROUND(Source!S362,O377)</f>
        <v>18533.599999999999</v>
      </c>
      <c r="G377" s="45" t="s">
        <v>149</v>
      </c>
      <c r="H377" s="45" t="s">
        <v>150</v>
      </c>
      <c r="I377" s="45"/>
      <c r="J377" s="45"/>
      <c r="K377" s="45">
        <v>205</v>
      </c>
      <c r="L377" s="45">
        <v>14</v>
      </c>
      <c r="M377" s="45">
        <v>3</v>
      </c>
      <c r="N377" s="45"/>
      <c r="O377" s="45">
        <v>2</v>
      </c>
      <c r="P377" s="45"/>
      <c r="Q377" s="45"/>
      <c r="R377" s="45"/>
      <c r="S377" s="45"/>
      <c r="T377" s="45"/>
      <c r="U377" s="45"/>
      <c r="V377" s="45"/>
      <c r="W377" s="45">
        <v>18533.599999999999</v>
      </c>
      <c r="X377" s="45">
        <v>1</v>
      </c>
      <c r="Y377" s="45">
        <v>18533.599999999999</v>
      </c>
      <c r="Z377" s="45"/>
      <c r="AA377" s="45"/>
      <c r="AB377" s="45"/>
    </row>
    <row r="378" ht="12.75">
      <c r="A378" s="45">
        <v>50</v>
      </c>
      <c r="B378" s="45">
        <v>0</v>
      </c>
      <c r="C378" s="45">
        <v>0</v>
      </c>
      <c r="D378" s="45">
        <v>1</v>
      </c>
      <c r="E378" s="45">
        <v>232</v>
      </c>
      <c r="F378" s="45">
        <f>ROUND(Source!BC362,O378)</f>
        <v>0</v>
      </c>
      <c r="G378" s="45" t="s">
        <v>151</v>
      </c>
      <c r="H378" s="45" t="s">
        <v>152</v>
      </c>
      <c r="I378" s="45"/>
      <c r="J378" s="45"/>
      <c r="K378" s="45">
        <v>232</v>
      </c>
      <c r="L378" s="45">
        <v>15</v>
      </c>
      <c r="M378" s="45">
        <v>3</v>
      </c>
      <c r="N378" s="45"/>
      <c r="O378" s="45">
        <v>2</v>
      </c>
      <c r="P378" s="45"/>
      <c r="Q378" s="45"/>
      <c r="R378" s="45"/>
      <c r="S378" s="45"/>
      <c r="T378" s="45"/>
      <c r="U378" s="45"/>
      <c r="V378" s="45"/>
      <c r="W378" s="45">
        <v>0</v>
      </c>
      <c r="X378" s="45">
        <v>1</v>
      </c>
      <c r="Y378" s="45">
        <v>0</v>
      </c>
      <c r="Z378" s="45"/>
      <c r="AA378" s="45"/>
      <c r="AB378" s="45"/>
    </row>
    <row r="379" ht="12.75">
      <c r="A379" s="45">
        <v>50</v>
      </c>
      <c r="B379" s="45">
        <v>0</v>
      </c>
      <c r="C379" s="45">
        <v>0</v>
      </c>
      <c r="D379" s="45">
        <v>1</v>
      </c>
      <c r="E379" s="45">
        <v>214</v>
      </c>
      <c r="F379" s="45">
        <f>ROUND(Source!AS362,O379)</f>
        <v>0</v>
      </c>
      <c r="G379" s="45" t="s">
        <v>153</v>
      </c>
      <c r="H379" s="45" t="s">
        <v>154</v>
      </c>
      <c r="I379" s="45"/>
      <c r="J379" s="45"/>
      <c r="K379" s="45">
        <v>214</v>
      </c>
      <c r="L379" s="45">
        <v>16</v>
      </c>
      <c r="M379" s="45">
        <v>3</v>
      </c>
      <c r="N379" s="45"/>
      <c r="O379" s="45">
        <v>2</v>
      </c>
      <c r="P379" s="45"/>
      <c r="Q379" s="45"/>
      <c r="R379" s="45"/>
      <c r="S379" s="45"/>
      <c r="T379" s="45"/>
      <c r="U379" s="45"/>
      <c r="V379" s="45"/>
      <c r="W379" s="45">
        <v>0</v>
      </c>
      <c r="X379" s="45">
        <v>1</v>
      </c>
      <c r="Y379" s="45">
        <v>0</v>
      </c>
      <c r="Z379" s="45"/>
      <c r="AA379" s="45"/>
      <c r="AB379" s="45"/>
    </row>
    <row r="380" ht="12.75">
      <c r="A380" s="45">
        <v>50</v>
      </c>
      <c r="B380" s="45">
        <v>0</v>
      </c>
      <c r="C380" s="45">
        <v>0</v>
      </c>
      <c r="D380" s="45">
        <v>1</v>
      </c>
      <c r="E380" s="45">
        <v>215</v>
      </c>
      <c r="F380" s="45">
        <f>ROUND(Source!AT362,O380)</f>
        <v>0</v>
      </c>
      <c r="G380" s="45" t="s">
        <v>155</v>
      </c>
      <c r="H380" s="45" t="s">
        <v>156</v>
      </c>
      <c r="I380" s="45"/>
      <c r="J380" s="45"/>
      <c r="K380" s="45">
        <v>215</v>
      </c>
      <c r="L380" s="45">
        <v>17</v>
      </c>
      <c r="M380" s="45">
        <v>3</v>
      </c>
      <c r="N380" s="45"/>
      <c r="O380" s="45">
        <v>2</v>
      </c>
      <c r="P380" s="45"/>
      <c r="Q380" s="45"/>
      <c r="R380" s="45"/>
      <c r="S380" s="45"/>
      <c r="T380" s="45"/>
      <c r="U380" s="45"/>
      <c r="V380" s="45"/>
      <c r="W380" s="45">
        <v>0</v>
      </c>
      <c r="X380" s="45">
        <v>1</v>
      </c>
      <c r="Y380" s="45">
        <v>0</v>
      </c>
      <c r="Z380" s="45"/>
      <c r="AA380" s="45"/>
      <c r="AB380" s="45"/>
    </row>
    <row r="381" ht="12.75">
      <c r="A381" s="45">
        <v>50</v>
      </c>
      <c r="B381" s="45">
        <v>0</v>
      </c>
      <c r="C381" s="45">
        <v>0</v>
      </c>
      <c r="D381" s="45">
        <v>1</v>
      </c>
      <c r="E381" s="45">
        <v>217</v>
      </c>
      <c r="F381" s="45">
        <f>ROUND(Source!AU362,O381)</f>
        <v>214050.20000000001</v>
      </c>
      <c r="G381" s="45" t="s">
        <v>157</v>
      </c>
      <c r="H381" s="45" t="s">
        <v>158</v>
      </c>
      <c r="I381" s="45"/>
      <c r="J381" s="45"/>
      <c r="K381" s="45">
        <v>217</v>
      </c>
      <c r="L381" s="45">
        <v>18</v>
      </c>
      <c r="M381" s="45">
        <v>3</v>
      </c>
      <c r="N381" s="45"/>
      <c r="O381" s="45">
        <v>2</v>
      </c>
      <c r="P381" s="45"/>
      <c r="Q381" s="45"/>
      <c r="R381" s="45"/>
      <c r="S381" s="45"/>
      <c r="T381" s="45"/>
      <c r="U381" s="45"/>
      <c r="V381" s="45"/>
      <c r="W381" s="45">
        <v>214050.20000000001</v>
      </c>
      <c r="X381" s="45">
        <v>1</v>
      </c>
      <c r="Y381" s="45">
        <v>214050.20000000001</v>
      </c>
      <c r="Z381" s="45"/>
      <c r="AA381" s="45"/>
      <c r="AB381" s="45"/>
    </row>
    <row r="382" ht="12.75">
      <c r="A382" s="45">
        <v>50</v>
      </c>
      <c r="B382" s="45">
        <v>0</v>
      </c>
      <c r="C382" s="45">
        <v>0</v>
      </c>
      <c r="D382" s="45">
        <v>1</v>
      </c>
      <c r="E382" s="45">
        <v>230</v>
      </c>
      <c r="F382" s="45">
        <f>ROUND(Source!BA362,O382)</f>
        <v>0</v>
      </c>
      <c r="G382" s="45" t="s">
        <v>159</v>
      </c>
      <c r="H382" s="45" t="s">
        <v>160</v>
      </c>
      <c r="I382" s="45"/>
      <c r="J382" s="45"/>
      <c r="K382" s="45">
        <v>230</v>
      </c>
      <c r="L382" s="45">
        <v>19</v>
      </c>
      <c r="M382" s="45">
        <v>3</v>
      </c>
      <c r="N382" s="45"/>
      <c r="O382" s="45">
        <v>2</v>
      </c>
      <c r="P382" s="45"/>
      <c r="Q382" s="45"/>
      <c r="R382" s="45"/>
      <c r="S382" s="45"/>
      <c r="T382" s="45"/>
      <c r="U382" s="45"/>
      <c r="V382" s="45"/>
      <c r="W382" s="45">
        <v>0</v>
      </c>
      <c r="X382" s="45">
        <v>1</v>
      </c>
      <c r="Y382" s="45">
        <v>0</v>
      </c>
      <c r="Z382" s="45"/>
      <c r="AA382" s="45"/>
      <c r="AB382" s="45"/>
    </row>
    <row r="383" ht="12.75">
      <c r="A383" s="45">
        <v>50</v>
      </c>
      <c r="B383" s="45">
        <v>0</v>
      </c>
      <c r="C383" s="45">
        <v>0</v>
      </c>
      <c r="D383" s="45">
        <v>1</v>
      </c>
      <c r="E383" s="45">
        <v>206</v>
      </c>
      <c r="F383" s="45">
        <f>ROUND(Source!T362,O383)</f>
        <v>0</v>
      </c>
      <c r="G383" s="45" t="s">
        <v>161</v>
      </c>
      <c r="H383" s="45" t="s">
        <v>162</v>
      </c>
      <c r="I383" s="45"/>
      <c r="J383" s="45"/>
      <c r="K383" s="45">
        <v>206</v>
      </c>
      <c r="L383" s="45">
        <v>20</v>
      </c>
      <c r="M383" s="45">
        <v>3</v>
      </c>
      <c r="N383" s="45"/>
      <c r="O383" s="45">
        <v>2</v>
      </c>
      <c r="P383" s="45"/>
      <c r="Q383" s="45"/>
      <c r="R383" s="45"/>
      <c r="S383" s="45"/>
      <c r="T383" s="45"/>
      <c r="U383" s="45"/>
      <c r="V383" s="45"/>
      <c r="W383" s="45">
        <v>0</v>
      </c>
      <c r="X383" s="45">
        <v>1</v>
      </c>
      <c r="Y383" s="45">
        <v>0</v>
      </c>
      <c r="Z383" s="45"/>
      <c r="AA383" s="45"/>
      <c r="AB383" s="45"/>
    </row>
    <row r="384" ht="12.75">
      <c r="A384" s="45">
        <v>50</v>
      </c>
      <c r="B384" s="45">
        <v>0</v>
      </c>
      <c r="C384" s="45">
        <v>0</v>
      </c>
      <c r="D384" s="45">
        <v>1</v>
      </c>
      <c r="E384" s="45">
        <v>207</v>
      </c>
      <c r="F384" s="45">
        <f>Source!U362</f>
        <v>72.400000000000006</v>
      </c>
      <c r="G384" s="45" t="s">
        <v>163</v>
      </c>
      <c r="H384" s="45" t="s">
        <v>164</v>
      </c>
      <c r="I384" s="45"/>
      <c r="J384" s="45"/>
      <c r="K384" s="45">
        <v>207</v>
      </c>
      <c r="L384" s="45">
        <v>21</v>
      </c>
      <c r="M384" s="45">
        <v>3</v>
      </c>
      <c r="N384" s="45"/>
      <c r="O384" s="45">
        <v>-1</v>
      </c>
      <c r="P384" s="45"/>
      <c r="Q384" s="45"/>
      <c r="R384" s="45"/>
      <c r="S384" s="45"/>
      <c r="T384" s="45"/>
      <c r="U384" s="45"/>
      <c r="V384" s="45"/>
      <c r="W384" s="45">
        <v>72.400000000000006</v>
      </c>
      <c r="X384" s="45">
        <v>1</v>
      </c>
      <c r="Y384" s="45">
        <v>72.400000000000006</v>
      </c>
      <c r="Z384" s="45"/>
      <c r="AA384" s="45"/>
      <c r="AB384" s="45"/>
    </row>
    <row r="385" ht="12.75">
      <c r="A385" s="45">
        <v>50</v>
      </c>
      <c r="B385" s="45">
        <v>0</v>
      </c>
      <c r="C385" s="45">
        <v>0</v>
      </c>
      <c r="D385" s="45">
        <v>1</v>
      </c>
      <c r="E385" s="45">
        <v>208</v>
      </c>
      <c r="F385" s="45">
        <f>Source!V362</f>
        <v>0</v>
      </c>
      <c r="G385" s="45" t="s">
        <v>165</v>
      </c>
      <c r="H385" s="45" t="s">
        <v>166</v>
      </c>
      <c r="I385" s="45"/>
      <c r="J385" s="45"/>
      <c r="K385" s="45">
        <v>208</v>
      </c>
      <c r="L385" s="45">
        <v>22</v>
      </c>
      <c r="M385" s="45">
        <v>3</v>
      </c>
      <c r="N385" s="45"/>
      <c r="O385" s="45">
        <v>-1</v>
      </c>
      <c r="P385" s="45"/>
      <c r="Q385" s="45"/>
      <c r="R385" s="45"/>
      <c r="S385" s="45"/>
      <c r="T385" s="45"/>
      <c r="U385" s="45"/>
      <c r="V385" s="45"/>
      <c r="W385" s="45">
        <v>0</v>
      </c>
      <c r="X385" s="45">
        <v>1</v>
      </c>
      <c r="Y385" s="45">
        <v>0</v>
      </c>
      <c r="Z385" s="45"/>
      <c r="AA385" s="45"/>
      <c r="AB385" s="45"/>
    </row>
    <row r="386" ht="12.75">
      <c r="A386" s="45">
        <v>50</v>
      </c>
      <c r="B386" s="45">
        <v>0</v>
      </c>
      <c r="C386" s="45">
        <v>0</v>
      </c>
      <c r="D386" s="45">
        <v>1</v>
      </c>
      <c r="E386" s="45">
        <v>209</v>
      </c>
      <c r="F386" s="45">
        <f>ROUND(Source!W362,O386)</f>
        <v>0</v>
      </c>
      <c r="G386" s="45" t="s">
        <v>167</v>
      </c>
      <c r="H386" s="45" t="s">
        <v>168</v>
      </c>
      <c r="I386" s="45"/>
      <c r="J386" s="45"/>
      <c r="K386" s="45">
        <v>209</v>
      </c>
      <c r="L386" s="45">
        <v>23</v>
      </c>
      <c r="M386" s="45">
        <v>3</v>
      </c>
      <c r="N386" s="45"/>
      <c r="O386" s="45">
        <v>2</v>
      </c>
      <c r="P386" s="45"/>
      <c r="Q386" s="45"/>
      <c r="R386" s="45"/>
      <c r="S386" s="45"/>
      <c r="T386" s="45"/>
      <c r="U386" s="45"/>
      <c r="V386" s="45"/>
      <c r="W386" s="45">
        <v>0</v>
      </c>
      <c r="X386" s="45">
        <v>1</v>
      </c>
      <c r="Y386" s="45">
        <v>0</v>
      </c>
      <c r="Z386" s="45"/>
      <c r="AA386" s="45"/>
      <c r="AB386" s="45"/>
    </row>
    <row r="387" ht="12.75">
      <c r="A387" s="45">
        <v>50</v>
      </c>
      <c r="B387" s="45">
        <v>0</v>
      </c>
      <c r="C387" s="45">
        <v>0</v>
      </c>
      <c r="D387" s="45">
        <v>1</v>
      </c>
      <c r="E387" s="45">
        <v>233</v>
      </c>
      <c r="F387" s="45">
        <f>ROUND(Source!BD362,O387)</f>
        <v>0</v>
      </c>
      <c r="G387" s="45" t="s">
        <v>169</v>
      </c>
      <c r="H387" s="45" t="s">
        <v>170</v>
      </c>
      <c r="I387" s="45"/>
      <c r="J387" s="45"/>
      <c r="K387" s="45">
        <v>233</v>
      </c>
      <c r="L387" s="45">
        <v>24</v>
      </c>
      <c r="M387" s="45">
        <v>3</v>
      </c>
      <c r="N387" s="45"/>
      <c r="O387" s="45">
        <v>2</v>
      </c>
      <c r="P387" s="45"/>
      <c r="Q387" s="45"/>
      <c r="R387" s="45"/>
      <c r="S387" s="45"/>
      <c r="T387" s="45"/>
      <c r="U387" s="45"/>
      <c r="V387" s="45"/>
      <c r="W387" s="45">
        <v>0</v>
      </c>
      <c r="X387" s="45">
        <v>1</v>
      </c>
      <c r="Y387" s="45">
        <v>0</v>
      </c>
      <c r="Z387" s="45"/>
      <c r="AA387" s="45"/>
      <c r="AB387" s="45"/>
    </row>
    <row r="388" ht="12.75">
      <c r="A388" s="45">
        <v>50</v>
      </c>
      <c r="B388" s="45">
        <v>0</v>
      </c>
      <c r="C388" s="45">
        <v>0</v>
      </c>
      <c r="D388" s="45">
        <v>1</v>
      </c>
      <c r="E388" s="45">
        <v>210</v>
      </c>
      <c r="F388" s="45">
        <f>ROUND(Source!X362,O388)</f>
        <v>12973.52</v>
      </c>
      <c r="G388" s="45" t="s">
        <v>171</v>
      </c>
      <c r="H388" s="45" t="s">
        <v>172</v>
      </c>
      <c r="I388" s="45"/>
      <c r="J388" s="45"/>
      <c r="K388" s="45">
        <v>210</v>
      </c>
      <c r="L388" s="45">
        <v>25</v>
      </c>
      <c r="M388" s="45">
        <v>3</v>
      </c>
      <c r="N388" s="45"/>
      <c r="O388" s="45">
        <v>2</v>
      </c>
      <c r="P388" s="45"/>
      <c r="Q388" s="45"/>
      <c r="R388" s="45"/>
      <c r="S388" s="45"/>
      <c r="T388" s="45"/>
      <c r="U388" s="45"/>
      <c r="V388" s="45"/>
      <c r="W388" s="45">
        <v>12973.52</v>
      </c>
      <c r="X388" s="45">
        <v>1</v>
      </c>
      <c r="Y388" s="45">
        <v>12973.52</v>
      </c>
      <c r="Z388" s="45"/>
      <c r="AA388" s="45"/>
      <c r="AB388" s="45"/>
    </row>
    <row r="389" ht="12.75">
      <c r="A389" s="45">
        <v>50</v>
      </c>
      <c r="B389" s="45">
        <v>0</v>
      </c>
      <c r="C389" s="45">
        <v>0</v>
      </c>
      <c r="D389" s="45">
        <v>1</v>
      </c>
      <c r="E389" s="45">
        <v>211</v>
      </c>
      <c r="F389" s="45">
        <f>ROUND(Source!Y362,O389)</f>
        <v>1853.3599999999999</v>
      </c>
      <c r="G389" s="45" t="s">
        <v>173</v>
      </c>
      <c r="H389" s="45" t="s">
        <v>174</v>
      </c>
      <c r="I389" s="45"/>
      <c r="J389" s="45"/>
      <c r="K389" s="45">
        <v>211</v>
      </c>
      <c r="L389" s="45">
        <v>26</v>
      </c>
      <c r="M389" s="45">
        <v>3</v>
      </c>
      <c r="N389" s="45"/>
      <c r="O389" s="45">
        <v>2</v>
      </c>
      <c r="P389" s="45"/>
      <c r="Q389" s="45"/>
      <c r="R389" s="45"/>
      <c r="S389" s="45"/>
      <c r="T389" s="45"/>
      <c r="U389" s="45"/>
      <c r="V389" s="45"/>
      <c r="W389" s="45">
        <v>1853.3599999999999</v>
      </c>
      <c r="X389" s="45">
        <v>1</v>
      </c>
      <c r="Y389" s="45">
        <v>1853.3599999999999</v>
      </c>
      <c r="Z389" s="45"/>
      <c r="AA389" s="45"/>
      <c r="AB389" s="45"/>
    </row>
    <row r="390" ht="12.75">
      <c r="A390" s="45">
        <v>50</v>
      </c>
      <c r="B390" s="45">
        <v>0</v>
      </c>
      <c r="C390" s="45">
        <v>0</v>
      </c>
      <c r="D390" s="45">
        <v>1</v>
      </c>
      <c r="E390" s="45">
        <v>224</v>
      </c>
      <c r="F390" s="45">
        <f>ROUND(Source!AR362,O390)</f>
        <v>214050.20000000001</v>
      </c>
      <c r="G390" s="45" t="s">
        <v>175</v>
      </c>
      <c r="H390" s="45" t="s">
        <v>176</v>
      </c>
      <c r="I390" s="45"/>
      <c r="J390" s="45"/>
      <c r="K390" s="45">
        <v>224</v>
      </c>
      <c r="L390" s="45">
        <v>27</v>
      </c>
      <c r="M390" s="45">
        <v>3</v>
      </c>
      <c r="N390" s="45"/>
      <c r="O390" s="45">
        <v>2</v>
      </c>
      <c r="P390" s="45"/>
      <c r="Q390" s="45"/>
      <c r="R390" s="45"/>
      <c r="S390" s="45"/>
      <c r="T390" s="45"/>
      <c r="U390" s="45"/>
      <c r="V390" s="45"/>
      <c r="W390" s="45">
        <v>214050.20000000001</v>
      </c>
      <c r="X390" s="45">
        <v>1</v>
      </c>
      <c r="Y390" s="45">
        <v>214050.20000000001</v>
      </c>
      <c r="Z390" s="45"/>
      <c r="AA390" s="45"/>
      <c r="AB390" s="45"/>
    </row>
    <row r="391" ht="12.75">
      <c r="A391" s="45">
        <v>50</v>
      </c>
      <c r="B391" s="45">
        <v>1</v>
      </c>
      <c r="C391" s="45">
        <v>0</v>
      </c>
      <c r="D391" s="45">
        <v>2</v>
      </c>
      <c r="E391" s="45">
        <v>0</v>
      </c>
      <c r="F391" s="45">
        <f>ROUND(F390,O391)</f>
        <v>214050.20000000001</v>
      </c>
      <c r="G391" s="45" t="s">
        <v>177</v>
      </c>
      <c r="H391" s="45" t="s">
        <v>178</v>
      </c>
      <c r="I391" s="45"/>
      <c r="J391" s="45"/>
      <c r="K391" s="45">
        <v>212</v>
      </c>
      <c r="L391" s="45">
        <v>28</v>
      </c>
      <c r="M391" s="45">
        <v>0</v>
      </c>
      <c r="N391" s="45"/>
      <c r="O391" s="45">
        <v>2</v>
      </c>
      <c r="P391" s="45"/>
      <c r="Q391" s="45"/>
      <c r="R391" s="45"/>
      <c r="S391" s="45"/>
      <c r="T391" s="45"/>
      <c r="U391" s="45"/>
      <c r="V391" s="45"/>
      <c r="W391" s="45">
        <v>214050.20000000001</v>
      </c>
      <c r="X391" s="45">
        <v>1</v>
      </c>
      <c r="Y391" s="45">
        <v>214050.20000000001</v>
      </c>
      <c r="Z391" s="45"/>
      <c r="AA391" s="45"/>
      <c r="AB391" s="45"/>
    </row>
    <row r="392" ht="12.75">
      <c r="A392" s="45">
        <v>50</v>
      </c>
      <c r="B392" s="45">
        <v>1</v>
      </c>
      <c r="C392" s="45">
        <v>0</v>
      </c>
      <c r="D392" s="45">
        <v>2</v>
      </c>
      <c r="E392" s="45">
        <v>0</v>
      </c>
      <c r="F392" s="45">
        <f>ROUND(F391*0.2,O392)</f>
        <v>42810.040000000001</v>
      </c>
      <c r="G392" s="45" t="s">
        <v>179</v>
      </c>
      <c r="H392" s="45" t="s">
        <v>180</v>
      </c>
      <c r="I392" s="45"/>
      <c r="J392" s="45"/>
      <c r="K392" s="45">
        <v>212</v>
      </c>
      <c r="L392" s="45">
        <v>29</v>
      </c>
      <c r="M392" s="45">
        <v>0</v>
      </c>
      <c r="N392" s="45"/>
      <c r="O392" s="45">
        <v>2</v>
      </c>
      <c r="P392" s="45"/>
      <c r="Q392" s="45"/>
      <c r="R392" s="45"/>
      <c r="S392" s="45"/>
      <c r="T392" s="45"/>
      <c r="U392" s="45"/>
      <c r="V392" s="45"/>
      <c r="W392" s="45">
        <v>42810.040000000001</v>
      </c>
      <c r="X392" s="45">
        <v>1</v>
      </c>
      <c r="Y392" s="45">
        <v>42810.040000000001</v>
      </c>
      <c r="Z392" s="45"/>
      <c r="AA392" s="45"/>
      <c r="AB392" s="45"/>
    </row>
    <row r="393" ht="12.75">
      <c r="A393" s="45">
        <v>50</v>
      </c>
      <c r="B393" s="45">
        <v>1</v>
      </c>
      <c r="C393" s="45">
        <v>0</v>
      </c>
      <c r="D393" s="45">
        <v>2</v>
      </c>
      <c r="E393" s="45">
        <v>213</v>
      </c>
      <c r="F393" s="45">
        <f>ROUND(F391+F392,O393)</f>
        <v>256860.23999999999</v>
      </c>
      <c r="G393" s="45" t="s">
        <v>181</v>
      </c>
      <c r="H393" s="45" t="s">
        <v>175</v>
      </c>
      <c r="I393" s="45"/>
      <c r="J393" s="45"/>
      <c r="K393" s="45">
        <v>212</v>
      </c>
      <c r="L393" s="45">
        <v>30</v>
      </c>
      <c r="M393" s="45">
        <v>0</v>
      </c>
      <c r="N393" s="45"/>
      <c r="O393" s="45">
        <v>2</v>
      </c>
      <c r="P393" s="45"/>
      <c r="Q393" s="45"/>
      <c r="R393" s="45"/>
      <c r="S393" s="45"/>
      <c r="T393" s="45"/>
      <c r="U393" s="45"/>
      <c r="V393" s="45"/>
      <c r="W393" s="45">
        <v>256860.23999999999</v>
      </c>
      <c r="X393" s="45">
        <v>1</v>
      </c>
      <c r="Y393" s="45">
        <v>256860.23999999999</v>
      </c>
      <c r="Z393" s="45"/>
      <c r="AA393" s="45"/>
      <c r="AB393" s="45"/>
    </row>
    <row r="394" ht="12.75">
      <c r="A394" s="45">
        <v>50</v>
      </c>
      <c r="B394" s="45">
        <v>1</v>
      </c>
      <c r="C394" s="45">
        <v>0</v>
      </c>
      <c r="D394" s="45">
        <v>2</v>
      </c>
      <c r="E394" s="45">
        <v>0</v>
      </c>
      <c r="F394" s="45">
        <f>ROUND(F393*0.5857501461,O394)</f>
        <v>150455.92000000001</v>
      </c>
      <c r="G394" s="45" t="s">
        <v>182</v>
      </c>
      <c r="H394" s="45" t="s">
        <v>183</v>
      </c>
      <c r="I394" s="45"/>
      <c r="J394" s="45"/>
      <c r="K394" s="45">
        <v>212</v>
      </c>
      <c r="L394" s="45">
        <v>31</v>
      </c>
      <c r="M394" s="45">
        <v>0</v>
      </c>
      <c r="N394" s="45"/>
      <c r="O394" s="45">
        <v>2</v>
      </c>
      <c r="P394" s="45"/>
      <c r="Q394" s="45"/>
      <c r="R394" s="45"/>
      <c r="S394" s="45"/>
      <c r="T394" s="45"/>
      <c r="U394" s="45"/>
      <c r="V394" s="45"/>
      <c r="W394" s="45">
        <v>150455.92000000001</v>
      </c>
      <c r="X394" s="45">
        <v>1</v>
      </c>
      <c r="Y394" s="45">
        <v>150455.92000000001</v>
      </c>
      <c r="Z394" s="45"/>
      <c r="AA394" s="45"/>
      <c r="AB394" s="45"/>
    </row>
    <row r="396" ht="12.75">
      <c r="A396" s="42">
        <v>4</v>
      </c>
      <c r="B396" s="42">
        <v>1</v>
      </c>
      <c r="C396" s="42"/>
      <c r="D396" s="42">
        <f>ROW(A486)</f>
        <v>486</v>
      </c>
      <c r="E396" s="42"/>
      <c r="F396" s="42" t="s">
        <v>97</v>
      </c>
      <c r="G396" s="42" t="s">
        <v>194</v>
      </c>
      <c r="H396" s="42"/>
      <c r="I396" s="42">
        <v>0</v>
      </c>
      <c r="J396" s="42"/>
      <c r="K396" s="42">
        <v>-1</v>
      </c>
      <c r="L396" s="42"/>
      <c r="M396" s="42"/>
      <c r="N396" s="42"/>
      <c r="O396" s="42"/>
      <c r="P396" s="42"/>
      <c r="Q396" s="42"/>
      <c r="R396" s="42"/>
      <c r="S396" s="42">
        <v>0</v>
      </c>
      <c r="T396" s="42"/>
      <c r="U396" s="42"/>
      <c r="V396" s="42">
        <v>0</v>
      </c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>
        <v>0</v>
      </c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>
        <v>0</v>
      </c>
    </row>
    <row r="398" ht="12.75">
      <c r="A398" s="43">
        <v>52</v>
      </c>
      <c r="B398" s="43">
        <f>B486</f>
        <v>1</v>
      </c>
      <c r="C398" s="43">
        <f>C486</f>
        <v>4</v>
      </c>
      <c r="D398" s="43">
        <f>D486</f>
        <v>396</v>
      </c>
      <c r="E398" s="43">
        <f>E486</f>
        <v>0</v>
      </c>
      <c r="F398" s="43" t="str">
        <f>F486</f>
        <v xml:space="preserve">Новый раздел</v>
      </c>
      <c r="G398" s="43" t="str">
        <f>G486</f>
        <v xml:space="preserve">Донское кладбище, Донская площадь, 1</v>
      </c>
      <c r="H398" s="43"/>
      <c r="I398" s="43"/>
      <c r="J398" s="43"/>
      <c r="K398" s="43"/>
      <c r="L398" s="43"/>
      <c r="M398" s="43"/>
      <c r="N398" s="43"/>
      <c r="O398" s="43">
        <f>O486</f>
        <v>126680.33</v>
      </c>
      <c r="P398" s="43">
        <f>P486</f>
        <v>68302</v>
      </c>
      <c r="Q398" s="43">
        <f>Q486</f>
        <v>45959.529999999999</v>
      </c>
      <c r="R398" s="43">
        <f>R486</f>
        <v>23804.700000000001</v>
      </c>
      <c r="S398" s="43">
        <f>S486</f>
        <v>12418.799999999999</v>
      </c>
      <c r="T398" s="43">
        <f>T486</f>
        <v>0</v>
      </c>
      <c r="U398" s="43">
        <f>U486</f>
        <v>47.700000000000003</v>
      </c>
      <c r="V398" s="43">
        <f>V486</f>
        <v>0</v>
      </c>
      <c r="W398" s="43">
        <f>W486</f>
        <v>0</v>
      </c>
      <c r="X398" s="43">
        <f>X486</f>
        <v>8693.1599999999999</v>
      </c>
      <c r="Y398" s="43">
        <f>Y486</f>
        <v>1241.8800000000001</v>
      </c>
      <c r="Z398" s="43">
        <f>Z486</f>
        <v>0</v>
      </c>
      <c r="AA398" s="43">
        <f>AA486</f>
        <v>0</v>
      </c>
      <c r="AB398" s="43">
        <f>AB486</f>
        <v>0</v>
      </c>
      <c r="AC398" s="43">
        <f>AC486</f>
        <v>0</v>
      </c>
      <c r="AD398" s="43">
        <f>AD486</f>
        <v>0</v>
      </c>
      <c r="AE398" s="43">
        <f>AE486</f>
        <v>0</v>
      </c>
      <c r="AF398" s="43">
        <f>AF486</f>
        <v>0</v>
      </c>
      <c r="AG398" s="43">
        <f>AG486</f>
        <v>0</v>
      </c>
      <c r="AH398" s="43">
        <f>AH486</f>
        <v>0</v>
      </c>
      <c r="AI398" s="43">
        <f>AI486</f>
        <v>0</v>
      </c>
      <c r="AJ398" s="43">
        <f>AJ486</f>
        <v>0</v>
      </c>
      <c r="AK398" s="43">
        <f>AK486</f>
        <v>0</v>
      </c>
      <c r="AL398" s="43">
        <f>AL486</f>
        <v>0</v>
      </c>
      <c r="AM398" s="43">
        <f>AM486</f>
        <v>0</v>
      </c>
      <c r="AN398" s="43">
        <f>AN486</f>
        <v>0</v>
      </c>
      <c r="AO398" s="43">
        <f>AO486</f>
        <v>0</v>
      </c>
      <c r="AP398" s="43">
        <f>AP486</f>
        <v>0</v>
      </c>
      <c r="AQ398" s="43">
        <f>AQ486</f>
        <v>0</v>
      </c>
      <c r="AR398" s="43">
        <f>AR486</f>
        <v>145875.17999999999</v>
      </c>
      <c r="AS398" s="43">
        <f>AS486</f>
        <v>0</v>
      </c>
      <c r="AT398" s="43">
        <f>AT486</f>
        <v>0</v>
      </c>
      <c r="AU398" s="43">
        <f>AU486</f>
        <v>145875.17999999999</v>
      </c>
      <c r="AV398" s="43">
        <f>AV486</f>
        <v>68302</v>
      </c>
      <c r="AW398" s="43">
        <f>AW486</f>
        <v>68302</v>
      </c>
      <c r="AX398" s="43">
        <f>AX486</f>
        <v>0</v>
      </c>
      <c r="AY398" s="43">
        <f>AY486</f>
        <v>68302</v>
      </c>
      <c r="AZ398" s="43">
        <f>AZ486</f>
        <v>0</v>
      </c>
      <c r="BA398" s="43">
        <f>BA486</f>
        <v>0</v>
      </c>
      <c r="BB398" s="43">
        <f>BB486</f>
        <v>0</v>
      </c>
      <c r="BC398" s="43">
        <f>BC486</f>
        <v>0</v>
      </c>
      <c r="BD398" s="43">
        <f>BD486</f>
        <v>0</v>
      </c>
      <c r="BE398" s="43">
        <f>BE486</f>
        <v>0</v>
      </c>
      <c r="BF398" s="43">
        <f>BF486</f>
        <v>0</v>
      </c>
      <c r="BG398" s="43">
        <f>BG486</f>
        <v>0</v>
      </c>
      <c r="BH398" s="43">
        <f>BH486</f>
        <v>0</v>
      </c>
      <c r="BI398" s="43">
        <f>BI486</f>
        <v>0</v>
      </c>
      <c r="BJ398" s="43">
        <f>BJ486</f>
        <v>0</v>
      </c>
      <c r="BK398" s="43">
        <f>BK486</f>
        <v>0</v>
      </c>
      <c r="BL398" s="43">
        <f>BL486</f>
        <v>0</v>
      </c>
      <c r="BM398" s="43">
        <f>BM486</f>
        <v>0</v>
      </c>
      <c r="BN398" s="43">
        <f>BN486</f>
        <v>0</v>
      </c>
      <c r="BO398" s="43">
        <f>BO486</f>
        <v>0</v>
      </c>
      <c r="BP398" s="43">
        <f>BP486</f>
        <v>0</v>
      </c>
      <c r="BQ398" s="43">
        <f>BQ486</f>
        <v>0</v>
      </c>
      <c r="BR398" s="43">
        <f>BR486</f>
        <v>0</v>
      </c>
      <c r="BS398" s="43">
        <f>BS486</f>
        <v>0</v>
      </c>
      <c r="BT398" s="43">
        <f>BT486</f>
        <v>0</v>
      </c>
      <c r="BU398" s="43">
        <f>BU486</f>
        <v>0</v>
      </c>
      <c r="BV398" s="43">
        <f>BV486</f>
        <v>0</v>
      </c>
      <c r="BW398" s="43">
        <f>BW486</f>
        <v>0</v>
      </c>
      <c r="BX398" s="43">
        <f>BX486</f>
        <v>0</v>
      </c>
      <c r="BY398" s="43">
        <f>BY486</f>
        <v>0</v>
      </c>
      <c r="BZ398" s="43">
        <f>BZ486</f>
        <v>0</v>
      </c>
      <c r="CA398" s="43">
        <f>CA486</f>
        <v>0</v>
      </c>
      <c r="CB398" s="43">
        <f>CB486</f>
        <v>0</v>
      </c>
      <c r="CC398" s="43">
        <f>CC486</f>
        <v>0</v>
      </c>
      <c r="CD398" s="43">
        <f>CD486</f>
        <v>0</v>
      </c>
      <c r="CE398" s="43">
        <f>CE486</f>
        <v>0</v>
      </c>
      <c r="CF398" s="43">
        <f>CF486</f>
        <v>0</v>
      </c>
      <c r="CG398" s="43">
        <f>CG486</f>
        <v>0</v>
      </c>
      <c r="CH398" s="43">
        <f>CH486</f>
        <v>0</v>
      </c>
      <c r="CI398" s="43">
        <f>CI486</f>
        <v>0</v>
      </c>
      <c r="CJ398" s="43">
        <f>CJ486</f>
        <v>0</v>
      </c>
      <c r="CK398" s="43">
        <f>CK486</f>
        <v>0</v>
      </c>
      <c r="CL398" s="43">
        <f>CL486</f>
        <v>0</v>
      </c>
      <c r="CM398" s="43">
        <f>CM486</f>
        <v>0</v>
      </c>
      <c r="CN398" s="43">
        <f>CN486</f>
        <v>0</v>
      </c>
      <c r="CO398" s="43">
        <f>CO486</f>
        <v>0</v>
      </c>
      <c r="CP398" s="43">
        <f>CP486</f>
        <v>0</v>
      </c>
      <c r="CQ398" s="43">
        <f>CQ486</f>
        <v>0</v>
      </c>
      <c r="CR398" s="43">
        <f>CR486</f>
        <v>0</v>
      </c>
      <c r="CS398" s="43">
        <f>CS486</f>
        <v>0</v>
      </c>
      <c r="CT398" s="43">
        <f>CT486</f>
        <v>0</v>
      </c>
      <c r="CU398" s="43">
        <f>CU486</f>
        <v>0</v>
      </c>
      <c r="CV398" s="43">
        <f>CV486</f>
        <v>0</v>
      </c>
      <c r="CW398" s="43">
        <f>CW486</f>
        <v>0</v>
      </c>
      <c r="CX398" s="43">
        <f>CX486</f>
        <v>0</v>
      </c>
      <c r="CY398" s="43">
        <f>CY486</f>
        <v>0</v>
      </c>
      <c r="CZ398" s="43">
        <f>CZ486</f>
        <v>0</v>
      </c>
      <c r="DA398" s="43">
        <f>DA486</f>
        <v>0</v>
      </c>
      <c r="DB398" s="43">
        <f>DB486</f>
        <v>0</v>
      </c>
      <c r="DC398" s="43">
        <f>DC486</f>
        <v>0</v>
      </c>
      <c r="DD398" s="43">
        <f>DD486</f>
        <v>0</v>
      </c>
      <c r="DE398" s="43">
        <f>DE486</f>
        <v>0</v>
      </c>
      <c r="DF398" s="43">
        <f>DF486</f>
        <v>0</v>
      </c>
      <c r="DG398" s="44">
        <f>DG486</f>
        <v>0</v>
      </c>
      <c r="DH398" s="44">
        <f>DH486</f>
        <v>0</v>
      </c>
      <c r="DI398" s="44">
        <f>DI486</f>
        <v>0</v>
      </c>
      <c r="DJ398" s="44">
        <f>DJ486</f>
        <v>0</v>
      </c>
      <c r="DK398" s="44">
        <f>DK486</f>
        <v>0</v>
      </c>
      <c r="DL398" s="44">
        <f>DL486</f>
        <v>0</v>
      </c>
      <c r="DM398" s="44">
        <f>DM486</f>
        <v>0</v>
      </c>
      <c r="DN398" s="44">
        <f>DN486</f>
        <v>0</v>
      </c>
      <c r="DO398" s="44">
        <f>DO486</f>
        <v>0</v>
      </c>
      <c r="DP398" s="44">
        <f>DP486</f>
        <v>0</v>
      </c>
      <c r="DQ398" s="44">
        <f>DQ486</f>
        <v>0</v>
      </c>
      <c r="DR398" s="44">
        <f>DR486</f>
        <v>0</v>
      </c>
      <c r="DS398" s="44">
        <f>DS486</f>
        <v>0</v>
      </c>
      <c r="DT398" s="44">
        <f>DT486</f>
        <v>0</v>
      </c>
      <c r="DU398" s="44">
        <f>DU486</f>
        <v>0</v>
      </c>
      <c r="DV398" s="44">
        <f>DV486</f>
        <v>0</v>
      </c>
      <c r="DW398" s="44">
        <f>DW486</f>
        <v>0</v>
      </c>
      <c r="DX398" s="44">
        <f>DX486</f>
        <v>0</v>
      </c>
      <c r="DY398" s="44">
        <f>DY486</f>
        <v>0</v>
      </c>
      <c r="DZ398" s="44">
        <f>DZ486</f>
        <v>0</v>
      </c>
      <c r="EA398" s="44">
        <f>EA486</f>
        <v>0</v>
      </c>
      <c r="EB398" s="44">
        <f>EB486</f>
        <v>0</v>
      </c>
      <c r="EC398" s="44">
        <f>EC486</f>
        <v>0</v>
      </c>
      <c r="ED398" s="44">
        <f>ED486</f>
        <v>0</v>
      </c>
      <c r="EE398" s="44">
        <f>EE486</f>
        <v>0</v>
      </c>
      <c r="EF398" s="44">
        <f>EF486</f>
        <v>0</v>
      </c>
      <c r="EG398" s="44">
        <f>EG486</f>
        <v>0</v>
      </c>
      <c r="EH398" s="44">
        <f>EH486</f>
        <v>0</v>
      </c>
      <c r="EI398" s="44">
        <f>EI486</f>
        <v>0</v>
      </c>
      <c r="EJ398" s="44">
        <f>EJ486</f>
        <v>0</v>
      </c>
      <c r="EK398" s="44">
        <f>EK486</f>
        <v>0</v>
      </c>
      <c r="EL398" s="44">
        <f>EL486</f>
        <v>0</v>
      </c>
      <c r="EM398" s="44">
        <f>EM486</f>
        <v>0</v>
      </c>
      <c r="EN398" s="44">
        <f>EN486</f>
        <v>0</v>
      </c>
      <c r="EO398" s="44">
        <f>EO486</f>
        <v>0</v>
      </c>
      <c r="EP398" s="44">
        <f>EP486</f>
        <v>0</v>
      </c>
      <c r="EQ398" s="44">
        <f>EQ486</f>
        <v>0</v>
      </c>
      <c r="ER398" s="44">
        <f>ER486</f>
        <v>0</v>
      </c>
      <c r="ES398" s="44">
        <f>ES486</f>
        <v>0</v>
      </c>
      <c r="ET398" s="44">
        <f>ET486</f>
        <v>0</v>
      </c>
      <c r="EU398" s="44">
        <f>EU486</f>
        <v>0</v>
      </c>
      <c r="EV398" s="44">
        <f>EV486</f>
        <v>0</v>
      </c>
      <c r="EW398" s="44">
        <f>EW486</f>
        <v>0</v>
      </c>
      <c r="EX398" s="44">
        <f>EX486</f>
        <v>0</v>
      </c>
      <c r="EY398" s="44">
        <f>EY486</f>
        <v>0</v>
      </c>
      <c r="EZ398" s="44">
        <f>EZ486</f>
        <v>0</v>
      </c>
      <c r="FA398" s="44">
        <f>FA486</f>
        <v>0</v>
      </c>
      <c r="FB398" s="44">
        <f>FB486</f>
        <v>0</v>
      </c>
      <c r="FC398" s="44">
        <f>FC486</f>
        <v>0</v>
      </c>
      <c r="FD398" s="44">
        <f>FD486</f>
        <v>0</v>
      </c>
      <c r="FE398" s="44">
        <f>FE486</f>
        <v>0</v>
      </c>
      <c r="FF398" s="44">
        <f>FF486</f>
        <v>0</v>
      </c>
      <c r="FG398" s="44">
        <f>FG486</f>
        <v>0</v>
      </c>
      <c r="FH398" s="44">
        <f>FH486</f>
        <v>0</v>
      </c>
      <c r="FI398" s="44">
        <f>FI486</f>
        <v>0</v>
      </c>
      <c r="FJ398" s="44">
        <f>FJ486</f>
        <v>0</v>
      </c>
      <c r="FK398" s="44">
        <f>FK486</f>
        <v>0</v>
      </c>
      <c r="FL398" s="44">
        <f>FL486</f>
        <v>0</v>
      </c>
      <c r="FM398" s="44">
        <f>FM486</f>
        <v>0</v>
      </c>
      <c r="FN398" s="44">
        <f>FN486</f>
        <v>0</v>
      </c>
      <c r="FO398" s="44">
        <f>FO486</f>
        <v>0</v>
      </c>
      <c r="FP398" s="44">
        <f>FP486</f>
        <v>0</v>
      </c>
      <c r="FQ398" s="44">
        <f>FQ486</f>
        <v>0</v>
      </c>
      <c r="FR398" s="44">
        <f>FR486</f>
        <v>0</v>
      </c>
      <c r="FS398" s="44">
        <f>FS486</f>
        <v>0</v>
      </c>
      <c r="FT398" s="44">
        <f>FT486</f>
        <v>0</v>
      </c>
      <c r="FU398" s="44">
        <f>FU486</f>
        <v>0</v>
      </c>
      <c r="FV398" s="44">
        <f>FV486</f>
        <v>0</v>
      </c>
      <c r="FW398" s="44">
        <f>FW486</f>
        <v>0</v>
      </c>
      <c r="FX398" s="44">
        <f>FX486</f>
        <v>0</v>
      </c>
      <c r="FY398" s="44">
        <f>FY486</f>
        <v>0</v>
      </c>
      <c r="FZ398" s="44">
        <f>FZ486</f>
        <v>0</v>
      </c>
      <c r="GA398" s="44">
        <f>GA486</f>
        <v>0</v>
      </c>
      <c r="GB398" s="44">
        <f>GB486</f>
        <v>0</v>
      </c>
      <c r="GC398" s="44">
        <f>GC486</f>
        <v>0</v>
      </c>
      <c r="GD398" s="44">
        <f>GD486</f>
        <v>0</v>
      </c>
      <c r="GE398" s="44">
        <f>GE486</f>
        <v>0</v>
      </c>
      <c r="GF398" s="44">
        <f>GF486</f>
        <v>0</v>
      </c>
      <c r="GG398" s="44">
        <f>GG486</f>
        <v>0</v>
      </c>
      <c r="GH398" s="44">
        <f>GH486</f>
        <v>0</v>
      </c>
      <c r="GI398" s="44">
        <f>GI486</f>
        <v>0</v>
      </c>
      <c r="GJ398" s="44">
        <f>GJ486</f>
        <v>0</v>
      </c>
      <c r="GK398" s="44">
        <f>GK486</f>
        <v>0</v>
      </c>
      <c r="GL398" s="44">
        <f>GL486</f>
        <v>0</v>
      </c>
      <c r="GM398" s="44">
        <f>GM486</f>
        <v>0</v>
      </c>
      <c r="GN398" s="44">
        <f>GN486</f>
        <v>0</v>
      </c>
      <c r="GO398" s="44">
        <f>GO486</f>
        <v>0</v>
      </c>
      <c r="GP398" s="44">
        <f>GP486</f>
        <v>0</v>
      </c>
      <c r="GQ398" s="44">
        <f>GQ486</f>
        <v>0</v>
      </c>
      <c r="GR398" s="44">
        <f>GR486</f>
        <v>0</v>
      </c>
      <c r="GS398" s="44">
        <f>GS486</f>
        <v>0</v>
      </c>
      <c r="GT398" s="44">
        <f>GT486</f>
        <v>0</v>
      </c>
      <c r="GU398" s="44">
        <f>GU486</f>
        <v>0</v>
      </c>
      <c r="GV398" s="44">
        <f>GV486</f>
        <v>0</v>
      </c>
      <c r="GW398" s="44">
        <f>GW486</f>
        <v>0</v>
      </c>
      <c r="GX398" s="44">
        <f>GX486</f>
        <v>0</v>
      </c>
    </row>
    <row r="400" ht="12.75">
      <c r="A400" s="42">
        <v>5</v>
      </c>
      <c r="B400" s="42">
        <v>1</v>
      </c>
      <c r="C400" s="42"/>
      <c r="D400" s="42">
        <f>ROW(A409)</f>
        <v>409</v>
      </c>
      <c r="E400" s="42"/>
      <c r="F400" s="42" t="s">
        <v>99</v>
      </c>
      <c r="G400" s="42" t="s">
        <v>100</v>
      </c>
      <c r="H400" s="42"/>
      <c r="I400" s="42">
        <v>0</v>
      </c>
      <c r="J400" s="42"/>
      <c r="K400" s="42">
        <v>-1</v>
      </c>
      <c r="L400" s="42"/>
      <c r="M400" s="42"/>
      <c r="N400" s="42"/>
      <c r="O400" s="42"/>
      <c r="P400" s="42"/>
      <c r="Q400" s="42"/>
      <c r="R400" s="42"/>
      <c r="S400" s="42">
        <v>0</v>
      </c>
      <c r="T400" s="42"/>
      <c r="U400" s="42"/>
      <c r="V400" s="42">
        <v>0</v>
      </c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>
        <v>0</v>
      </c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>
        <v>0</v>
      </c>
    </row>
    <row r="402" ht="12.75">
      <c r="A402" s="43">
        <v>52</v>
      </c>
      <c r="B402" s="43">
        <f>B409</f>
        <v>1</v>
      </c>
      <c r="C402" s="43">
        <f>C409</f>
        <v>5</v>
      </c>
      <c r="D402" s="43">
        <f>D409</f>
        <v>400</v>
      </c>
      <c r="E402" s="43">
        <f>E409</f>
        <v>0</v>
      </c>
      <c r="F402" s="43" t="str">
        <f>F409</f>
        <v xml:space="preserve">Новый подраздел</v>
      </c>
      <c r="G402" s="43" t="str">
        <f>G409</f>
        <v xml:space="preserve">Ремонт асфальтобетонного покрытия - 150,0 м2</v>
      </c>
      <c r="H402" s="43"/>
      <c r="I402" s="43"/>
      <c r="J402" s="43"/>
      <c r="K402" s="43"/>
      <c r="L402" s="43"/>
      <c r="M402" s="43"/>
      <c r="N402" s="43"/>
      <c r="O402" s="43">
        <f>O409</f>
        <v>102166.83</v>
      </c>
      <c r="P402" s="43">
        <f>P409</f>
        <v>56811</v>
      </c>
      <c r="Q402" s="43">
        <f>Q409</f>
        <v>35899.830000000002</v>
      </c>
      <c r="R402" s="43">
        <f>R409</f>
        <v>18274.860000000001</v>
      </c>
      <c r="S402" s="43">
        <f>S409</f>
        <v>9456</v>
      </c>
      <c r="T402" s="43">
        <f>T409</f>
        <v>0</v>
      </c>
      <c r="U402" s="43">
        <f>U409</f>
        <v>34.5</v>
      </c>
      <c r="V402" s="43">
        <f>V409</f>
        <v>0</v>
      </c>
      <c r="W402" s="43">
        <f>W409</f>
        <v>0</v>
      </c>
      <c r="X402" s="43">
        <f>X409</f>
        <v>6619.1999999999998</v>
      </c>
      <c r="Y402" s="43">
        <f>Y409</f>
        <v>945.60000000000002</v>
      </c>
      <c r="Z402" s="43">
        <f>Z409</f>
        <v>0</v>
      </c>
      <c r="AA402" s="43">
        <f>AA409</f>
        <v>0</v>
      </c>
      <c r="AB402" s="43">
        <f>AB409</f>
        <v>102166.83</v>
      </c>
      <c r="AC402" s="43">
        <f>AC409</f>
        <v>56811</v>
      </c>
      <c r="AD402" s="43">
        <f>AD409</f>
        <v>35899.830000000002</v>
      </c>
      <c r="AE402" s="43">
        <f>AE409</f>
        <v>18274.860000000001</v>
      </c>
      <c r="AF402" s="43">
        <f>AF409</f>
        <v>9456</v>
      </c>
      <c r="AG402" s="43">
        <f>AG409</f>
        <v>0</v>
      </c>
      <c r="AH402" s="43">
        <f>AH409</f>
        <v>34.5</v>
      </c>
      <c r="AI402" s="43">
        <f>AI409</f>
        <v>0</v>
      </c>
      <c r="AJ402" s="43">
        <f>AJ409</f>
        <v>0</v>
      </c>
      <c r="AK402" s="43">
        <f>AK409</f>
        <v>6619.1999999999998</v>
      </c>
      <c r="AL402" s="43">
        <f>AL409</f>
        <v>945.60000000000002</v>
      </c>
      <c r="AM402" s="43">
        <f>AM409</f>
        <v>0</v>
      </c>
      <c r="AN402" s="43">
        <f>AN409</f>
        <v>0</v>
      </c>
      <c r="AO402" s="43">
        <f>AO409</f>
        <v>0</v>
      </c>
      <c r="AP402" s="43">
        <f>AP409</f>
        <v>0</v>
      </c>
      <c r="AQ402" s="43">
        <f>AQ409</f>
        <v>0</v>
      </c>
      <c r="AR402" s="43">
        <f>AR409</f>
        <v>116550.21000000001</v>
      </c>
      <c r="AS402" s="43">
        <f>AS409</f>
        <v>0</v>
      </c>
      <c r="AT402" s="43">
        <f>AT409</f>
        <v>0</v>
      </c>
      <c r="AU402" s="43">
        <f>AU409</f>
        <v>116550.21000000001</v>
      </c>
      <c r="AV402" s="43">
        <f>AV409</f>
        <v>56811</v>
      </c>
      <c r="AW402" s="43">
        <f>AW409</f>
        <v>56811</v>
      </c>
      <c r="AX402" s="43">
        <f>AX409</f>
        <v>0</v>
      </c>
      <c r="AY402" s="43">
        <f>AY409</f>
        <v>56811</v>
      </c>
      <c r="AZ402" s="43">
        <f>AZ409</f>
        <v>0</v>
      </c>
      <c r="BA402" s="43">
        <f>BA409</f>
        <v>0</v>
      </c>
      <c r="BB402" s="43">
        <f>BB409</f>
        <v>0</v>
      </c>
      <c r="BC402" s="43">
        <f>BC409</f>
        <v>0</v>
      </c>
      <c r="BD402" s="43">
        <f>BD409</f>
        <v>0</v>
      </c>
      <c r="BE402" s="43">
        <f>BE409</f>
        <v>0</v>
      </c>
      <c r="BF402" s="43">
        <f>BF409</f>
        <v>0</v>
      </c>
      <c r="BG402" s="43">
        <f>BG409</f>
        <v>0</v>
      </c>
      <c r="BH402" s="43">
        <f>BH409</f>
        <v>0</v>
      </c>
      <c r="BI402" s="43">
        <f>BI409</f>
        <v>0</v>
      </c>
      <c r="BJ402" s="43">
        <f>BJ409</f>
        <v>0</v>
      </c>
      <c r="BK402" s="43">
        <f>BK409</f>
        <v>0</v>
      </c>
      <c r="BL402" s="43">
        <f>BL409</f>
        <v>0</v>
      </c>
      <c r="BM402" s="43">
        <f>BM409</f>
        <v>0</v>
      </c>
      <c r="BN402" s="43">
        <f>BN409</f>
        <v>0</v>
      </c>
      <c r="BO402" s="43">
        <f>BO409</f>
        <v>0</v>
      </c>
      <c r="BP402" s="43">
        <f>BP409</f>
        <v>0</v>
      </c>
      <c r="BQ402" s="43">
        <f>BQ409</f>
        <v>0</v>
      </c>
      <c r="BR402" s="43">
        <f>BR409</f>
        <v>0</v>
      </c>
      <c r="BS402" s="43">
        <f>BS409</f>
        <v>0</v>
      </c>
      <c r="BT402" s="43">
        <f>BT409</f>
        <v>0</v>
      </c>
      <c r="BU402" s="43">
        <f>BU409</f>
        <v>0</v>
      </c>
      <c r="BV402" s="43">
        <f>BV409</f>
        <v>0</v>
      </c>
      <c r="BW402" s="43">
        <f>BW409</f>
        <v>0</v>
      </c>
      <c r="BX402" s="43">
        <f>BX409</f>
        <v>0</v>
      </c>
      <c r="BY402" s="43">
        <f>BY409</f>
        <v>0</v>
      </c>
      <c r="BZ402" s="43">
        <f>BZ409</f>
        <v>0</v>
      </c>
      <c r="CA402" s="43">
        <f>CA409</f>
        <v>116550.21000000001</v>
      </c>
      <c r="CB402" s="43">
        <f>CB409</f>
        <v>0</v>
      </c>
      <c r="CC402" s="43">
        <f>CC409</f>
        <v>0</v>
      </c>
      <c r="CD402" s="43">
        <f>CD409</f>
        <v>116550.21000000001</v>
      </c>
      <c r="CE402" s="43">
        <f>CE409</f>
        <v>56811</v>
      </c>
      <c r="CF402" s="43">
        <f>CF409</f>
        <v>56811</v>
      </c>
      <c r="CG402" s="43">
        <f>CG409</f>
        <v>0</v>
      </c>
      <c r="CH402" s="43">
        <f>CH409</f>
        <v>56811</v>
      </c>
      <c r="CI402" s="43">
        <f>CI409</f>
        <v>0</v>
      </c>
      <c r="CJ402" s="43">
        <f>CJ409</f>
        <v>0</v>
      </c>
      <c r="CK402" s="43">
        <f>CK409</f>
        <v>0</v>
      </c>
      <c r="CL402" s="43">
        <f>CL409</f>
        <v>0</v>
      </c>
      <c r="CM402" s="43">
        <f>CM409</f>
        <v>0</v>
      </c>
      <c r="CN402" s="43">
        <f>CN409</f>
        <v>0</v>
      </c>
      <c r="CO402" s="43">
        <f>CO409</f>
        <v>0</v>
      </c>
      <c r="CP402" s="43">
        <f>CP409</f>
        <v>0</v>
      </c>
      <c r="CQ402" s="43">
        <f>CQ409</f>
        <v>0</v>
      </c>
      <c r="CR402" s="43">
        <f>CR409</f>
        <v>0</v>
      </c>
      <c r="CS402" s="43">
        <f>CS409</f>
        <v>0</v>
      </c>
      <c r="CT402" s="43">
        <f>CT409</f>
        <v>0</v>
      </c>
      <c r="CU402" s="43">
        <f>CU409</f>
        <v>0</v>
      </c>
      <c r="CV402" s="43">
        <f>CV409</f>
        <v>0</v>
      </c>
      <c r="CW402" s="43">
        <f>CW409</f>
        <v>0</v>
      </c>
      <c r="CX402" s="43">
        <f>CX409</f>
        <v>0</v>
      </c>
      <c r="CY402" s="43">
        <f>CY409</f>
        <v>0</v>
      </c>
      <c r="CZ402" s="43">
        <f>CZ409</f>
        <v>0</v>
      </c>
      <c r="DA402" s="43">
        <f>DA409</f>
        <v>0</v>
      </c>
      <c r="DB402" s="43">
        <f>DB409</f>
        <v>0</v>
      </c>
      <c r="DC402" s="43">
        <f>DC409</f>
        <v>0</v>
      </c>
      <c r="DD402" s="43">
        <f>DD409</f>
        <v>0</v>
      </c>
      <c r="DE402" s="43">
        <f>DE409</f>
        <v>0</v>
      </c>
      <c r="DF402" s="43">
        <f>DF409</f>
        <v>0</v>
      </c>
      <c r="DG402" s="44">
        <f>DG409</f>
        <v>0</v>
      </c>
      <c r="DH402" s="44">
        <f>DH409</f>
        <v>0</v>
      </c>
      <c r="DI402" s="44">
        <f>DI409</f>
        <v>0</v>
      </c>
      <c r="DJ402" s="44">
        <f>DJ409</f>
        <v>0</v>
      </c>
      <c r="DK402" s="44">
        <f>DK409</f>
        <v>0</v>
      </c>
      <c r="DL402" s="44">
        <f>DL409</f>
        <v>0</v>
      </c>
      <c r="DM402" s="44">
        <f>DM409</f>
        <v>0</v>
      </c>
      <c r="DN402" s="44">
        <f>DN409</f>
        <v>0</v>
      </c>
      <c r="DO402" s="44">
        <f>DO409</f>
        <v>0</v>
      </c>
      <c r="DP402" s="44">
        <f>DP409</f>
        <v>0</v>
      </c>
      <c r="DQ402" s="44">
        <f>DQ409</f>
        <v>0</v>
      </c>
      <c r="DR402" s="44">
        <f>DR409</f>
        <v>0</v>
      </c>
      <c r="DS402" s="44">
        <f>DS409</f>
        <v>0</v>
      </c>
      <c r="DT402" s="44">
        <f>DT409</f>
        <v>0</v>
      </c>
      <c r="DU402" s="44">
        <f>DU409</f>
        <v>0</v>
      </c>
      <c r="DV402" s="44">
        <f>DV409</f>
        <v>0</v>
      </c>
      <c r="DW402" s="44">
        <f>DW409</f>
        <v>0</v>
      </c>
      <c r="DX402" s="44">
        <f>DX409</f>
        <v>0</v>
      </c>
      <c r="DY402" s="44">
        <f>DY409</f>
        <v>0</v>
      </c>
      <c r="DZ402" s="44">
        <f>DZ409</f>
        <v>0</v>
      </c>
      <c r="EA402" s="44">
        <f>EA409</f>
        <v>0</v>
      </c>
      <c r="EB402" s="44">
        <f>EB409</f>
        <v>0</v>
      </c>
      <c r="EC402" s="44">
        <f>EC409</f>
        <v>0</v>
      </c>
      <c r="ED402" s="44">
        <f>ED409</f>
        <v>0</v>
      </c>
      <c r="EE402" s="44">
        <f>EE409</f>
        <v>0</v>
      </c>
      <c r="EF402" s="44">
        <f>EF409</f>
        <v>0</v>
      </c>
      <c r="EG402" s="44">
        <f>EG409</f>
        <v>0</v>
      </c>
      <c r="EH402" s="44">
        <f>EH409</f>
        <v>0</v>
      </c>
      <c r="EI402" s="44">
        <f>EI409</f>
        <v>0</v>
      </c>
      <c r="EJ402" s="44">
        <f>EJ409</f>
        <v>0</v>
      </c>
      <c r="EK402" s="44">
        <f>EK409</f>
        <v>0</v>
      </c>
      <c r="EL402" s="44">
        <f>EL409</f>
        <v>0</v>
      </c>
      <c r="EM402" s="44">
        <f>EM409</f>
        <v>0</v>
      </c>
      <c r="EN402" s="44">
        <f>EN409</f>
        <v>0</v>
      </c>
      <c r="EO402" s="44">
        <f>EO409</f>
        <v>0</v>
      </c>
      <c r="EP402" s="44">
        <f>EP409</f>
        <v>0</v>
      </c>
      <c r="EQ402" s="44">
        <f>EQ409</f>
        <v>0</v>
      </c>
      <c r="ER402" s="44">
        <f>ER409</f>
        <v>0</v>
      </c>
      <c r="ES402" s="44">
        <f>ES409</f>
        <v>0</v>
      </c>
      <c r="ET402" s="44">
        <f>ET409</f>
        <v>0</v>
      </c>
      <c r="EU402" s="44">
        <f>EU409</f>
        <v>0</v>
      </c>
      <c r="EV402" s="44">
        <f>EV409</f>
        <v>0</v>
      </c>
      <c r="EW402" s="44">
        <f>EW409</f>
        <v>0</v>
      </c>
      <c r="EX402" s="44">
        <f>EX409</f>
        <v>0</v>
      </c>
      <c r="EY402" s="44">
        <f>EY409</f>
        <v>0</v>
      </c>
      <c r="EZ402" s="44">
        <f>EZ409</f>
        <v>0</v>
      </c>
      <c r="FA402" s="44">
        <f>FA409</f>
        <v>0</v>
      </c>
      <c r="FB402" s="44">
        <f>FB409</f>
        <v>0</v>
      </c>
      <c r="FC402" s="44">
        <f>FC409</f>
        <v>0</v>
      </c>
      <c r="FD402" s="44">
        <f>FD409</f>
        <v>0</v>
      </c>
      <c r="FE402" s="44">
        <f>FE409</f>
        <v>0</v>
      </c>
      <c r="FF402" s="44">
        <f>FF409</f>
        <v>0</v>
      </c>
      <c r="FG402" s="44">
        <f>FG409</f>
        <v>0</v>
      </c>
      <c r="FH402" s="44">
        <f>FH409</f>
        <v>0</v>
      </c>
      <c r="FI402" s="44">
        <f>FI409</f>
        <v>0</v>
      </c>
      <c r="FJ402" s="44">
        <f>FJ409</f>
        <v>0</v>
      </c>
      <c r="FK402" s="44">
        <f>FK409</f>
        <v>0</v>
      </c>
      <c r="FL402" s="44">
        <f>FL409</f>
        <v>0</v>
      </c>
      <c r="FM402" s="44">
        <f>FM409</f>
        <v>0</v>
      </c>
      <c r="FN402" s="44">
        <f>FN409</f>
        <v>0</v>
      </c>
      <c r="FO402" s="44">
        <f>FO409</f>
        <v>0</v>
      </c>
      <c r="FP402" s="44">
        <f>FP409</f>
        <v>0</v>
      </c>
      <c r="FQ402" s="44">
        <f>FQ409</f>
        <v>0</v>
      </c>
      <c r="FR402" s="44">
        <f>FR409</f>
        <v>0</v>
      </c>
      <c r="FS402" s="44">
        <f>FS409</f>
        <v>0</v>
      </c>
      <c r="FT402" s="44">
        <f>FT409</f>
        <v>0</v>
      </c>
      <c r="FU402" s="44">
        <f>FU409</f>
        <v>0</v>
      </c>
      <c r="FV402" s="44">
        <f>FV409</f>
        <v>0</v>
      </c>
      <c r="FW402" s="44">
        <f>FW409</f>
        <v>0</v>
      </c>
      <c r="FX402" s="44">
        <f>FX409</f>
        <v>0</v>
      </c>
      <c r="FY402" s="44">
        <f>FY409</f>
        <v>0</v>
      </c>
      <c r="FZ402" s="44">
        <f>FZ409</f>
        <v>0</v>
      </c>
      <c r="GA402" s="44">
        <f>GA409</f>
        <v>0</v>
      </c>
      <c r="GB402" s="44">
        <f>GB409</f>
        <v>0</v>
      </c>
      <c r="GC402" s="44">
        <f>GC409</f>
        <v>0</v>
      </c>
      <c r="GD402" s="44">
        <f>GD409</f>
        <v>0</v>
      </c>
      <c r="GE402" s="44">
        <f>GE409</f>
        <v>0</v>
      </c>
      <c r="GF402" s="44">
        <f>GF409</f>
        <v>0</v>
      </c>
      <c r="GG402" s="44">
        <f>GG409</f>
        <v>0</v>
      </c>
      <c r="GH402" s="44">
        <f>GH409</f>
        <v>0</v>
      </c>
      <c r="GI402" s="44">
        <f>GI409</f>
        <v>0</v>
      </c>
      <c r="GJ402" s="44">
        <f>GJ409</f>
        <v>0</v>
      </c>
      <c r="GK402" s="44">
        <f>GK409</f>
        <v>0</v>
      </c>
      <c r="GL402" s="44">
        <f>GL409</f>
        <v>0</v>
      </c>
      <c r="GM402" s="44">
        <f>GM409</f>
        <v>0</v>
      </c>
      <c r="GN402" s="44">
        <f>GN409</f>
        <v>0</v>
      </c>
      <c r="GO402" s="44">
        <f>GO409</f>
        <v>0</v>
      </c>
      <c r="GP402" s="44">
        <f>GP409</f>
        <v>0</v>
      </c>
      <c r="GQ402" s="44">
        <f>GQ409</f>
        <v>0</v>
      </c>
      <c r="GR402" s="44">
        <f>GR409</f>
        <v>0</v>
      </c>
      <c r="GS402" s="44">
        <f>GS409</f>
        <v>0</v>
      </c>
      <c r="GT402" s="44">
        <f>GT409</f>
        <v>0</v>
      </c>
      <c r="GU402" s="44">
        <f>GU409</f>
        <v>0</v>
      </c>
      <c r="GV402" s="44">
        <f>GV409</f>
        <v>0</v>
      </c>
      <c r="GW402" s="44">
        <f>GW409</f>
        <v>0</v>
      </c>
      <c r="GX402" s="44">
        <f>GX409</f>
        <v>0</v>
      </c>
    </row>
    <row r="404" ht="12.75">
      <c r="A404">
        <v>17</v>
      </c>
      <c r="B404">
        <v>1</v>
      </c>
      <c r="D404">
        <f>ROW(EtalonRes!A95)</f>
        <v>95</v>
      </c>
      <c r="E404" t="s">
        <v>101</v>
      </c>
      <c r="F404" t="s">
        <v>102</v>
      </c>
      <c r="G404" t="s">
        <v>103</v>
      </c>
      <c r="H404" t="s">
        <v>104</v>
      </c>
      <c r="I404">
        <v>150</v>
      </c>
      <c r="J404">
        <v>0</v>
      </c>
      <c r="K404">
        <v>150</v>
      </c>
      <c r="O404">
        <f t="shared" ref="O404:O407" si="264">ROUND(CP404,2)</f>
        <v>79995</v>
      </c>
      <c r="P404">
        <f t="shared" ref="P404:P407" si="265">ROUND(CQ404*I404,2)</f>
        <v>56811</v>
      </c>
      <c r="Q404">
        <f t="shared" ref="Q404:Q407" si="266">ROUND(CR404*I404,2)</f>
        <v>13728</v>
      </c>
      <c r="R404">
        <f t="shared" ref="R404:R407" si="267">ROUND(CS404*I404,2)</f>
        <v>6313.5</v>
      </c>
      <c r="S404">
        <f t="shared" ref="S404:S407" si="268">ROUND(CT404*I404,2)</f>
        <v>9456</v>
      </c>
      <c r="T404">
        <f t="shared" ref="T404:T407" si="269">ROUND(CU404*I404,2)</f>
        <v>0</v>
      </c>
      <c r="U404">
        <f t="shared" ref="U404:U407" si="270">CV404*I404</f>
        <v>34.5</v>
      </c>
      <c r="V404">
        <f t="shared" ref="V404:V407" si="271">CW404*I404</f>
        <v>0</v>
      </c>
      <c r="W404">
        <f t="shared" ref="W404:W407" si="272">ROUND(CX404*I404,2)</f>
        <v>0</v>
      </c>
      <c r="X404">
        <f t="shared" ref="X404:X407" si="273">ROUND(CY404,2)</f>
        <v>6619.1999999999998</v>
      </c>
      <c r="Y404">
        <f t="shared" ref="Y404:Y407" si="274">ROUND(CZ404,2)</f>
        <v>945.60000000000002</v>
      </c>
      <c r="AA404">
        <v>52146028</v>
      </c>
      <c r="AB404">
        <f t="shared" ref="AB404:AB407" si="275">ROUND((AC404+AD404+AF404),6)</f>
        <v>533.29999999999995</v>
      </c>
      <c r="AC404">
        <f t="shared" ref="AC404:AC407" si="276">ROUND((ES404),6)</f>
        <v>378.74000000000001</v>
      </c>
      <c r="AD404">
        <f t="shared" ref="AD404:AD406" si="277">ROUND((((ET404)-(EU404))+AE404),6)</f>
        <v>91.519999999999996</v>
      </c>
      <c r="AE404">
        <f t="shared" ref="AE404:AE406" si="278">ROUND((EU404),6)</f>
        <v>42.090000000000003</v>
      </c>
      <c r="AF404">
        <f t="shared" ref="AF404:AF406" si="279">ROUND((EV404),6)</f>
        <v>63.039999999999999</v>
      </c>
      <c r="AG404">
        <f t="shared" ref="AG404:AG407" si="280">ROUND((AP404),6)</f>
        <v>0</v>
      </c>
      <c r="AH404">
        <f t="shared" ref="AH404:AH406" si="281">(EW404)</f>
        <v>0.23000000000000001</v>
      </c>
      <c r="AI404">
        <f t="shared" ref="AI404:AI406" si="282">(EX404)</f>
        <v>0</v>
      </c>
      <c r="AJ404">
        <f t="shared" ref="AJ404:AJ407" si="283">(AS404)</f>
        <v>0</v>
      </c>
      <c r="AK404">
        <v>533.29999999999995</v>
      </c>
      <c r="AL404">
        <v>378.74000000000001</v>
      </c>
      <c r="AM404">
        <v>91.519999999999996</v>
      </c>
      <c r="AN404">
        <v>42.090000000000003</v>
      </c>
      <c r="AO404">
        <v>63.039999999999999</v>
      </c>
      <c r="AP404">
        <v>0</v>
      </c>
      <c r="AQ404">
        <v>0.23000000000000001</v>
      </c>
      <c r="AR404">
        <v>0</v>
      </c>
      <c r="AS404">
        <v>0</v>
      </c>
      <c r="AT404">
        <v>70</v>
      </c>
      <c r="AU404">
        <v>10</v>
      </c>
      <c r="AV404">
        <v>1</v>
      </c>
      <c r="AW404">
        <v>1</v>
      </c>
      <c r="AZ404">
        <v>1</v>
      </c>
      <c r="BA404">
        <v>1</v>
      </c>
      <c r="BB404">
        <v>1</v>
      </c>
      <c r="BC404">
        <v>1</v>
      </c>
      <c r="BH404">
        <v>0</v>
      </c>
      <c r="BI404">
        <v>4</v>
      </c>
      <c r="BJ404" t="s">
        <v>105</v>
      </c>
      <c r="BM404">
        <v>0</v>
      </c>
      <c r="BN404">
        <v>0</v>
      </c>
      <c r="BP404">
        <v>0</v>
      </c>
      <c r="BQ404">
        <v>1</v>
      </c>
      <c r="BR404">
        <v>0</v>
      </c>
      <c r="BS404">
        <v>1</v>
      </c>
      <c r="BT404">
        <v>1</v>
      </c>
      <c r="BU404">
        <v>1</v>
      </c>
      <c r="BV404">
        <v>1</v>
      </c>
      <c r="BW404">
        <v>1</v>
      </c>
      <c r="BX404">
        <v>1</v>
      </c>
      <c r="BZ404">
        <v>70</v>
      </c>
      <c r="CA404">
        <v>10</v>
      </c>
      <c r="CE404">
        <v>0</v>
      </c>
      <c r="CF404">
        <v>0</v>
      </c>
      <c r="CG404">
        <v>0</v>
      </c>
      <c r="CM404">
        <v>0</v>
      </c>
      <c r="CO404">
        <v>0</v>
      </c>
      <c r="CP404">
        <f t="shared" ref="CP404:CP407" si="284">(P404+Q404+S404)</f>
        <v>79995</v>
      </c>
      <c r="CQ404">
        <f t="shared" ref="CQ404:CQ407" si="285">(AC404*BC404*AW404)</f>
        <v>378.74000000000001</v>
      </c>
      <c r="CR404">
        <f t="shared" ref="CR404:CR406" si="286">((((ET404)*BB404-(EU404)*BS404)+AE404*BS404)*AV404)</f>
        <v>91.519999999999996</v>
      </c>
      <c r="CS404">
        <f t="shared" ref="CS404:CS407" si="287">(AE404*BS404*AV404)</f>
        <v>42.090000000000003</v>
      </c>
      <c r="CT404">
        <f t="shared" ref="CT404:CT407" si="288">(AF404*BA404*AV404)</f>
        <v>63.039999999999999</v>
      </c>
      <c r="CU404">
        <f t="shared" ref="CU404:CU407" si="289">AG404</f>
        <v>0</v>
      </c>
      <c r="CV404">
        <f t="shared" ref="CV404:CV407" si="290">(AH404*AV404)</f>
        <v>0.23000000000000001</v>
      </c>
      <c r="CW404">
        <f t="shared" ref="CW404:CW407" si="291">AI404</f>
        <v>0</v>
      </c>
      <c r="CX404">
        <f t="shared" ref="CX404:CX407" si="292">AJ404</f>
        <v>0</v>
      </c>
      <c r="CY404">
        <f t="shared" ref="CY404:CY407" si="293">((S404*BZ404)/100)</f>
        <v>6619.1999999999998</v>
      </c>
      <c r="CZ404">
        <f t="shared" ref="CZ404:CZ407" si="294">((S404*CA404)/100)</f>
        <v>945.60000000000002</v>
      </c>
      <c r="DN404">
        <v>0</v>
      </c>
      <c r="DO404">
        <v>0</v>
      </c>
      <c r="DP404">
        <v>1</v>
      </c>
      <c r="DQ404">
        <v>1</v>
      </c>
      <c r="DU404">
        <v>1005</v>
      </c>
      <c r="DV404" t="s">
        <v>104</v>
      </c>
      <c r="DW404" t="s">
        <v>104</v>
      </c>
      <c r="DX404">
        <v>1</v>
      </c>
      <c r="EE404">
        <v>51761345</v>
      </c>
      <c r="EF404">
        <v>1</v>
      </c>
      <c r="EG404" t="s">
        <v>106</v>
      </c>
      <c r="EH404">
        <v>0</v>
      </c>
      <c r="EJ404">
        <v>4</v>
      </c>
      <c r="EK404">
        <v>0</v>
      </c>
      <c r="EL404" t="s">
        <v>107</v>
      </c>
      <c r="EM404" t="s">
        <v>108</v>
      </c>
      <c r="EQ404">
        <v>0</v>
      </c>
      <c r="ER404">
        <v>533.29999999999995</v>
      </c>
      <c r="ES404">
        <v>378.74000000000001</v>
      </c>
      <c r="ET404">
        <v>91.519999999999996</v>
      </c>
      <c r="EU404">
        <v>42.090000000000003</v>
      </c>
      <c r="EV404">
        <v>63.039999999999999</v>
      </c>
      <c r="EW404">
        <v>0.23000000000000001</v>
      </c>
      <c r="EX404">
        <v>0</v>
      </c>
      <c r="EY404">
        <v>0</v>
      </c>
      <c r="FQ404">
        <v>0</v>
      </c>
      <c r="FR404">
        <f t="shared" ref="FR404:FR407" si="295">ROUND(IF(AND(BH404=3,BI404=3),P404,0),2)</f>
        <v>0</v>
      </c>
      <c r="FS404">
        <v>0</v>
      </c>
      <c r="FX404">
        <v>70</v>
      </c>
      <c r="FY404">
        <v>10</v>
      </c>
      <c r="GD404">
        <v>0</v>
      </c>
      <c r="GF404">
        <v>196493599</v>
      </c>
      <c r="GG404">
        <v>2</v>
      </c>
      <c r="GH404">
        <v>1</v>
      </c>
      <c r="GI404">
        <v>-2</v>
      </c>
      <c r="GJ404">
        <v>0</v>
      </c>
      <c r="GK404">
        <f>ROUND(R404*(R12)/100,2)</f>
        <v>6818.5799999999999</v>
      </c>
      <c r="GL404">
        <f t="shared" ref="GL404:GL407" si="296">ROUND(IF(AND(BH404=3,BI404=3,FS404&lt;&gt;0),P404,0),2)</f>
        <v>0</v>
      </c>
      <c r="GM404">
        <f t="shared" ref="GM404:GM405" si="297">ROUND(O404+X404+Y404+GK404,2)+GX404</f>
        <v>94378.380000000005</v>
      </c>
      <c r="GN404">
        <f t="shared" ref="GN404:GN405" si="298">IF(OR(BI404=0,BI404=1),ROUND(O404+X404+Y404+GK404,2),0)</f>
        <v>0</v>
      </c>
      <c r="GO404">
        <f t="shared" ref="GO404:GO405" si="299">IF(BI404=2,ROUND(O404+X404+Y404+GK404,2),0)</f>
        <v>0</v>
      </c>
      <c r="GP404">
        <f t="shared" ref="GP404:GP405" si="300">IF(BI404=4,ROUND(O404+X404+Y404+GK404,2)+GX404,0)</f>
        <v>94378.380000000005</v>
      </c>
      <c r="GR404">
        <v>0</v>
      </c>
      <c r="GS404">
        <v>3</v>
      </c>
      <c r="GT404">
        <v>0</v>
      </c>
      <c r="GV404">
        <f t="shared" ref="GV404:GV407" si="301">ROUND((GT404),6)</f>
        <v>0</v>
      </c>
      <c r="GW404">
        <v>1</v>
      </c>
      <c r="GX404">
        <f t="shared" ref="GX404:GX407" si="302">ROUND(HC404*I404,2)</f>
        <v>0</v>
      </c>
      <c r="HA404">
        <v>0</v>
      </c>
      <c r="HB404">
        <v>0</v>
      </c>
      <c r="HC404">
        <f t="shared" ref="HC348:HC411" si="303">GV404*GW404</f>
        <v>0</v>
      </c>
      <c r="IK404">
        <v>0</v>
      </c>
    </row>
    <row r="405" ht="12.75">
      <c r="A405">
        <v>18</v>
      </c>
      <c r="B405">
        <v>1</v>
      </c>
      <c r="E405" t="s">
        <v>109</v>
      </c>
      <c r="F405" t="s">
        <v>110</v>
      </c>
      <c r="G405" t="s">
        <v>111</v>
      </c>
      <c r="H405" t="s">
        <v>112</v>
      </c>
      <c r="I405">
        <f>I404*J405</f>
        <v>-18</v>
      </c>
      <c r="J405">
        <v>-0.12</v>
      </c>
      <c r="K405">
        <v>-0.12</v>
      </c>
      <c r="O405">
        <f t="shared" si="264"/>
        <v>-0</v>
      </c>
      <c r="P405">
        <f t="shared" si="265"/>
        <v>-0</v>
      </c>
      <c r="Q405">
        <f t="shared" si="266"/>
        <v>-0</v>
      </c>
      <c r="R405">
        <f t="shared" si="267"/>
        <v>-0</v>
      </c>
      <c r="S405">
        <f t="shared" si="268"/>
        <v>-0</v>
      </c>
      <c r="T405">
        <f t="shared" si="269"/>
        <v>-0</v>
      </c>
      <c r="U405">
        <f t="shared" si="270"/>
        <v>-0</v>
      </c>
      <c r="V405">
        <f t="shared" si="271"/>
        <v>-0</v>
      </c>
      <c r="W405">
        <f t="shared" si="272"/>
        <v>-0</v>
      </c>
      <c r="X405">
        <f t="shared" si="273"/>
        <v>-0</v>
      </c>
      <c r="Y405">
        <f t="shared" si="274"/>
        <v>-0</v>
      </c>
      <c r="AA405">
        <v>52146028</v>
      </c>
      <c r="AB405">
        <f t="shared" si="275"/>
        <v>0</v>
      </c>
      <c r="AC405">
        <f t="shared" si="276"/>
        <v>0</v>
      </c>
      <c r="AD405">
        <f t="shared" si="277"/>
        <v>0</v>
      </c>
      <c r="AE405">
        <f t="shared" si="278"/>
        <v>0</v>
      </c>
      <c r="AF405">
        <f t="shared" si="279"/>
        <v>0</v>
      </c>
      <c r="AG405">
        <f t="shared" si="280"/>
        <v>0</v>
      </c>
      <c r="AH405">
        <f t="shared" si="281"/>
        <v>0</v>
      </c>
      <c r="AI405">
        <f t="shared" si="282"/>
        <v>0</v>
      </c>
      <c r="AJ405">
        <f t="shared" si="283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70</v>
      </c>
      <c r="AU405">
        <v>10</v>
      </c>
      <c r="AV405">
        <v>1</v>
      </c>
      <c r="AW405">
        <v>1</v>
      </c>
      <c r="AZ405">
        <v>1</v>
      </c>
      <c r="BA405">
        <v>1</v>
      </c>
      <c r="BB405">
        <v>1</v>
      </c>
      <c r="BC405">
        <v>1</v>
      </c>
      <c r="BH405">
        <v>3</v>
      </c>
      <c r="BI405">
        <v>4</v>
      </c>
      <c r="BM405">
        <v>0</v>
      </c>
      <c r="BN405">
        <v>0</v>
      </c>
      <c r="BP405">
        <v>0</v>
      </c>
      <c r="BQ405">
        <v>1</v>
      </c>
      <c r="BR405">
        <v>1</v>
      </c>
      <c r="BS405">
        <v>1</v>
      </c>
      <c r="BT405">
        <v>1</v>
      </c>
      <c r="BU405">
        <v>1</v>
      </c>
      <c r="BV405">
        <v>1</v>
      </c>
      <c r="BW405">
        <v>1</v>
      </c>
      <c r="BX405">
        <v>1</v>
      </c>
      <c r="BZ405">
        <v>70</v>
      </c>
      <c r="CA405">
        <v>10</v>
      </c>
      <c r="CE405">
        <v>0</v>
      </c>
      <c r="CF405">
        <v>0</v>
      </c>
      <c r="CG405">
        <v>0</v>
      </c>
      <c r="CM405">
        <v>0</v>
      </c>
      <c r="CO405">
        <v>0</v>
      </c>
      <c r="CP405">
        <f t="shared" si="284"/>
        <v>-0</v>
      </c>
      <c r="CQ405">
        <f t="shared" si="285"/>
        <v>0</v>
      </c>
      <c r="CR405">
        <f t="shared" si="286"/>
        <v>0</v>
      </c>
      <c r="CS405">
        <f t="shared" si="287"/>
        <v>0</v>
      </c>
      <c r="CT405">
        <f t="shared" si="288"/>
        <v>0</v>
      </c>
      <c r="CU405">
        <f t="shared" si="289"/>
        <v>0</v>
      </c>
      <c r="CV405">
        <f t="shared" si="290"/>
        <v>0</v>
      </c>
      <c r="CW405">
        <f t="shared" si="291"/>
        <v>0</v>
      </c>
      <c r="CX405">
        <f t="shared" si="292"/>
        <v>0</v>
      </c>
      <c r="CY405">
        <f t="shared" si="293"/>
        <v>-0</v>
      </c>
      <c r="CZ405">
        <f t="shared" si="294"/>
        <v>-0</v>
      </c>
      <c r="DN405">
        <v>0</v>
      </c>
      <c r="DO405">
        <v>0</v>
      </c>
      <c r="DP405">
        <v>1</v>
      </c>
      <c r="DQ405">
        <v>1</v>
      </c>
      <c r="DU405">
        <v>1009</v>
      </c>
      <c r="DV405" t="s">
        <v>112</v>
      </c>
      <c r="DW405" t="s">
        <v>112</v>
      </c>
      <c r="DX405">
        <v>1000</v>
      </c>
      <c r="EE405">
        <v>51761345</v>
      </c>
      <c r="EF405">
        <v>1</v>
      </c>
      <c r="EG405" t="s">
        <v>106</v>
      </c>
      <c r="EH405">
        <v>0</v>
      </c>
      <c r="EJ405">
        <v>4</v>
      </c>
      <c r="EK405">
        <v>0</v>
      </c>
      <c r="EL405" t="s">
        <v>107</v>
      </c>
      <c r="EM405" t="s">
        <v>108</v>
      </c>
      <c r="EQ405">
        <v>32768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FQ405">
        <v>0</v>
      </c>
      <c r="FR405">
        <f t="shared" si="295"/>
        <v>0</v>
      </c>
      <c r="FS405">
        <v>0</v>
      </c>
      <c r="FX405">
        <v>70</v>
      </c>
      <c r="FY405">
        <v>10</v>
      </c>
      <c r="GD405">
        <v>0</v>
      </c>
      <c r="GF405">
        <v>1489638031</v>
      </c>
      <c r="GG405">
        <v>2</v>
      </c>
      <c r="GH405">
        <v>1</v>
      </c>
      <c r="GI405">
        <v>-2</v>
      </c>
      <c r="GJ405">
        <v>0</v>
      </c>
      <c r="GK405">
        <f>ROUND(R405*(R12)/100,2)</f>
        <v>-0</v>
      </c>
      <c r="GL405">
        <f t="shared" si="296"/>
        <v>0</v>
      </c>
      <c r="GM405">
        <f t="shared" si="297"/>
        <v>-0</v>
      </c>
      <c r="GN405">
        <f t="shared" si="298"/>
        <v>0</v>
      </c>
      <c r="GO405">
        <f t="shared" si="299"/>
        <v>0</v>
      </c>
      <c r="GP405">
        <f t="shared" si="300"/>
        <v>-0</v>
      </c>
      <c r="GR405">
        <v>0</v>
      </c>
      <c r="GS405">
        <v>3</v>
      </c>
      <c r="GT405">
        <v>0</v>
      </c>
      <c r="GV405">
        <f t="shared" si="301"/>
        <v>0</v>
      </c>
      <c r="GW405">
        <v>1</v>
      </c>
      <c r="GX405">
        <f t="shared" si="302"/>
        <v>-0</v>
      </c>
      <c r="HA405">
        <v>0</v>
      </c>
      <c r="HB405">
        <v>0</v>
      </c>
      <c r="HC405">
        <f t="shared" si="303"/>
        <v>0</v>
      </c>
      <c r="IK405">
        <v>0</v>
      </c>
    </row>
    <row r="406" ht="12.75">
      <c r="A406">
        <v>17</v>
      </c>
      <c r="B406">
        <v>1</v>
      </c>
      <c r="D406">
        <f>ROW(EtalonRes!A97)</f>
        <v>97</v>
      </c>
      <c r="E406" t="s">
        <v>113</v>
      </c>
      <c r="F406" t="s">
        <v>114</v>
      </c>
      <c r="G406" t="s">
        <v>189</v>
      </c>
      <c r="H406" t="s">
        <v>112</v>
      </c>
      <c r="I406">
        <f>ROUND(18*0.8,9)</f>
        <v>14.4</v>
      </c>
      <c r="J406">
        <v>0</v>
      </c>
      <c r="K406">
        <f>ROUND(18*0.8,9)</f>
        <v>14.4</v>
      </c>
      <c r="O406">
        <f t="shared" si="264"/>
        <v>881.57000000000005</v>
      </c>
      <c r="P406">
        <f t="shared" si="265"/>
        <v>0</v>
      </c>
      <c r="Q406">
        <f t="shared" si="266"/>
        <v>881.57000000000005</v>
      </c>
      <c r="R406">
        <f t="shared" si="267"/>
        <v>475.33999999999997</v>
      </c>
      <c r="S406">
        <f t="shared" si="268"/>
        <v>0</v>
      </c>
      <c r="T406">
        <f t="shared" si="269"/>
        <v>0</v>
      </c>
      <c r="U406">
        <f t="shared" si="270"/>
        <v>0</v>
      </c>
      <c r="V406">
        <f t="shared" si="271"/>
        <v>0</v>
      </c>
      <c r="W406">
        <f t="shared" si="272"/>
        <v>0</v>
      </c>
      <c r="X406">
        <f t="shared" si="273"/>
        <v>0</v>
      </c>
      <c r="Y406">
        <f t="shared" si="274"/>
        <v>0</v>
      </c>
      <c r="AA406">
        <v>52146028</v>
      </c>
      <c r="AB406">
        <f t="shared" si="275"/>
        <v>61.219999999999999</v>
      </c>
      <c r="AC406">
        <f t="shared" si="276"/>
        <v>0</v>
      </c>
      <c r="AD406">
        <f t="shared" si="277"/>
        <v>61.219999999999999</v>
      </c>
      <c r="AE406">
        <f t="shared" si="278"/>
        <v>33.009999999999998</v>
      </c>
      <c r="AF406">
        <f t="shared" si="279"/>
        <v>0</v>
      </c>
      <c r="AG406">
        <f t="shared" si="280"/>
        <v>0</v>
      </c>
      <c r="AH406">
        <f t="shared" si="281"/>
        <v>0</v>
      </c>
      <c r="AI406">
        <f t="shared" si="282"/>
        <v>0</v>
      </c>
      <c r="AJ406">
        <f t="shared" si="283"/>
        <v>0</v>
      </c>
      <c r="AK406">
        <v>61.219999999999999</v>
      </c>
      <c r="AL406">
        <v>0</v>
      </c>
      <c r="AM406">
        <v>61.219999999999999</v>
      </c>
      <c r="AN406">
        <v>33.009999999999998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1</v>
      </c>
      <c r="AZ406">
        <v>1</v>
      </c>
      <c r="BA406">
        <v>1</v>
      </c>
      <c r="BB406">
        <v>1</v>
      </c>
      <c r="BC406">
        <v>1</v>
      </c>
      <c r="BH406">
        <v>0</v>
      </c>
      <c r="BI406">
        <v>4</v>
      </c>
      <c r="BJ406" t="s">
        <v>116</v>
      </c>
      <c r="BM406">
        <v>1</v>
      </c>
      <c r="BN406">
        <v>0</v>
      </c>
      <c r="BP406">
        <v>0</v>
      </c>
      <c r="BQ406">
        <v>1</v>
      </c>
      <c r="BR406">
        <v>0</v>
      </c>
      <c r="BS406">
        <v>1</v>
      </c>
      <c r="BT406">
        <v>1</v>
      </c>
      <c r="BU406">
        <v>1</v>
      </c>
      <c r="BV406">
        <v>1</v>
      </c>
      <c r="BW406">
        <v>1</v>
      </c>
      <c r="BX406">
        <v>1</v>
      </c>
      <c r="BZ406">
        <v>0</v>
      </c>
      <c r="CA406">
        <v>0</v>
      </c>
      <c r="CE406">
        <v>0</v>
      </c>
      <c r="CF406">
        <v>0</v>
      </c>
      <c r="CG406">
        <v>0</v>
      </c>
      <c r="CM406">
        <v>0</v>
      </c>
      <c r="CO406">
        <v>0</v>
      </c>
      <c r="CP406">
        <f t="shared" si="284"/>
        <v>881.57000000000005</v>
      </c>
      <c r="CQ406">
        <f t="shared" si="285"/>
        <v>0</v>
      </c>
      <c r="CR406">
        <f t="shared" si="286"/>
        <v>61.219999999999999</v>
      </c>
      <c r="CS406">
        <f t="shared" si="287"/>
        <v>33.009999999999998</v>
      </c>
      <c r="CT406">
        <f t="shared" si="288"/>
        <v>0</v>
      </c>
      <c r="CU406">
        <f t="shared" si="289"/>
        <v>0</v>
      </c>
      <c r="CV406">
        <f t="shared" si="290"/>
        <v>0</v>
      </c>
      <c r="CW406">
        <f t="shared" si="291"/>
        <v>0</v>
      </c>
      <c r="CX406">
        <f t="shared" si="292"/>
        <v>0</v>
      </c>
      <c r="CY406">
        <f t="shared" si="293"/>
        <v>0</v>
      </c>
      <c r="CZ406">
        <f t="shared" si="294"/>
        <v>0</v>
      </c>
      <c r="DN406">
        <v>0</v>
      </c>
      <c r="DO406">
        <v>0</v>
      </c>
      <c r="DP406">
        <v>1</v>
      </c>
      <c r="DQ406">
        <v>1</v>
      </c>
      <c r="DU406">
        <v>1009</v>
      </c>
      <c r="DV406" t="s">
        <v>112</v>
      </c>
      <c r="DW406" t="s">
        <v>112</v>
      </c>
      <c r="DX406">
        <v>1000</v>
      </c>
      <c r="EE406">
        <v>51761347</v>
      </c>
      <c r="EF406">
        <v>1</v>
      </c>
      <c r="EG406" t="s">
        <v>106</v>
      </c>
      <c r="EH406">
        <v>0</v>
      </c>
      <c r="EJ406">
        <v>4</v>
      </c>
      <c r="EK406">
        <v>1</v>
      </c>
      <c r="EL406" t="s">
        <v>117</v>
      </c>
      <c r="EM406" t="s">
        <v>108</v>
      </c>
      <c r="EQ406">
        <v>0</v>
      </c>
      <c r="ER406">
        <v>61.219999999999999</v>
      </c>
      <c r="ES406">
        <v>0</v>
      </c>
      <c r="ET406">
        <v>61.219999999999999</v>
      </c>
      <c r="EU406">
        <v>33.009999999999998</v>
      </c>
      <c r="EV406">
        <v>0</v>
      </c>
      <c r="EW406">
        <v>0</v>
      </c>
      <c r="EX406">
        <v>0</v>
      </c>
      <c r="EY406">
        <v>0</v>
      </c>
      <c r="FQ406">
        <v>0</v>
      </c>
      <c r="FR406">
        <f t="shared" si="295"/>
        <v>0</v>
      </c>
      <c r="FS406">
        <v>0</v>
      </c>
      <c r="FX406">
        <v>0</v>
      </c>
      <c r="FY406">
        <v>0</v>
      </c>
      <c r="GD406">
        <v>1</v>
      </c>
      <c r="GF406">
        <v>1602572179</v>
      </c>
      <c r="GG406">
        <v>2</v>
      </c>
      <c r="GH406">
        <v>1</v>
      </c>
      <c r="GI406">
        <v>-2</v>
      </c>
      <c r="GJ406">
        <v>0</v>
      </c>
      <c r="GK406">
        <v>0</v>
      </c>
      <c r="GL406">
        <f t="shared" si="296"/>
        <v>0</v>
      </c>
      <c r="GM406">
        <f t="shared" ref="GM406:GM407" si="304">ROUND(O406+X406+Y406,2)+GX406</f>
        <v>881.57000000000005</v>
      </c>
      <c r="GN406">
        <f t="shared" ref="GN406:GN407" si="305">IF(OR(BI406=0,BI406=1),ROUND(O406+X406+Y406,2),0)</f>
        <v>0</v>
      </c>
      <c r="GO406">
        <f t="shared" ref="GO406:GO407" si="306">IF(BI406=2,ROUND(O406+X406+Y406,2),0)</f>
        <v>0</v>
      </c>
      <c r="GP406">
        <f t="shared" ref="GP406:GP407" si="307">IF(BI406=4,ROUND(O406+X406+Y406,2)+GX406,0)</f>
        <v>881.57000000000005</v>
      </c>
      <c r="GR406">
        <v>0</v>
      </c>
      <c r="GS406">
        <v>3</v>
      </c>
      <c r="GT406">
        <v>0</v>
      </c>
      <c r="GV406">
        <f t="shared" si="301"/>
        <v>0</v>
      </c>
      <c r="GW406">
        <v>1</v>
      </c>
      <c r="GX406">
        <f t="shared" si="302"/>
        <v>0</v>
      </c>
      <c r="HA406">
        <v>0</v>
      </c>
      <c r="HB406">
        <v>0</v>
      </c>
      <c r="HC406">
        <f t="shared" si="303"/>
        <v>0</v>
      </c>
      <c r="IK406">
        <v>0</v>
      </c>
    </row>
    <row r="407" ht="12.75">
      <c r="A407">
        <v>17</v>
      </c>
      <c r="B407">
        <v>1</v>
      </c>
      <c r="D407">
        <f>ROW(EtalonRes!A99)</f>
        <v>99</v>
      </c>
      <c r="E407" t="s">
        <v>118</v>
      </c>
      <c r="F407" t="s">
        <v>119</v>
      </c>
      <c r="G407" t="s">
        <v>120</v>
      </c>
      <c r="H407" t="s">
        <v>112</v>
      </c>
      <c r="I407">
        <f>ROUND(I406,9)</f>
        <v>14.4</v>
      </c>
      <c r="J407">
        <v>0</v>
      </c>
      <c r="K407">
        <f>ROUND(I406,9)</f>
        <v>14.4</v>
      </c>
      <c r="O407">
        <f t="shared" si="264"/>
        <v>21290.259999999998</v>
      </c>
      <c r="P407">
        <f t="shared" si="265"/>
        <v>0</v>
      </c>
      <c r="Q407">
        <f t="shared" si="266"/>
        <v>21290.259999999998</v>
      </c>
      <c r="R407">
        <f t="shared" si="267"/>
        <v>11486.02</v>
      </c>
      <c r="S407">
        <f t="shared" si="268"/>
        <v>0</v>
      </c>
      <c r="T407">
        <f t="shared" si="269"/>
        <v>0</v>
      </c>
      <c r="U407">
        <f t="shared" si="270"/>
        <v>0</v>
      </c>
      <c r="V407">
        <f t="shared" si="271"/>
        <v>0</v>
      </c>
      <c r="W407">
        <f t="shared" si="272"/>
        <v>0</v>
      </c>
      <c r="X407">
        <f t="shared" si="273"/>
        <v>0</v>
      </c>
      <c r="Y407">
        <f t="shared" si="274"/>
        <v>0</v>
      </c>
      <c r="AA407">
        <v>52146028</v>
      </c>
      <c r="AB407">
        <f t="shared" si="275"/>
        <v>1478.49</v>
      </c>
      <c r="AC407">
        <f t="shared" si="276"/>
        <v>0</v>
      </c>
      <c r="AD407">
        <f>ROUND(((((ET407*51))-((EU407*51)))+AE407),6)</f>
        <v>1478.49</v>
      </c>
      <c r="AE407">
        <f>ROUND(((EU407*51)),6)</f>
        <v>797.63999999999999</v>
      </c>
      <c r="AF407">
        <f>ROUND(((EV407*51)),6)</f>
        <v>0</v>
      </c>
      <c r="AG407">
        <f t="shared" si="280"/>
        <v>0</v>
      </c>
      <c r="AH407">
        <f>((EW407*51))</f>
        <v>0</v>
      </c>
      <c r="AI407">
        <f>((EX407*51))</f>
        <v>0</v>
      </c>
      <c r="AJ407">
        <f t="shared" si="283"/>
        <v>0</v>
      </c>
      <c r="AK407">
        <v>28.989999999999998</v>
      </c>
      <c r="AL407">
        <v>0</v>
      </c>
      <c r="AM407">
        <v>28.989999999999998</v>
      </c>
      <c r="AN407">
        <v>15.640000000000001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1</v>
      </c>
      <c r="AW407">
        <v>1</v>
      </c>
      <c r="AZ407">
        <v>1</v>
      </c>
      <c r="BA407">
        <v>1</v>
      </c>
      <c r="BB407">
        <v>1</v>
      </c>
      <c r="BC407">
        <v>1</v>
      </c>
      <c r="BH407">
        <v>0</v>
      </c>
      <c r="BI407">
        <v>4</v>
      </c>
      <c r="BJ407" t="s">
        <v>121</v>
      </c>
      <c r="BM407">
        <v>1</v>
      </c>
      <c r="BN407">
        <v>0</v>
      </c>
      <c r="BP407">
        <v>0</v>
      </c>
      <c r="BQ407">
        <v>1</v>
      </c>
      <c r="BR407">
        <v>0</v>
      </c>
      <c r="BS407">
        <v>1</v>
      </c>
      <c r="BT407">
        <v>1</v>
      </c>
      <c r="BU407">
        <v>1</v>
      </c>
      <c r="BV407">
        <v>1</v>
      </c>
      <c r="BW407">
        <v>1</v>
      </c>
      <c r="BX407">
        <v>1</v>
      </c>
      <c r="BZ407">
        <v>0</v>
      </c>
      <c r="CA407">
        <v>0</v>
      </c>
      <c r="CE407">
        <v>0</v>
      </c>
      <c r="CF407">
        <v>0</v>
      </c>
      <c r="CG407">
        <v>0</v>
      </c>
      <c r="CM407">
        <v>0</v>
      </c>
      <c r="CO407">
        <v>0</v>
      </c>
      <c r="CP407">
        <f t="shared" si="284"/>
        <v>21290.259999999998</v>
      </c>
      <c r="CQ407">
        <f t="shared" si="285"/>
        <v>0</v>
      </c>
      <c r="CR407">
        <f>(((((ET407*51))*BB407-((EU407*51))*BS407)+AE407*BS407)*AV407)</f>
        <v>1478.49</v>
      </c>
      <c r="CS407">
        <f t="shared" si="287"/>
        <v>797.63999999999999</v>
      </c>
      <c r="CT407">
        <f t="shared" si="288"/>
        <v>0</v>
      </c>
      <c r="CU407">
        <f t="shared" si="289"/>
        <v>0</v>
      </c>
      <c r="CV407">
        <f t="shared" si="290"/>
        <v>0</v>
      </c>
      <c r="CW407">
        <f t="shared" si="291"/>
        <v>0</v>
      </c>
      <c r="CX407">
        <f t="shared" si="292"/>
        <v>0</v>
      </c>
      <c r="CY407">
        <f t="shared" si="293"/>
        <v>0</v>
      </c>
      <c r="CZ407">
        <f t="shared" si="294"/>
        <v>0</v>
      </c>
      <c r="DE407" t="s">
        <v>122</v>
      </c>
      <c r="DF407" t="s">
        <v>122</v>
      </c>
      <c r="DG407" t="s">
        <v>122</v>
      </c>
      <c r="DI407" t="s">
        <v>122</v>
      </c>
      <c r="DJ407" t="s">
        <v>122</v>
      </c>
      <c r="DN407">
        <v>0</v>
      </c>
      <c r="DO407">
        <v>0</v>
      </c>
      <c r="DP407">
        <v>1</v>
      </c>
      <c r="DQ407">
        <v>1</v>
      </c>
      <c r="DU407">
        <v>1009</v>
      </c>
      <c r="DV407" t="s">
        <v>112</v>
      </c>
      <c r="DW407" t="s">
        <v>112</v>
      </c>
      <c r="DX407">
        <v>1000</v>
      </c>
      <c r="EE407">
        <v>51761347</v>
      </c>
      <c r="EF407">
        <v>1</v>
      </c>
      <c r="EG407" t="s">
        <v>106</v>
      </c>
      <c r="EH407">
        <v>0</v>
      </c>
      <c r="EJ407">
        <v>4</v>
      </c>
      <c r="EK407">
        <v>1</v>
      </c>
      <c r="EL407" t="s">
        <v>117</v>
      </c>
      <c r="EM407" t="s">
        <v>108</v>
      </c>
      <c r="EQ407">
        <v>0</v>
      </c>
      <c r="ER407">
        <v>28.989999999999998</v>
      </c>
      <c r="ES407">
        <v>0</v>
      </c>
      <c r="ET407">
        <v>28.989999999999998</v>
      </c>
      <c r="EU407">
        <v>15.640000000000001</v>
      </c>
      <c r="EV407">
        <v>0</v>
      </c>
      <c r="EW407">
        <v>0</v>
      </c>
      <c r="EX407">
        <v>0</v>
      </c>
      <c r="EY407">
        <v>0</v>
      </c>
      <c r="FQ407">
        <v>0</v>
      </c>
      <c r="FR407">
        <f t="shared" si="295"/>
        <v>0</v>
      </c>
      <c r="FS407">
        <v>0</v>
      </c>
      <c r="FX407">
        <v>0</v>
      </c>
      <c r="FY407">
        <v>0</v>
      </c>
      <c r="GD407">
        <v>1</v>
      </c>
      <c r="GF407">
        <v>-1355325295</v>
      </c>
      <c r="GG407">
        <v>2</v>
      </c>
      <c r="GH407">
        <v>1</v>
      </c>
      <c r="GI407">
        <v>-2</v>
      </c>
      <c r="GJ407">
        <v>0</v>
      </c>
      <c r="GK407">
        <v>0</v>
      </c>
      <c r="GL407">
        <f t="shared" si="296"/>
        <v>0</v>
      </c>
      <c r="GM407">
        <f t="shared" si="304"/>
        <v>21290.259999999998</v>
      </c>
      <c r="GN407">
        <f t="shared" si="305"/>
        <v>0</v>
      </c>
      <c r="GO407">
        <f t="shared" si="306"/>
        <v>0</v>
      </c>
      <c r="GP407">
        <f t="shared" si="307"/>
        <v>21290.259999999998</v>
      </c>
      <c r="GR407">
        <v>0</v>
      </c>
      <c r="GS407">
        <v>3</v>
      </c>
      <c r="GT407">
        <v>0</v>
      </c>
      <c r="GV407">
        <f t="shared" si="301"/>
        <v>0</v>
      </c>
      <c r="GW407">
        <v>1</v>
      </c>
      <c r="GX407">
        <f t="shared" si="302"/>
        <v>0</v>
      </c>
      <c r="HA407">
        <v>0</v>
      </c>
      <c r="HB407">
        <v>0</v>
      </c>
      <c r="HC407">
        <f t="shared" si="303"/>
        <v>0</v>
      </c>
      <c r="IK407">
        <v>0</v>
      </c>
    </row>
    <row r="409" ht="12.75">
      <c r="A409" s="43">
        <v>51</v>
      </c>
      <c r="B409" s="43">
        <f>B400</f>
        <v>1</v>
      </c>
      <c r="C409" s="43">
        <f>A400</f>
        <v>5</v>
      </c>
      <c r="D409" s="43">
        <f>ROW(A400)</f>
        <v>400</v>
      </c>
      <c r="E409" s="43"/>
      <c r="F409" s="43" t="str">
        <f>IF(F400&lt;&gt;"",F400,"")</f>
        <v xml:space="preserve">Новый подраздел</v>
      </c>
      <c r="G409" s="43" t="str">
        <f>IF(G400&lt;&gt;"",G400,"")</f>
        <v xml:space="preserve">Ремонт асфальтобетонного покрытия - 150,0 м2</v>
      </c>
      <c r="H409" s="43">
        <v>0</v>
      </c>
      <c r="I409" s="43"/>
      <c r="J409" s="43"/>
      <c r="K409" s="43"/>
      <c r="L409" s="43"/>
      <c r="M409" s="43"/>
      <c r="N409" s="43"/>
      <c r="O409" s="43">
        <f>ROUND(AB409,2)</f>
        <v>102166.83</v>
      </c>
      <c r="P409" s="43">
        <f>ROUND(AC409,2)</f>
        <v>56811</v>
      </c>
      <c r="Q409" s="43">
        <f>ROUND(AD409,2)</f>
        <v>35899.830000000002</v>
      </c>
      <c r="R409" s="43">
        <f>ROUND(AE409,2)</f>
        <v>18274.860000000001</v>
      </c>
      <c r="S409" s="43">
        <f>ROUND(AF409,2)</f>
        <v>9456</v>
      </c>
      <c r="T409" s="43">
        <f>ROUND(AG409,2)</f>
        <v>0</v>
      </c>
      <c r="U409" s="43">
        <f>AH409</f>
        <v>34.5</v>
      </c>
      <c r="V409" s="43">
        <f>AI409</f>
        <v>0</v>
      </c>
      <c r="W409" s="43">
        <f>ROUND(AJ409,2)</f>
        <v>0</v>
      </c>
      <c r="X409" s="43">
        <f>ROUND(AK409,2)</f>
        <v>6619.1999999999998</v>
      </c>
      <c r="Y409" s="43">
        <f>ROUND(AL409,2)</f>
        <v>945.60000000000002</v>
      </c>
      <c r="Z409" s="43"/>
      <c r="AA409" s="43"/>
      <c r="AB409" s="43">
        <f>ROUND(SUMIF(AA404:AA407,"=52146028",O404:O407),2)</f>
        <v>102166.83</v>
      </c>
      <c r="AC409" s="43">
        <f>ROUND(SUMIF(AA404:AA407,"=52146028",P404:P407),2)</f>
        <v>56811</v>
      </c>
      <c r="AD409" s="43">
        <f>ROUND(SUMIF(AA404:AA407,"=52146028",Q404:Q407),2)</f>
        <v>35899.830000000002</v>
      </c>
      <c r="AE409" s="43">
        <f>ROUND(SUMIF(AA404:AA407,"=52146028",R404:R407),2)</f>
        <v>18274.860000000001</v>
      </c>
      <c r="AF409" s="43">
        <f>ROUND(SUMIF(AA404:AA407,"=52146028",S404:S407),2)</f>
        <v>9456</v>
      </c>
      <c r="AG409" s="43">
        <f>ROUND(SUMIF(AA404:AA407,"=52146028",T404:T407),2)</f>
        <v>0</v>
      </c>
      <c r="AH409" s="43">
        <f>SUMIF(AA404:AA407,"=52146028",U404:U407)</f>
        <v>34.5</v>
      </c>
      <c r="AI409" s="43">
        <f>SUMIF(AA404:AA407,"=52146028",V404:V407)</f>
        <v>0</v>
      </c>
      <c r="AJ409" s="43">
        <f>ROUND(SUMIF(AA404:AA407,"=52146028",W404:W407),2)</f>
        <v>0</v>
      </c>
      <c r="AK409" s="43">
        <f>ROUND(SUMIF(AA404:AA407,"=52146028",X404:X407),2)</f>
        <v>6619.1999999999998</v>
      </c>
      <c r="AL409" s="43">
        <f>ROUND(SUMIF(AA404:AA407,"=52146028",Y404:Y407),2)</f>
        <v>945.60000000000002</v>
      </c>
      <c r="AM409" s="43"/>
      <c r="AN409" s="43"/>
      <c r="AO409" s="43">
        <f>ROUND(BX409,2)</f>
        <v>0</v>
      </c>
      <c r="AP409" s="43">
        <f>ROUND(BY409,2)</f>
        <v>0</v>
      </c>
      <c r="AQ409" s="43">
        <f>ROUND(BZ409,2)</f>
        <v>0</v>
      </c>
      <c r="AR409" s="43">
        <f>ROUND(CA409,2)</f>
        <v>116550.21000000001</v>
      </c>
      <c r="AS409" s="43">
        <f>ROUND(CB409,2)</f>
        <v>0</v>
      </c>
      <c r="AT409" s="43">
        <f>ROUND(CC409,2)</f>
        <v>0</v>
      </c>
      <c r="AU409" s="43">
        <f>ROUND(CD409,2)</f>
        <v>116550.21000000001</v>
      </c>
      <c r="AV409" s="43">
        <f>ROUND(CE409,2)</f>
        <v>56811</v>
      </c>
      <c r="AW409" s="43">
        <f>ROUND(CF409,2)</f>
        <v>56811</v>
      </c>
      <c r="AX409" s="43">
        <f>ROUND(CG409,2)</f>
        <v>0</v>
      </c>
      <c r="AY409" s="43">
        <f>ROUND(CH409,2)</f>
        <v>56811</v>
      </c>
      <c r="AZ409" s="43">
        <f>ROUND(CI409,2)</f>
        <v>0</v>
      </c>
      <c r="BA409" s="43">
        <f>ROUND(CJ409,2)</f>
        <v>0</v>
      </c>
      <c r="BB409" s="43">
        <f>ROUND(CK409,2)</f>
        <v>0</v>
      </c>
      <c r="BC409" s="43">
        <f>ROUND(CL409,2)</f>
        <v>0</v>
      </c>
      <c r="BD409" s="43">
        <f>ROUND(CM409,2)</f>
        <v>0</v>
      </c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>
        <f>ROUND(SUMIF(AA404:AA407,"=52146028",FQ404:FQ407),2)</f>
        <v>0</v>
      </c>
      <c r="BY409" s="43">
        <f>ROUND(SUMIF(AA404:AA407,"=52146028",FR404:FR407),2)</f>
        <v>0</v>
      </c>
      <c r="BZ409" s="43">
        <f>ROUND(SUMIF(AA404:AA407,"=52146028",GL404:GL407),2)</f>
        <v>0</v>
      </c>
      <c r="CA409" s="43">
        <f>ROUND(SUMIF(AA404:AA407,"=52146028",GM404:GM407),2)</f>
        <v>116550.21000000001</v>
      </c>
      <c r="CB409" s="43">
        <f>ROUND(SUMIF(AA404:AA407,"=52146028",GN404:GN407),2)</f>
        <v>0</v>
      </c>
      <c r="CC409" s="43">
        <f>ROUND(SUMIF(AA404:AA407,"=52146028",GO404:GO407),2)</f>
        <v>0</v>
      </c>
      <c r="CD409" s="43">
        <f>ROUND(SUMIF(AA404:AA407,"=52146028",GP404:GP407),2)</f>
        <v>116550.21000000001</v>
      </c>
      <c r="CE409" s="43">
        <f>AC409-BX409</f>
        <v>56811</v>
      </c>
      <c r="CF409" s="43">
        <f>AC409-BY409</f>
        <v>56811</v>
      </c>
      <c r="CG409" s="43">
        <f>BX409-BZ409</f>
        <v>0</v>
      </c>
      <c r="CH409" s="43">
        <f>AC409-BX409-BY409+BZ409</f>
        <v>56811</v>
      </c>
      <c r="CI409" s="43">
        <f>BY409-BZ409</f>
        <v>0</v>
      </c>
      <c r="CJ409" s="43">
        <f>ROUND(SUMIF(AA404:AA407,"=52146028",GX404:GX407),2)</f>
        <v>0</v>
      </c>
      <c r="CK409" s="43">
        <f>ROUND(SUMIF(AA404:AA407,"=52146028",GY404:GY407),2)</f>
        <v>0</v>
      </c>
      <c r="CL409" s="43">
        <f>ROUND(SUMIF(AA404:AA407,"=52146028",GZ404:GZ407),2)</f>
        <v>0</v>
      </c>
      <c r="CM409" s="43">
        <f>ROUND(SUMIF(AA404:AA407,"=52146028",HD404:HD407),2)</f>
        <v>0</v>
      </c>
      <c r="CN409" s="43"/>
      <c r="CO409" s="43"/>
      <c r="CP409" s="43"/>
      <c r="CQ409" s="43"/>
      <c r="CR409" s="43"/>
      <c r="CS409" s="43"/>
      <c r="CT409" s="43"/>
      <c r="CU409" s="43"/>
      <c r="CV409" s="43"/>
      <c r="CW409" s="43"/>
      <c r="CX409" s="43"/>
      <c r="CY409" s="43"/>
      <c r="CZ409" s="43"/>
      <c r="DA409" s="43"/>
      <c r="DB409" s="43"/>
      <c r="DC409" s="43"/>
      <c r="DD409" s="43"/>
      <c r="DE409" s="43"/>
      <c r="DF409" s="43"/>
      <c r="DG409" s="44"/>
      <c r="DH409" s="44"/>
      <c r="DI409" s="44"/>
      <c r="DJ409" s="44"/>
      <c r="DK409" s="44"/>
      <c r="DL409" s="44"/>
      <c r="DM409" s="44"/>
      <c r="DN409" s="44"/>
      <c r="DO409" s="44"/>
      <c r="DP409" s="44"/>
      <c r="DQ409" s="44"/>
      <c r="DR409" s="44"/>
      <c r="DS409" s="44"/>
      <c r="DT409" s="44"/>
      <c r="DU409" s="44"/>
      <c r="DV409" s="44"/>
      <c r="DW409" s="44"/>
      <c r="DX409" s="44"/>
      <c r="DY409" s="44"/>
      <c r="DZ409" s="44"/>
      <c r="EA409" s="44"/>
      <c r="EB409" s="44"/>
      <c r="EC409" s="44"/>
      <c r="ED409" s="44"/>
      <c r="EE409" s="44"/>
      <c r="EF409" s="44"/>
      <c r="EG409" s="44"/>
      <c r="EH409" s="44"/>
      <c r="EI409" s="44"/>
      <c r="EJ409" s="44"/>
      <c r="EK409" s="44"/>
      <c r="EL409" s="44"/>
      <c r="EM409" s="44"/>
      <c r="EN409" s="44"/>
      <c r="EO409" s="44"/>
      <c r="EP409" s="44"/>
      <c r="EQ409" s="44"/>
      <c r="ER409" s="44"/>
      <c r="ES409" s="44"/>
      <c r="ET409" s="44"/>
      <c r="EU409" s="44"/>
      <c r="EV409" s="44"/>
      <c r="EW409" s="44"/>
      <c r="EX409" s="44"/>
      <c r="EY409" s="44"/>
      <c r="EZ409" s="44"/>
      <c r="FA409" s="44"/>
      <c r="FB409" s="44"/>
      <c r="FC409" s="44"/>
      <c r="FD409" s="44"/>
      <c r="FE409" s="44"/>
      <c r="FF409" s="44"/>
      <c r="FG409" s="44"/>
      <c r="FH409" s="44"/>
      <c r="FI409" s="44"/>
      <c r="FJ409" s="44"/>
      <c r="FK409" s="44"/>
      <c r="FL409" s="44"/>
      <c r="FM409" s="44"/>
      <c r="FN409" s="44"/>
      <c r="FO409" s="44"/>
      <c r="FP409" s="44"/>
      <c r="FQ409" s="44"/>
      <c r="FR409" s="44"/>
      <c r="FS409" s="44"/>
      <c r="FT409" s="44"/>
      <c r="FU409" s="44"/>
      <c r="FV409" s="44"/>
      <c r="FW409" s="44"/>
      <c r="FX409" s="44"/>
      <c r="FY409" s="44"/>
      <c r="FZ409" s="44"/>
      <c r="GA409" s="44"/>
      <c r="GB409" s="44"/>
      <c r="GC409" s="44"/>
      <c r="GD409" s="44"/>
      <c r="GE409" s="44"/>
      <c r="GF409" s="44"/>
      <c r="GG409" s="44"/>
      <c r="GH409" s="44"/>
      <c r="GI409" s="44"/>
      <c r="GJ409" s="44"/>
      <c r="GK409" s="44"/>
      <c r="GL409" s="44"/>
      <c r="GM409" s="44"/>
      <c r="GN409" s="44"/>
      <c r="GO409" s="44"/>
      <c r="GP409" s="44"/>
      <c r="GQ409" s="44"/>
      <c r="GR409" s="44"/>
      <c r="GS409" s="44"/>
      <c r="GT409" s="44"/>
      <c r="GU409" s="44"/>
      <c r="GV409" s="44"/>
      <c r="GW409" s="44"/>
      <c r="GX409" s="44">
        <v>0</v>
      </c>
    </row>
    <row r="411" ht="12.75">
      <c r="A411" s="45">
        <v>50</v>
      </c>
      <c r="B411" s="45">
        <v>0</v>
      </c>
      <c r="C411" s="45">
        <v>0</v>
      </c>
      <c r="D411" s="45">
        <v>1</v>
      </c>
      <c r="E411" s="45">
        <v>201</v>
      </c>
      <c r="F411" s="45">
        <f>ROUND(Source!O409,O411)</f>
        <v>102166.83</v>
      </c>
      <c r="G411" s="45" t="s">
        <v>123</v>
      </c>
      <c r="H411" s="45" t="s">
        <v>124</v>
      </c>
      <c r="I411" s="45"/>
      <c r="J411" s="45"/>
      <c r="K411" s="45">
        <v>201</v>
      </c>
      <c r="L411" s="45">
        <v>1</v>
      </c>
      <c r="M411" s="45">
        <v>3</v>
      </c>
      <c r="N411" s="45"/>
      <c r="O411" s="45">
        <v>2</v>
      </c>
      <c r="P411" s="45"/>
      <c r="Q411" s="45"/>
      <c r="R411" s="45"/>
      <c r="S411" s="45"/>
      <c r="T411" s="45"/>
      <c r="U411" s="45"/>
      <c r="V411" s="45"/>
      <c r="W411" s="45">
        <v>102166.83</v>
      </c>
      <c r="X411" s="45">
        <v>1</v>
      </c>
      <c r="Y411" s="45">
        <v>102166.83</v>
      </c>
      <c r="Z411" s="45"/>
      <c r="AA411" s="45"/>
      <c r="AB411" s="45"/>
    </row>
    <row r="412" ht="12.75">
      <c r="A412" s="45">
        <v>50</v>
      </c>
      <c r="B412" s="45">
        <v>0</v>
      </c>
      <c r="C412" s="45">
        <v>0</v>
      </c>
      <c r="D412" s="45">
        <v>1</v>
      </c>
      <c r="E412" s="45">
        <v>202</v>
      </c>
      <c r="F412" s="45">
        <f>ROUND(Source!P409,O412)</f>
        <v>56811</v>
      </c>
      <c r="G412" s="45" t="s">
        <v>125</v>
      </c>
      <c r="H412" s="45" t="s">
        <v>126</v>
      </c>
      <c r="I412" s="45"/>
      <c r="J412" s="45"/>
      <c r="K412" s="45">
        <v>202</v>
      </c>
      <c r="L412" s="45">
        <v>2</v>
      </c>
      <c r="M412" s="45">
        <v>3</v>
      </c>
      <c r="N412" s="45"/>
      <c r="O412" s="45">
        <v>2</v>
      </c>
      <c r="P412" s="45"/>
      <c r="Q412" s="45"/>
      <c r="R412" s="45"/>
      <c r="S412" s="45"/>
      <c r="T412" s="45"/>
      <c r="U412" s="45"/>
      <c r="V412" s="45"/>
      <c r="W412" s="45">
        <v>56811</v>
      </c>
      <c r="X412" s="45">
        <v>1</v>
      </c>
      <c r="Y412" s="45">
        <v>56811</v>
      </c>
      <c r="Z412" s="45"/>
      <c r="AA412" s="45"/>
      <c r="AB412" s="45"/>
    </row>
    <row r="413" ht="12.75">
      <c r="A413" s="45">
        <v>50</v>
      </c>
      <c r="B413" s="45">
        <v>0</v>
      </c>
      <c r="C413" s="45">
        <v>0</v>
      </c>
      <c r="D413" s="45">
        <v>1</v>
      </c>
      <c r="E413" s="45">
        <v>222</v>
      </c>
      <c r="F413" s="45">
        <f>ROUND(Source!AO409,O413)</f>
        <v>0</v>
      </c>
      <c r="G413" s="45" t="s">
        <v>127</v>
      </c>
      <c r="H413" s="45" t="s">
        <v>128</v>
      </c>
      <c r="I413" s="45"/>
      <c r="J413" s="45"/>
      <c r="K413" s="45">
        <v>222</v>
      </c>
      <c r="L413" s="45">
        <v>3</v>
      </c>
      <c r="M413" s="45">
        <v>3</v>
      </c>
      <c r="N413" s="45"/>
      <c r="O413" s="45">
        <v>2</v>
      </c>
      <c r="P413" s="45"/>
      <c r="Q413" s="45"/>
      <c r="R413" s="45"/>
      <c r="S413" s="45"/>
      <c r="T413" s="45"/>
      <c r="U413" s="45"/>
      <c r="V413" s="45"/>
      <c r="W413" s="45">
        <v>0</v>
      </c>
      <c r="X413" s="45">
        <v>1</v>
      </c>
      <c r="Y413" s="45">
        <v>0</v>
      </c>
      <c r="Z413" s="45"/>
      <c r="AA413" s="45"/>
      <c r="AB413" s="45"/>
    </row>
    <row r="414" ht="12.75">
      <c r="A414" s="45">
        <v>50</v>
      </c>
      <c r="B414" s="45">
        <v>0</v>
      </c>
      <c r="C414" s="45">
        <v>0</v>
      </c>
      <c r="D414" s="45">
        <v>1</v>
      </c>
      <c r="E414" s="45">
        <v>225</v>
      </c>
      <c r="F414" s="45">
        <f>ROUND(Source!AV409,O414)</f>
        <v>56811</v>
      </c>
      <c r="G414" s="45" t="s">
        <v>129</v>
      </c>
      <c r="H414" s="45" t="s">
        <v>130</v>
      </c>
      <c r="I414" s="45"/>
      <c r="J414" s="45"/>
      <c r="K414" s="45">
        <v>225</v>
      </c>
      <c r="L414" s="45">
        <v>4</v>
      </c>
      <c r="M414" s="45">
        <v>3</v>
      </c>
      <c r="N414" s="45"/>
      <c r="O414" s="45">
        <v>2</v>
      </c>
      <c r="P414" s="45"/>
      <c r="Q414" s="45"/>
      <c r="R414" s="45"/>
      <c r="S414" s="45"/>
      <c r="T414" s="45"/>
      <c r="U414" s="45"/>
      <c r="V414" s="45"/>
      <c r="W414" s="45">
        <v>56811</v>
      </c>
      <c r="X414" s="45">
        <v>1</v>
      </c>
      <c r="Y414" s="45">
        <v>56811</v>
      </c>
      <c r="Z414" s="45"/>
      <c r="AA414" s="45"/>
      <c r="AB414" s="45"/>
    </row>
    <row r="415" ht="12.75">
      <c r="A415" s="45">
        <v>50</v>
      </c>
      <c r="B415" s="45">
        <v>0</v>
      </c>
      <c r="C415" s="45">
        <v>0</v>
      </c>
      <c r="D415" s="45">
        <v>1</v>
      </c>
      <c r="E415" s="45">
        <v>226</v>
      </c>
      <c r="F415" s="45">
        <f>ROUND(Source!AW409,O415)</f>
        <v>56811</v>
      </c>
      <c r="G415" s="45" t="s">
        <v>131</v>
      </c>
      <c r="H415" s="45" t="s">
        <v>132</v>
      </c>
      <c r="I415" s="45"/>
      <c r="J415" s="45"/>
      <c r="K415" s="45">
        <v>226</v>
      </c>
      <c r="L415" s="45">
        <v>5</v>
      </c>
      <c r="M415" s="45">
        <v>3</v>
      </c>
      <c r="N415" s="45"/>
      <c r="O415" s="45">
        <v>2</v>
      </c>
      <c r="P415" s="45"/>
      <c r="Q415" s="45"/>
      <c r="R415" s="45"/>
      <c r="S415" s="45"/>
      <c r="T415" s="45"/>
      <c r="U415" s="45"/>
      <c r="V415" s="45"/>
      <c r="W415" s="45">
        <v>56811</v>
      </c>
      <c r="X415" s="45">
        <v>1</v>
      </c>
      <c r="Y415" s="45">
        <v>56811</v>
      </c>
      <c r="Z415" s="45"/>
      <c r="AA415" s="45"/>
      <c r="AB415" s="45"/>
    </row>
    <row r="416" ht="12.75">
      <c r="A416" s="45">
        <v>50</v>
      </c>
      <c r="B416" s="45">
        <v>0</v>
      </c>
      <c r="C416" s="45">
        <v>0</v>
      </c>
      <c r="D416" s="45">
        <v>1</v>
      </c>
      <c r="E416" s="45">
        <v>227</v>
      </c>
      <c r="F416" s="45">
        <f>ROUND(Source!AX409,O416)</f>
        <v>0</v>
      </c>
      <c r="G416" s="45" t="s">
        <v>133</v>
      </c>
      <c r="H416" s="45" t="s">
        <v>134</v>
      </c>
      <c r="I416" s="45"/>
      <c r="J416" s="45"/>
      <c r="K416" s="45">
        <v>227</v>
      </c>
      <c r="L416" s="45">
        <v>6</v>
      </c>
      <c r="M416" s="45">
        <v>3</v>
      </c>
      <c r="N416" s="45"/>
      <c r="O416" s="45">
        <v>2</v>
      </c>
      <c r="P416" s="45"/>
      <c r="Q416" s="45"/>
      <c r="R416" s="45"/>
      <c r="S416" s="45"/>
      <c r="T416" s="45"/>
      <c r="U416" s="45"/>
      <c r="V416" s="45"/>
      <c r="W416" s="45">
        <v>0</v>
      </c>
      <c r="X416" s="45">
        <v>1</v>
      </c>
      <c r="Y416" s="45">
        <v>0</v>
      </c>
      <c r="Z416" s="45"/>
      <c r="AA416" s="45"/>
      <c r="AB416" s="45"/>
    </row>
    <row r="417" ht="12.75">
      <c r="A417" s="45">
        <v>50</v>
      </c>
      <c r="B417" s="45">
        <v>0</v>
      </c>
      <c r="C417" s="45">
        <v>0</v>
      </c>
      <c r="D417" s="45">
        <v>1</v>
      </c>
      <c r="E417" s="45">
        <v>228</v>
      </c>
      <c r="F417" s="45">
        <f>ROUND(Source!AY409,O417)</f>
        <v>56811</v>
      </c>
      <c r="G417" s="45" t="s">
        <v>135</v>
      </c>
      <c r="H417" s="45" t="s">
        <v>136</v>
      </c>
      <c r="I417" s="45"/>
      <c r="J417" s="45"/>
      <c r="K417" s="45">
        <v>228</v>
      </c>
      <c r="L417" s="45">
        <v>7</v>
      </c>
      <c r="M417" s="45">
        <v>3</v>
      </c>
      <c r="N417" s="45"/>
      <c r="O417" s="45">
        <v>2</v>
      </c>
      <c r="P417" s="45"/>
      <c r="Q417" s="45"/>
      <c r="R417" s="45"/>
      <c r="S417" s="45"/>
      <c r="T417" s="45"/>
      <c r="U417" s="45"/>
      <c r="V417" s="45"/>
      <c r="W417" s="45">
        <v>56811</v>
      </c>
      <c r="X417" s="45">
        <v>1</v>
      </c>
      <c r="Y417" s="45">
        <v>56811</v>
      </c>
      <c r="Z417" s="45"/>
      <c r="AA417" s="45"/>
      <c r="AB417" s="45"/>
    </row>
    <row r="418" ht="12.75">
      <c r="A418" s="45">
        <v>50</v>
      </c>
      <c r="B418" s="45">
        <v>0</v>
      </c>
      <c r="C418" s="45">
        <v>0</v>
      </c>
      <c r="D418" s="45">
        <v>1</v>
      </c>
      <c r="E418" s="45">
        <v>216</v>
      </c>
      <c r="F418" s="45">
        <f>ROUND(Source!AP409,O418)</f>
        <v>0</v>
      </c>
      <c r="G418" s="45" t="s">
        <v>137</v>
      </c>
      <c r="H418" s="45" t="s">
        <v>138</v>
      </c>
      <c r="I418" s="45"/>
      <c r="J418" s="45"/>
      <c r="K418" s="45">
        <v>216</v>
      </c>
      <c r="L418" s="45">
        <v>8</v>
      </c>
      <c r="M418" s="45">
        <v>3</v>
      </c>
      <c r="N418" s="45"/>
      <c r="O418" s="45">
        <v>2</v>
      </c>
      <c r="P418" s="45"/>
      <c r="Q418" s="45"/>
      <c r="R418" s="45"/>
      <c r="S418" s="45"/>
      <c r="T418" s="45"/>
      <c r="U418" s="45"/>
      <c r="V418" s="45"/>
      <c r="W418" s="45">
        <v>0</v>
      </c>
      <c r="X418" s="45">
        <v>1</v>
      </c>
      <c r="Y418" s="45">
        <v>0</v>
      </c>
      <c r="Z418" s="45"/>
      <c r="AA418" s="45"/>
      <c r="AB418" s="45"/>
    </row>
    <row r="419" ht="12.75">
      <c r="A419" s="45">
        <v>50</v>
      </c>
      <c r="B419" s="45">
        <v>0</v>
      </c>
      <c r="C419" s="45">
        <v>0</v>
      </c>
      <c r="D419" s="45">
        <v>1</v>
      </c>
      <c r="E419" s="45">
        <v>223</v>
      </c>
      <c r="F419" s="45">
        <f>ROUND(Source!AQ409,O419)</f>
        <v>0</v>
      </c>
      <c r="G419" s="45" t="s">
        <v>139</v>
      </c>
      <c r="H419" s="45" t="s">
        <v>140</v>
      </c>
      <c r="I419" s="45"/>
      <c r="J419" s="45"/>
      <c r="K419" s="45">
        <v>223</v>
      </c>
      <c r="L419" s="45">
        <v>9</v>
      </c>
      <c r="M419" s="45">
        <v>3</v>
      </c>
      <c r="N419" s="45"/>
      <c r="O419" s="45">
        <v>2</v>
      </c>
      <c r="P419" s="45"/>
      <c r="Q419" s="45"/>
      <c r="R419" s="45"/>
      <c r="S419" s="45"/>
      <c r="T419" s="45"/>
      <c r="U419" s="45"/>
      <c r="V419" s="45"/>
      <c r="W419" s="45">
        <v>0</v>
      </c>
      <c r="X419" s="45">
        <v>1</v>
      </c>
      <c r="Y419" s="45">
        <v>0</v>
      </c>
      <c r="Z419" s="45"/>
      <c r="AA419" s="45"/>
      <c r="AB419" s="45"/>
    </row>
    <row r="420" ht="12.75">
      <c r="A420" s="45">
        <v>50</v>
      </c>
      <c r="B420" s="45">
        <v>0</v>
      </c>
      <c r="C420" s="45">
        <v>0</v>
      </c>
      <c r="D420" s="45">
        <v>1</v>
      </c>
      <c r="E420" s="45">
        <v>229</v>
      </c>
      <c r="F420" s="45">
        <f>ROUND(Source!AZ409,O420)</f>
        <v>0</v>
      </c>
      <c r="G420" s="45" t="s">
        <v>141</v>
      </c>
      <c r="H420" s="45" t="s">
        <v>142</v>
      </c>
      <c r="I420" s="45"/>
      <c r="J420" s="45"/>
      <c r="K420" s="45">
        <v>229</v>
      </c>
      <c r="L420" s="45">
        <v>10</v>
      </c>
      <c r="M420" s="45">
        <v>3</v>
      </c>
      <c r="N420" s="45"/>
      <c r="O420" s="45">
        <v>2</v>
      </c>
      <c r="P420" s="45"/>
      <c r="Q420" s="45"/>
      <c r="R420" s="45"/>
      <c r="S420" s="45"/>
      <c r="T420" s="45"/>
      <c r="U420" s="45"/>
      <c r="V420" s="45"/>
      <c r="W420" s="45">
        <v>0</v>
      </c>
      <c r="X420" s="45">
        <v>1</v>
      </c>
      <c r="Y420" s="45">
        <v>0</v>
      </c>
      <c r="Z420" s="45"/>
      <c r="AA420" s="45"/>
      <c r="AB420" s="45"/>
    </row>
    <row r="421" ht="12.75">
      <c r="A421" s="45">
        <v>50</v>
      </c>
      <c r="B421" s="45">
        <v>0</v>
      </c>
      <c r="C421" s="45">
        <v>0</v>
      </c>
      <c r="D421" s="45">
        <v>1</v>
      </c>
      <c r="E421" s="45">
        <v>203</v>
      </c>
      <c r="F421" s="45">
        <f>ROUND(Source!Q409,O421)</f>
        <v>35899.830000000002</v>
      </c>
      <c r="G421" s="45" t="s">
        <v>143</v>
      </c>
      <c r="H421" s="45" t="s">
        <v>144</v>
      </c>
      <c r="I421" s="45"/>
      <c r="J421" s="45"/>
      <c r="K421" s="45">
        <v>203</v>
      </c>
      <c r="L421" s="45">
        <v>11</v>
      </c>
      <c r="M421" s="45">
        <v>3</v>
      </c>
      <c r="N421" s="45"/>
      <c r="O421" s="45">
        <v>2</v>
      </c>
      <c r="P421" s="45"/>
      <c r="Q421" s="45"/>
      <c r="R421" s="45"/>
      <c r="S421" s="45"/>
      <c r="T421" s="45"/>
      <c r="U421" s="45"/>
      <c r="V421" s="45"/>
      <c r="W421" s="45">
        <v>35899.830000000002</v>
      </c>
      <c r="X421" s="45">
        <v>1</v>
      </c>
      <c r="Y421" s="45">
        <v>35899.830000000002</v>
      </c>
      <c r="Z421" s="45"/>
      <c r="AA421" s="45"/>
      <c r="AB421" s="45"/>
    </row>
    <row r="422" ht="12.75">
      <c r="A422" s="45">
        <v>50</v>
      </c>
      <c r="B422" s="45">
        <v>0</v>
      </c>
      <c r="C422" s="45">
        <v>0</v>
      </c>
      <c r="D422" s="45">
        <v>1</v>
      </c>
      <c r="E422" s="45">
        <v>231</v>
      </c>
      <c r="F422" s="45">
        <f>ROUND(Source!BB409,O422)</f>
        <v>0</v>
      </c>
      <c r="G422" s="45" t="s">
        <v>145</v>
      </c>
      <c r="H422" s="45" t="s">
        <v>146</v>
      </c>
      <c r="I422" s="45"/>
      <c r="J422" s="45"/>
      <c r="K422" s="45">
        <v>231</v>
      </c>
      <c r="L422" s="45">
        <v>12</v>
      </c>
      <c r="M422" s="45">
        <v>3</v>
      </c>
      <c r="N422" s="45"/>
      <c r="O422" s="45">
        <v>2</v>
      </c>
      <c r="P422" s="45"/>
      <c r="Q422" s="45"/>
      <c r="R422" s="45"/>
      <c r="S422" s="45"/>
      <c r="T422" s="45"/>
      <c r="U422" s="45"/>
      <c r="V422" s="45"/>
      <c r="W422" s="45">
        <v>0</v>
      </c>
      <c r="X422" s="45">
        <v>1</v>
      </c>
      <c r="Y422" s="45">
        <v>0</v>
      </c>
      <c r="Z422" s="45"/>
      <c r="AA422" s="45"/>
      <c r="AB422" s="45"/>
    </row>
    <row r="423" ht="12.75">
      <c r="A423" s="45">
        <v>50</v>
      </c>
      <c r="B423" s="45">
        <v>0</v>
      </c>
      <c r="C423" s="45">
        <v>0</v>
      </c>
      <c r="D423" s="45">
        <v>1</v>
      </c>
      <c r="E423" s="45">
        <v>204</v>
      </c>
      <c r="F423" s="45">
        <f>ROUND(Source!R409,O423)</f>
        <v>18274.860000000001</v>
      </c>
      <c r="G423" s="45" t="s">
        <v>147</v>
      </c>
      <c r="H423" s="45" t="s">
        <v>148</v>
      </c>
      <c r="I423" s="45"/>
      <c r="J423" s="45"/>
      <c r="K423" s="45">
        <v>204</v>
      </c>
      <c r="L423" s="45">
        <v>13</v>
      </c>
      <c r="M423" s="45">
        <v>3</v>
      </c>
      <c r="N423" s="45"/>
      <c r="O423" s="45">
        <v>2</v>
      </c>
      <c r="P423" s="45"/>
      <c r="Q423" s="45"/>
      <c r="R423" s="45"/>
      <c r="S423" s="45"/>
      <c r="T423" s="45"/>
      <c r="U423" s="45"/>
      <c r="V423" s="45"/>
      <c r="W423" s="45">
        <v>18274.860000000001</v>
      </c>
      <c r="X423" s="45">
        <v>1</v>
      </c>
      <c r="Y423" s="45">
        <v>18274.860000000001</v>
      </c>
      <c r="Z423" s="45"/>
      <c r="AA423" s="45"/>
      <c r="AB423" s="45"/>
    </row>
    <row r="424" ht="12.75">
      <c r="A424" s="45">
        <v>50</v>
      </c>
      <c r="B424" s="45">
        <v>0</v>
      </c>
      <c r="C424" s="45">
        <v>0</v>
      </c>
      <c r="D424" s="45">
        <v>1</v>
      </c>
      <c r="E424" s="45">
        <v>205</v>
      </c>
      <c r="F424" s="45">
        <f>ROUND(Source!S409,O424)</f>
        <v>9456</v>
      </c>
      <c r="G424" s="45" t="s">
        <v>149</v>
      </c>
      <c r="H424" s="45" t="s">
        <v>150</v>
      </c>
      <c r="I424" s="45"/>
      <c r="J424" s="45"/>
      <c r="K424" s="45">
        <v>205</v>
      </c>
      <c r="L424" s="45">
        <v>14</v>
      </c>
      <c r="M424" s="45">
        <v>3</v>
      </c>
      <c r="N424" s="45"/>
      <c r="O424" s="45">
        <v>2</v>
      </c>
      <c r="P424" s="45"/>
      <c r="Q424" s="45"/>
      <c r="R424" s="45"/>
      <c r="S424" s="45"/>
      <c r="T424" s="45"/>
      <c r="U424" s="45"/>
      <c r="V424" s="45"/>
      <c r="W424" s="45">
        <v>9456</v>
      </c>
      <c r="X424" s="45">
        <v>1</v>
      </c>
      <c r="Y424" s="45">
        <v>9456</v>
      </c>
      <c r="Z424" s="45"/>
      <c r="AA424" s="45"/>
      <c r="AB424" s="45"/>
    </row>
    <row r="425" ht="12.75">
      <c r="A425" s="45">
        <v>50</v>
      </c>
      <c r="B425" s="45">
        <v>0</v>
      </c>
      <c r="C425" s="45">
        <v>0</v>
      </c>
      <c r="D425" s="45">
        <v>1</v>
      </c>
      <c r="E425" s="45">
        <v>232</v>
      </c>
      <c r="F425" s="45">
        <f>ROUND(Source!BC409,O425)</f>
        <v>0</v>
      </c>
      <c r="G425" s="45" t="s">
        <v>151</v>
      </c>
      <c r="H425" s="45" t="s">
        <v>152</v>
      </c>
      <c r="I425" s="45"/>
      <c r="J425" s="45"/>
      <c r="K425" s="45">
        <v>232</v>
      </c>
      <c r="L425" s="45">
        <v>15</v>
      </c>
      <c r="M425" s="45">
        <v>3</v>
      </c>
      <c r="N425" s="45"/>
      <c r="O425" s="45">
        <v>2</v>
      </c>
      <c r="P425" s="45"/>
      <c r="Q425" s="45"/>
      <c r="R425" s="45"/>
      <c r="S425" s="45"/>
      <c r="T425" s="45"/>
      <c r="U425" s="45"/>
      <c r="V425" s="45"/>
      <c r="W425" s="45">
        <v>0</v>
      </c>
      <c r="X425" s="45">
        <v>1</v>
      </c>
      <c r="Y425" s="45">
        <v>0</v>
      </c>
      <c r="Z425" s="45"/>
      <c r="AA425" s="45"/>
      <c r="AB425" s="45"/>
    </row>
    <row r="426" ht="12.75">
      <c r="A426" s="45">
        <v>50</v>
      </c>
      <c r="B426" s="45">
        <v>0</v>
      </c>
      <c r="C426" s="45">
        <v>0</v>
      </c>
      <c r="D426" s="45">
        <v>1</v>
      </c>
      <c r="E426" s="45">
        <v>214</v>
      </c>
      <c r="F426" s="45">
        <f>ROUND(Source!AS409,O426)</f>
        <v>0</v>
      </c>
      <c r="G426" s="45" t="s">
        <v>153</v>
      </c>
      <c r="H426" s="45" t="s">
        <v>154</v>
      </c>
      <c r="I426" s="45"/>
      <c r="J426" s="45"/>
      <c r="K426" s="45">
        <v>214</v>
      </c>
      <c r="L426" s="45">
        <v>16</v>
      </c>
      <c r="M426" s="45">
        <v>3</v>
      </c>
      <c r="N426" s="45"/>
      <c r="O426" s="45">
        <v>2</v>
      </c>
      <c r="P426" s="45"/>
      <c r="Q426" s="45"/>
      <c r="R426" s="45"/>
      <c r="S426" s="45"/>
      <c r="T426" s="45"/>
      <c r="U426" s="45"/>
      <c r="V426" s="45"/>
      <c r="W426" s="45">
        <v>0</v>
      </c>
      <c r="X426" s="45">
        <v>1</v>
      </c>
      <c r="Y426" s="45">
        <v>0</v>
      </c>
      <c r="Z426" s="45"/>
      <c r="AA426" s="45"/>
      <c r="AB426" s="45"/>
    </row>
    <row r="427" ht="12.75">
      <c r="A427" s="45">
        <v>50</v>
      </c>
      <c r="B427" s="45">
        <v>0</v>
      </c>
      <c r="C427" s="45">
        <v>0</v>
      </c>
      <c r="D427" s="45">
        <v>1</v>
      </c>
      <c r="E427" s="45">
        <v>215</v>
      </c>
      <c r="F427" s="45">
        <f>ROUND(Source!AT409,O427)</f>
        <v>0</v>
      </c>
      <c r="G427" s="45" t="s">
        <v>155</v>
      </c>
      <c r="H427" s="45" t="s">
        <v>156</v>
      </c>
      <c r="I427" s="45"/>
      <c r="J427" s="45"/>
      <c r="K427" s="45">
        <v>215</v>
      </c>
      <c r="L427" s="45">
        <v>17</v>
      </c>
      <c r="M427" s="45">
        <v>3</v>
      </c>
      <c r="N427" s="45"/>
      <c r="O427" s="45">
        <v>2</v>
      </c>
      <c r="P427" s="45"/>
      <c r="Q427" s="45"/>
      <c r="R427" s="45"/>
      <c r="S427" s="45"/>
      <c r="T427" s="45"/>
      <c r="U427" s="45"/>
      <c r="V427" s="45"/>
      <c r="W427" s="45">
        <v>0</v>
      </c>
      <c r="X427" s="45">
        <v>1</v>
      </c>
      <c r="Y427" s="45">
        <v>0</v>
      </c>
      <c r="Z427" s="45"/>
      <c r="AA427" s="45"/>
      <c r="AB427" s="45"/>
    </row>
    <row r="428" ht="12.75">
      <c r="A428" s="45">
        <v>50</v>
      </c>
      <c r="B428" s="45">
        <v>0</v>
      </c>
      <c r="C428" s="45">
        <v>0</v>
      </c>
      <c r="D428" s="45">
        <v>1</v>
      </c>
      <c r="E428" s="45">
        <v>217</v>
      </c>
      <c r="F428" s="45">
        <f>ROUND(Source!AU409,O428)</f>
        <v>116550.21000000001</v>
      </c>
      <c r="G428" s="45" t="s">
        <v>157</v>
      </c>
      <c r="H428" s="45" t="s">
        <v>158</v>
      </c>
      <c r="I428" s="45"/>
      <c r="J428" s="45"/>
      <c r="K428" s="45">
        <v>217</v>
      </c>
      <c r="L428" s="45">
        <v>18</v>
      </c>
      <c r="M428" s="45">
        <v>3</v>
      </c>
      <c r="N428" s="45"/>
      <c r="O428" s="45">
        <v>2</v>
      </c>
      <c r="P428" s="45"/>
      <c r="Q428" s="45"/>
      <c r="R428" s="45"/>
      <c r="S428" s="45"/>
      <c r="T428" s="45"/>
      <c r="U428" s="45"/>
      <c r="V428" s="45"/>
      <c r="W428" s="45">
        <v>116550.21000000001</v>
      </c>
      <c r="X428" s="45">
        <v>1</v>
      </c>
      <c r="Y428" s="45">
        <v>116550.21000000001</v>
      </c>
      <c r="Z428" s="45"/>
      <c r="AA428" s="45"/>
      <c r="AB428" s="45"/>
    </row>
    <row r="429" ht="12.75">
      <c r="A429" s="45">
        <v>50</v>
      </c>
      <c r="B429" s="45">
        <v>0</v>
      </c>
      <c r="C429" s="45">
        <v>0</v>
      </c>
      <c r="D429" s="45">
        <v>1</v>
      </c>
      <c r="E429" s="45">
        <v>230</v>
      </c>
      <c r="F429" s="45">
        <f>ROUND(Source!BA409,O429)</f>
        <v>0</v>
      </c>
      <c r="G429" s="45" t="s">
        <v>159</v>
      </c>
      <c r="H429" s="45" t="s">
        <v>160</v>
      </c>
      <c r="I429" s="45"/>
      <c r="J429" s="45"/>
      <c r="K429" s="45">
        <v>230</v>
      </c>
      <c r="L429" s="45">
        <v>19</v>
      </c>
      <c r="M429" s="45">
        <v>3</v>
      </c>
      <c r="N429" s="45"/>
      <c r="O429" s="45">
        <v>2</v>
      </c>
      <c r="P429" s="45"/>
      <c r="Q429" s="45"/>
      <c r="R429" s="45"/>
      <c r="S429" s="45"/>
      <c r="T429" s="45"/>
      <c r="U429" s="45"/>
      <c r="V429" s="45"/>
      <c r="W429" s="45">
        <v>0</v>
      </c>
      <c r="X429" s="45">
        <v>1</v>
      </c>
      <c r="Y429" s="45">
        <v>0</v>
      </c>
      <c r="Z429" s="45"/>
      <c r="AA429" s="45"/>
      <c r="AB429" s="45"/>
    </row>
    <row r="430" ht="12.75">
      <c r="A430" s="45">
        <v>50</v>
      </c>
      <c r="B430" s="45">
        <v>0</v>
      </c>
      <c r="C430" s="45">
        <v>0</v>
      </c>
      <c r="D430" s="45">
        <v>1</v>
      </c>
      <c r="E430" s="45">
        <v>206</v>
      </c>
      <c r="F430" s="45">
        <f>ROUND(Source!T409,O430)</f>
        <v>0</v>
      </c>
      <c r="G430" s="45" t="s">
        <v>161</v>
      </c>
      <c r="H430" s="45" t="s">
        <v>162</v>
      </c>
      <c r="I430" s="45"/>
      <c r="J430" s="45"/>
      <c r="K430" s="45">
        <v>206</v>
      </c>
      <c r="L430" s="45">
        <v>20</v>
      </c>
      <c r="M430" s="45">
        <v>3</v>
      </c>
      <c r="N430" s="45"/>
      <c r="O430" s="45">
        <v>2</v>
      </c>
      <c r="P430" s="45"/>
      <c r="Q430" s="45"/>
      <c r="R430" s="45"/>
      <c r="S430" s="45"/>
      <c r="T430" s="45"/>
      <c r="U430" s="45"/>
      <c r="V430" s="45"/>
      <c r="W430" s="45">
        <v>0</v>
      </c>
      <c r="X430" s="45">
        <v>1</v>
      </c>
      <c r="Y430" s="45">
        <v>0</v>
      </c>
      <c r="Z430" s="45"/>
      <c r="AA430" s="45"/>
      <c r="AB430" s="45"/>
    </row>
    <row r="431" ht="12.75">
      <c r="A431" s="45">
        <v>50</v>
      </c>
      <c r="B431" s="45">
        <v>0</v>
      </c>
      <c r="C431" s="45">
        <v>0</v>
      </c>
      <c r="D431" s="45">
        <v>1</v>
      </c>
      <c r="E431" s="45">
        <v>207</v>
      </c>
      <c r="F431" s="45">
        <f>Source!U409</f>
        <v>34.5</v>
      </c>
      <c r="G431" s="45" t="s">
        <v>163</v>
      </c>
      <c r="H431" s="45" t="s">
        <v>164</v>
      </c>
      <c r="I431" s="45"/>
      <c r="J431" s="45"/>
      <c r="K431" s="45">
        <v>207</v>
      </c>
      <c r="L431" s="45">
        <v>21</v>
      </c>
      <c r="M431" s="45">
        <v>3</v>
      </c>
      <c r="N431" s="45"/>
      <c r="O431" s="45">
        <v>-1</v>
      </c>
      <c r="P431" s="45"/>
      <c r="Q431" s="45"/>
      <c r="R431" s="45"/>
      <c r="S431" s="45"/>
      <c r="T431" s="45"/>
      <c r="U431" s="45"/>
      <c r="V431" s="45"/>
      <c r="W431" s="45">
        <v>34.5</v>
      </c>
      <c r="X431" s="45">
        <v>1</v>
      </c>
      <c r="Y431" s="45">
        <v>34.5</v>
      </c>
      <c r="Z431" s="45"/>
      <c r="AA431" s="45"/>
      <c r="AB431" s="45"/>
    </row>
    <row r="432" ht="12.75">
      <c r="A432" s="45">
        <v>50</v>
      </c>
      <c r="B432" s="45">
        <v>0</v>
      </c>
      <c r="C432" s="45">
        <v>0</v>
      </c>
      <c r="D432" s="45">
        <v>1</v>
      </c>
      <c r="E432" s="45">
        <v>208</v>
      </c>
      <c r="F432" s="45">
        <f>Source!V409</f>
        <v>0</v>
      </c>
      <c r="G432" s="45" t="s">
        <v>165</v>
      </c>
      <c r="H432" s="45" t="s">
        <v>166</v>
      </c>
      <c r="I432" s="45"/>
      <c r="J432" s="45"/>
      <c r="K432" s="45">
        <v>208</v>
      </c>
      <c r="L432" s="45">
        <v>22</v>
      </c>
      <c r="M432" s="45">
        <v>3</v>
      </c>
      <c r="N432" s="45"/>
      <c r="O432" s="45">
        <v>-1</v>
      </c>
      <c r="P432" s="45"/>
      <c r="Q432" s="45"/>
      <c r="R432" s="45"/>
      <c r="S432" s="45"/>
      <c r="T432" s="45"/>
      <c r="U432" s="45"/>
      <c r="V432" s="45"/>
      <c r="W432" s="45">
        <v>0</v>
      </c>
      <c r="X432" s="45">
        <v>1</v>
      </c>
      <c r="Y432" s="45">
        <v>0</v>
      </c>
      <c r="Z432" s="45"/>
      <c r="AA432" s="45"/>
      <c r="AB432" s="45"/>
    </row>
    <row r="433" ht="12.75">
      <c r="A433" s="45">
        <v>50</v>
      </c>
      <c r="B433" s="45">
        <v>0</v>
      </c>
      <c r="C433" s="45">
        <v>0</v>
      </c>
      <c r="D433" s="45">
        <v>1</v>
      </c>
      <c r="E433" s="45">
        <v>209</v>
      </c>
      <c r="F433" s="45">
        <f>ROUND(Source!W409,O433)</f>
        <v>0</v>
      </c>
      <c r="G433" s="45" t="s">
        <v>167</v>
      </c>
      <c r="H433" s="45" t="s">
        <v>168</v>
      </c>
      <c r="I433" s="45"/>
      <c r="J433" s="45"/>
      <c r="K433" s="45">
        <v>209</v>
      </c>
      <c r="L433" s="45">
        <v>23</v>
      </c>
      <c r="M433" s="45">
        <v>3</v>
      </c>
      <c r="N433" s="45"/>
      <c r="O433" s="45">
        <v>2</v>
      </c>
      <c r="P433" s="45"/>
      <c r="Q433" s="45"/>
      <c r="R433" s="45"/>
      <c r="S433" s="45"/>
      <c r="T433" s="45"/>
      <c r="U433" s="45"/>
      <c r="V433" s="45"/>
      <c r="W433" s="45">
        <v>0</v>
      </c>
      <c r="X433" s="45">
        <v>1</v>
      </c>
      <c r="Y433" s="45">
        <v>0</v>
      </c>
      <c r="Z433" s="45"/>
      <c r="AA433" s="45"/>
      <c r="AB433" s="45"/>
    </row>
    <row r="434" ht="12.75">
      <c r="A434" s="45">
        <v>50</v>
      </c>
      <c r="B434" s="45">
        <v>0</v>
      </c>
      <c r="C434" s="45">
        <v>0</v>
      </c>
      <c r="D434" s="45">
        <v>1</v>
      </c>
      <c r="E434" s="45">
        <v>233</v>
      </c>
      <c r="F434" s="45">
        <f>ROUND(Source!BD409,O434)</f>
        <v>0</v>
      </c>
      <c r="G434" s="45" t="s">
        <v>169</v>
      </c>
      <c r="H434" s="45" t="s">
        <v>170</v>
      </c>
      <c r="I434" s="45"/>
      <c r="J434" s="45"/>
      <c r="K434" s="45">
        <v>233</v>
      </c>
      <c r="L434" s="45">
        <v>24</v>
      </c>
      <c r="M434" s="45">
        <v>3</v>
      </c>
      <c r="N434" s="45"/>
      <c r="O434" s="45">
        <v>2</v>
      </c>
      <c r="P434" s="45"/>
      <c r="Q434" s="45"/>
      <c r="R434" s="45"/>
      <c r="S434" s="45"/>
      <c r="T434" s="45"/>
      <c r="U434" s="45"/>
      <c r="V434" s="45"/>
      <c r="W434" s="45">
        <v>0</v>
      </c>
      <c r="X434" s="45">
        <v>1</v>
      </c>
      <c r="Y434" s="45">
        <v>0</v>
      </c>
      <c r="Z434" s="45"/>
      <c r="AA434" s="45"/>
      <c r="AB434" s="45"/>
    </row>
    <row r="435" ht="12.75">
      <c r="A435" s="45">
        <v>50</v>
      </c>
      <c r="B435" s="45">
        <v>0</v>
      </c>
      <c r="C435" s="45">
        <v>0</v>
      </c>
      <c r="D435" s="45">
        <v>1</v>
      </c>
      <c r="E435" s="45">
        <v>210</v>
      </c>
      <c r="F435" s="45">
        <f>ROUND(Source!X409,O435)</f>
        <v>6619.1999999999998</v>
      </c>
      <c r="G435" s="45" t="s">
        <v>171</v>
      </c>
      <c r="H435" s="45" t="s">
        <v>172</v>
      </c>
      <c r="I435" s="45"/>
      <c r="J435" s="45"/>
      <c r="K435" s="45">
        <v>210</v>
      </c>
      <c r="L435" s="45">
        <v>25</v>
      </c>
      <c r="M435" s="45">
        <v>3</v>
      </c>
      <c r="N435" s="45"/>
      <c r="O435" s="45">
        <v>2</v>
      </c>
      <c r="P435" s="45"/>
      <c r="Q435" s="45"/>
      <c r="R435" s="45"/>
      <c r="S435" s="45"/>
      <c r="T435" s="45"/>
      <c r="U435" s="45"/>
      <c r="V435" s="45"/>
      <c r="W435" s="45">
        <v>6619.1999999999998</v>
      </c>
      <c r="X435" s="45">
        <v>1</v>
      </c>
      <c r="Y435" s="45">
        <v>6619.1999999999998</v>
      </c>
      <c r="Z435" s="45"/>
      <c r="AA435" s="45"/>
      <c r="AB435" s="45"/>
    </row>
    <row r="436" ht="12.75">
      <c r="A436" s="45">
        <v>50</v>
      </c>
      <c r="B436" s="45">
        <v>0</v>
      </c>
      <c r="C436" s="45">
        <v>0</v>
      </c>
      <c r="D436" s="45">
        <v>1</v>
      </c>
      <c r="E436" s="45">
        <v>211</v>
      </c>
      <c r="F436" s="45">
        <f>ROUND(Source!Y409,O436)</f>
        <v>945.60000000000002</v>
      </c>
      <c r="G436" s="45" t="s">
        <v>173</v>
      </c>
      <c r="H436" s="45" t="s">
        <v>174</v>
      </c>
      <c r="I436" s="45"/>
      <c r="J436" s="45"/>
      <c r="K436" s="45">
        <v>211</v>
      </c>
      <c r="L436" s="45">
        <v>26</v>
      </c>
      <c r="M436" s="45">
        <v>3</v>
      </c>
      <c r="N436" s="45"/>
      <c r="O436" s="45">
        <v>2</v>
      </c>
      <c r="P436" s="45"/>
      <c r="Q436" s="45"/>
      <c r="R436" s="45"/>
      <c r="S436" s="45"/>
      <c r="T436" s="45"/>
      <c r="U436" s="45"/>
      <c r="V436" s="45"/>
      <c r="W436" s="45">
        <v>945.60000000000002</v>
      </c>
      <c r="X436" s="45">
        <v>1</v>
      </c>
      <c r="Y436" s="45">
        <v>945.60000000000002</v>
      </c>
      <c r="Z436" s="45"/>
      <c r="AA436" s="45"/>
      <c r="AB436" s="45"/>
    </row>
    <row r="437" ht="12.75">
      <c r="A437" s="45">
        <v>50</v>
      </c>
      <c r="B437" s="45">
        <v>0</v>
      </c>
      <c r="C437" s="45">
        <v>0</v>
      </c>
      <c r="D437" s="45">
        <v>1</v>
      </c>
      <c r="E437" s="45">
        <v>224</v>
      </c>
      <c r="F437" s="45">
        <f>ROUND(Source!AR409,O437)</f>
        <v>116550.21000000001</v>
      </c>
      <c r="G437" s="45" t="s">
        <v>175</v>
      </c>
      <c r="H437" s="45" t="s">
        <v>176</v>
      </c>
      <c r="I437" s="45"/>
      <c r="J437" s="45"/>
      <c r="K437" s="45">
        <v>224</v>
      </c>
      <c r="L437" s="45">
        <v>27</v>
      </c>
      <c r="M437" s="45">
        <v>3</v>
      </c>
      <c r="N437" s="45"/>
      <c r="O437" s="45">
        <v>2</v>
      </c>
      <c r="P437" s="45"/>
      <c r="Q437" s="45"/>
      <c r="R437" s="45"/>
      <c r="S437" s="45"/>
      <c r="T437" s="45"/>
      <c r="U437" s="45"/>
      <c r="V437" s="45"/>
      <c r="W437" s="45">
        <v>116550.21000000001</v>
      </c>
      <c r="X437" s="45">
        <v>1</v>
      </c>
      <c r="Y437" s="45">
        <v>116550.21000000001</v>
      </c>
      <c r="Z437" s="45"/>
      <c r="AA437" s="45"/>
      <c r="AB437" s="45"/>
    </row>
    <row r="438" ht="12.75">
      <c r="A438" s="45">
        <v>50</v>
      </c>
      <c r="B438" s="45">
        <v>1</v>
      </c>
      <c r="C438" s="45">
        <v>0</v>
      </c>
      <c r="D438" s="45">
        <v>2</v>
      </c>
      <c r="E438" s="45">
        <v>0</v>
      </c>
      <c r="F438" s="45">
        <f>ROUND(F437,O438)</f>
        <v>116550.21000000001</v>
      </c>
      <c r="G438" s="45" t="s">
        <v>177</v>
      </c>
      <c r="H438" s="45" t="s">
        <v>178</v>
      </c>
      <c r="I438" s="45"/>
      <c r="J438" s="45"/>
      <c r="K438" s="45">
        <v>212</v>
      </c>
      <c r="L438" s="45">
        <v>28</v>
      </c>
      <c r="M438" s="45">
        <v>0</v>
      </c>
      <c r="N438" s="45"/>
      <c r="O438" s="45">
        <v>2</v>
      </c>
      <c r="P438" s="45"/>
      <c r="Q438" s="45"/>
      <c r="R438" s="45"/>
      <c r="S438" s="45"/>
      <c r="T438" s="45"/>
      <c r="U438" s="45"/>
      <c r="V438" s="45"/>
      <c r="W438" s="45">
        <v>116550.21000000001</v>
      </c>
      <c r="X438" s="45">
        <v>1</v>
      </c>
      <c r="Y438" s="45">
        <v>116550.21000000001</v>
      </c>
      <c r="Z438" s="45"/>
      <c r="AA438" s="45"/>
      <c r="AB438" s="45"/>
    </row>
    <row r="439" ht="12.75">
      <c r="A439" s="45">
        <v>50</v>
      </c>
      <c r="B439" s="45">
        <v>1</v>
      </c>
      <c r="C439" s="45">
        <v>0</v>
      </c>
      <c r="D439" s="45">
        <v>2</v>
      </c>
      <c r="E439" s="45">
        <v>0</v>
      </c>
      <c r="F439" s="45">
        <f>ROUND(F438*0.2,O439)</f>
        <v>23310.040000000001</v>
      </c>
      <c r="G439" s="45" t="s">
        <v>179</v>
      </c>
      <c r="H439" s="45" t="s">
        <v>180</v>
      </c>
      <c r="I439" s="45"/>
      <c r="J439" s="45"/>
      <c r="K439" s="45">
        <v>212</v>
      </c>
      <c r="L439" s="45">
        <v>29</v>
      </c>
      <c r="M439" s="45">
        <v>0</v>
      </c>
      <c r="N439" s="45"/>
      <c r="O439" s="45">
        <v>2</v>
      </c>
      <c r="P439" s="45"/>
      <c r="Q439" s="45"/>
      <c r="R439" s="45"/>
      <c r="S439" s="45"/>
      <c r="T439" s="45"/>
      <c r="U439" s="45"/>
      <c r="V439" s="45"/>
      <c r="W439" s="45">
        <v>23310.040000000001</v>
      </c>
      <c r="X439" s="45">
        <v>1</v>
      </c>
      <c r="Y439" s="45">
        <v>23310.040000000001</v>
      </c>
      <c r="Z439" s="45"/>
      <c r="AA439" s="45"/>
      <c r="AB439" s="45"/>
    </row>
    <row r="440" ht="12.75">
      <c r="A440" s="45">
        <v>50</v>
      </c>
      <c r="B440" s="45">
        <v>1</v>
      </c>
      <c r="C440" s="45">
        <v>0</v>
      </c>
      <c r="D440" s="45">
        <v>2</v>
      </c>
      <c r="E440" s="45">
        <v>213</v>
      </c>
      <c r="F440" s="45">
        <f>ROUND(F438+F439,O440)</f>
        <v>139860.25</v>
      </c>
      <c r="G440" s="45" t="s">
        <v>181</v>
      </c>
      <c r="H440" s="45" t="s">
        <v>175</v>
      </c>
      <c r="I440" s="45"/>
      <c r="J440" s="45"/>
      <c r="K440" s="45">
        <v>212</v>
      </c>
      <c r="L440" s="45">
        <v>30</v>
      </c>
      <c r="M440" s="45">
        <v>0</v>
      </c>
      <c r="N440" s="45"/>
      <c r="O440" s="45">
        <v>2</v>
      </c>
      <c r="P440" s="45"/>
      <c r="Q440" s="45"/>
      <c r="R440" s="45"/>
      <c r="S440" s="45"/>
      <c r="T440" s="45"/>
      <c r="U440" s="45"/>
      <c r="V440" s="45"/>
      <c r="W440" s="45">
        <v>139860.25</v>
      </c>
      <c r="X440" s="45">
        <v>1</v>
      </c>
      <c r="Y440" s="45">
        <v>139860.25</v>
      </c>
      <c r="Z440" s="45"/>
      <c r="AA440" s="45"/>
      <c r="AB440" s="45"/>
    </row>
    <row r="441" ht="12.75">
      <c r="A441" s="45">
        <v>50</v>
      </c>
      <c r="B441" s="45">
        <v>1</v>
      </c>
      <c r="C441" s="45">
        <v>0</v>
      </c>
      <c r="D441" s="45">
        <v>2</v>
      </c>
      <c r="E441" s="45">
        <v>0</v>
      </c>
      <c r="F441" s="45">
        <f>ROUND(F440*0.5857501461,O441)</f>
        <v>81923.160000000003</v>
      </c>
      <c r="G441" s="45" t="s">
        <v>182</v>
      </c>
      <c r="H441" s="45" t="s">
        <v>183</v>
      </c>
      <c r="I441" s="45"/>
      <c r="J441" s="45"/>
      <c r="K441" s="45">
        <v>212</v>
      </c>
      <c r="L441" s="45">
        <v>31</v>
      </c>
      <c r="M441" s="45">
        <v>0</v>
      </c>
      <c r="N441" s="45"/>
      <c r="O441" s="45">
        <v>2</v>
      </c>
      <c r="P441" s="45"/>
      <c r="Q441" s="45"/>
      <c r="R441" s="45"/>
      <c r="S441" s="45"/>
      <c r="T441" s="45"/>
      <c r="U441" s="45"/>
      <c r="V441" s="45"/>
      <c r="W441" s="45">
        <v>81923.160000000003</v>
      </c>
      <c r="X441" s="45">
        <v>1</v>
      </c>
      <c r="Y441" s="45">
        <v>81923.160000000003</v>
      </c>
      <c r="Z441" s="45"/>
      <c r="AA441" s="45"/>
      <c r="AB441" s="45"/>
    </row>
    <row r="443" ht="12.75">
      <c r="A443" s="42">
        <v>5</v>
      </c>
      <c r="B443" s="42">
        <v>1</v>
      </c>
      <c r="C443" s="42"/>
      <c r="D443" s="42">
        <f>ROW(A452)</f>
        <v>452</v>
      </c>
      <c r="E443" s="42"/>
      <c r="F443" s="42" t="s">
        <v>99</v>
      </c>
      <c r="G443" s="42" t="s">
        <v>184</v>
      </c>
      <c r="H443" s="42"/>
      <c r="I443" s="42">
        <v>0</v>
      </c>
      <c r="J443" s="42"/>
      <c r="K443" s="42">
        <v>-1</v>
      </c>
      <c r="L443" s="42"/>
      <c r="M443" s="42"/>
      <c r="N443" s="42"/>
      <c r="O443" s="42"/>
      <c r="P443" s="42"/>
      <c r="Q443" s="42"/>
      <c r="R443" s="42"/>
      <c r="S443" s="42">
        <v>0</v>
      </c>
      <c r="T443" s="42"/>
      <c r="U443" s="42"/>
      <c r="V443" s="42">
        <v>0</v>
      </c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>
        <v>0</v>
      </c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>
        <v>0</v>
      </c>
    </row>
    <row r="445" ht="12.75">
      <c r="A445" s="43">
        <v>52</v>
      </c>
      <c r="B445" s="43">
        <f>B452</f>
        <v>1</v>
      </c>
      <c r="C445" s="43">
        <f>C452</f>
        <v>5</v>
      </c>
      <c r="D445" s="43">
        <f>D452</f>
        <v>443</v>
      </c>
      <c r="E445" s="43">
        <f>E452</f>
        <v>0</v>
      </c>
      <c r="F445" s="43" t="str">
        <f>F452</f>
        <v xml:space="preserve">Новый подраздел</v>
      </c>
      <c r="G445" s="43" t="str">
        <f>G452</f>
        <v xml:space="preserve">Замена бортового камня - 20,0 м.п.</v>
      </c>
      <c r="H445" s="43"/>
      <c r="I445" s="43"/>
      <c r="J445" s="43"/>
      <c r="K445" s="43"/>
      <c r="L445" s="43"/>
      <c r="M445" s="43"/>
      <c r="N445" s="43"/>
      <c r="O445" s="43">
        <f>O452</f>
        <v>24513.5</v>
      </c>
      <c r="P445" s="43">
        <f>P452</f>
        <v>11491</v>
      </c>
      <c r="Q445" s="43">
        <f>Q452</f>
        <v>10059.700000000001</v>
      </c>
      <c r="R445" s="43">
        <f>R452</f>
        <v>5529.8400000000001</v>
      </c>
      <c r="S445" s="43">
        <f>S452</f>
        <v>2962.8000000000002</v>
      </c>
      <c r="T445" s="43">
        <f>T452</f>
        <v>0</v>
      </c>
      <c r="U445" s="43">
        <f>U452</f>
        <v>13.199999999999999</v>
      </c>
      <c r="V445" s="43">
        <f>V452</f>
        <v>0</v>
      </c>
      <c r="W445" s="43">
        <f>W452</f>
        <v>0</v>
      </c>
      <c r="X445" s="43">
        <f>X452</f>
        <v>2073.96</v>
      </c>
      <c r="Y445" s="43">
        <f>Y452</f>
        <v>296.27999999999997</v>
      </c>
      <c r="Z445" s="43">
        <f>Z452</f>
        <v>0</v>
      </c>
      <c r="AA445" s="43">
        <f>AA452</f>
        <v>0</v>
      </c>
      <c r="AB445" s="43">
        <f>AB452</f>
        <v>24513.5</v>
      </c>
      <c r="AC445" s="43">
        <f>AC452</f>
        <v>11491</v>
      </c>
      <c r="AD445" s="43">
        <f>AD452</f>
        <v>10059.700000000001</v>
      </c>
      <c r="AE445" s="43">
        <f>AE452</f>
        <v>5529.8400000000001</v>
      </c>
      <c r="AF445" s="43">
        <f>AF452</f>
        <v>2962.8000000000002</v>
      </c>
      <c r="AG445" s="43">
        <f>AG452</f>
        <v>0</v>
      </c>
      <c r="AH445" s="43">
        <f>AH452</f>
        <v>13.199999999999999</v>
      </c>
      <c r="AI445" s="43">
        <f>AI452</f>
        <v>0</v>
      </c>
      <c r="AJ445" s="43">
        <f>AJ452</f>
        <v>0</v>
      </c>
      <c r="AK445" s="43">
        <f>AK452</f>
        <v>2073.96</v>
      </c>
      <c r="AL445" s="43">
        <f>AL452</f>
        <v>296.27999999999997</v>
      </c>
      <c r="AM445" s="43">
        <f>AM452</f>
        <v>0</v>
      </c>
      <c r="AN445" s="43">
        <f>AN452</f>
        <v>0</v>
      </c>
      <c r="AO445" s="43">
        <f>AO452</f>
        <v>0</v>
      </c>
      <c r="AP445" s="43">
        <f>AP452</f>
        <v>0</v>
      </c>
      <c r="AQ445" s="43">
        <f>AQ452</f>
        <v>0</v>
      </c>
      <c r="AR445" s="43">
        <f>AR452</f>
        <v>29324.970000000001</v>
      </c>
      <c r="AS445" s="43">
        <f>AS452</f>
        <v>0</v>
      </c>
      <c r="AT445" s="43">
        <f>AT452</f>
        <v>0</v>
      </c>
      <c r="AU445" s="43">
        <f>AU452</f>
        <v>29324.970000000001</v>
      </c>
      <c r="AV445" s="43">
        <f>AV452</f>
        <v>11491</v>
      </c>
      <c r="AW445" s="43">
        <f>AW452</f>
        <v>11491</v>
      </c>
      <c r="AX445" s="43">
        <f>AX452</f>
        <v>0</v>
      </c>
      <c r="AY445" s="43">
        <f>AY452</f>
        <v>11491</v>
      </c>
      <c r="AZ445" s="43">
        <f>AZ452</f>
        <v>0</v>
      </c>
      <c r="BA445" s="43">
        <f>BA452</f>
        <v>0</v>
      </c>
      <c r="BB445" s="43">
        <f>BB452</f>
        <v>0</v>
      </c>
      <c r="BC445" s="43">
        <f>BC452</f>
        <v>0</v>
      </c>
      <c r="BD445" s="43">
        <f>BD452</f>
        <v>0</v>
      </c>
      <c r="BE445" s="43">
        <f>BE452</f>
        <v>0</v>
      </c>
      <c r="BF445" s="43">
        <f>BF452</f>
        <v>0</v>
      </c>
      <c r="BG445" s="43">
        <f>BG452</f>
        <v>0</v>
      </c>
      <c r="BH445" s="43">
        <f>BH452</f>
        <v>0</v>
      </c>
      <c r="BI445" s="43">
        <f>BI452</f>
        <v>0</v>
      </c>
      <c r="BJ445" s="43">
        <f>BJ452</f>
        <v>0</v>
      </c>
      <c r="BK445" s="43">
        <f>BK452</f>
        <v>0</v>
      </c>
      <c r="BL445" s="43">
        <f>BL452</f>
        <v>0</v>
      </c>
      <c r="BM445" s="43">
        <f>BM452</f>
        <v>0</v>
      </c>
      <c r="BN445" s="43">
        <f>BN452</f>
        <v>0</v>
      </c>
      <c r="BO445" s="43">
        <f>BO452</f>
        <v>0</v>
      </c>
      <c r="BP445" s="43">
        <f>BP452</f>
        <v>0</v>
      </c>
      <c r="BQ445" s="43">
        <f>BQ452</f>
        <v>0</v>
      </c>
      <c r="BR445" s="43">
        <f>BR452</f>
        <v>0</v>
      </c>
      <c r="BS445" s="43">
        <f>BS452</f>
        <v>0</v>
      </c>
      <c r="BT445" s="43">
        <f>BT452</f>
        <v>0</v>
      </c>
      <c r="BU445" s="43">
        <f>BU452</f>
        <v>0</v>
      </c>
      <c r="BV445" s="43">
        <f>BV452</f>
        <v>0</v>
      </c>
      <c r="BW445" s="43">
        <f>BW452</f>
        <v>0</v>
      </c>
      <c r="BX445" s="43">
        <f>BX452</f>
        <v>0</v>
      </c>
      <c r="BY445" s="43">
        <f>BY452</f>
        <v>0</v>
      </c>
      <c r="BZ445" s="43">
        <f>BZ452</f>
        <v>0</v>
      </c>
      <c r="CA445" s="43">
        <f>CA452</f>
        <v>29324.970000000001</v>
      </c>
      <c r="CB445" s="43">
        <f>CB452</f>
        <v>0</v>
      </c>
      <c r="CC445" s="43">
        <f>CC452</f>
        <v>0</v>
      </c>
      <c r="CD445" s="43">
        <f>CD452</f>
        <v>29324.970000000001</v>
      </c>
      <c r="CE445" s="43">
        <f>CE452</f>
        <v>11491</v>
      </c>
      <c r="CF445" s="43">
        <f>CF452</f>
        <v>11491</v>
      </c>
      <c r="CG445" s="43">
        <f>CG452</f>
        <v>0</v>
      </c>
      <c r="CH445" s="43">
        <f>CH452</f>
        <v>11491</v>
      </c>
      <c r="CI445" s="43">
        <f>CI452</f>
        <v>0</v>
      </c>
      <c r="CJ445" s="43">
        <f>CJ452</f>
        <v>0</v>
      </c>
      <c r="CK445" s="43">
        <f>CK452</f>
        <v>0</v>
      </c>
      <c r="CL445" s="43">
        <f>CL452</f>
        <v>0</v>
      </c>
      <c r="CM445" s="43">
        <f>CM452</f>
        <v>0</v>
      </c>
      <c r="CN445" s="43">
        <f>CN452</f>
        <v>0</v>
      </c>
      <c r="CO445" s="43">
        <f>CO452</f>
        <v>0</v>
      </c>
      <c r="CP445" s="43">
        <f>CP452</f>
        <v>0</v>
      </c>
      <c r="CQ445" s="43">
        <f>CQ452</f>
        <v>0</v>
      </c>
      <c r="CR445" s="43">
        <f>CR452</f>
        <v>0</v>
      </c>
      <c r="CS445" s="43">
        <f>CS452</f>
        <v>0</v>
      </c>
      <c r="CT445" s="43">
        <f>CT452</f>
        <v>0</v>
      </c>
      <c r="CU445" s="43">
        <f>CU452</f>
        <v>0</v>
      </c>
      <c r="CV445" s="43">
        <f>CV452</f>
        <v>0</v>
      </c>
      <c r="CW445" s="43">
        <f>CW452</f>
        <v>0</v>
      </c>
      <c r="CX445" s="43">
        <f>CX452</f>
        <v>0</v>
      </c>
      <c r="CY445" s="43">
        <f>CY452</f>
        <v>0</v>
      </c>
      <c r="CZ445" s="43">
        <f>CZ452</f>
        <v>0</v>
      </c>
      <c r="DA445" s="43">
        <f>DA452</f>
        <v>0</v>
      </c>
      <c r="DB445" s="43">
        <f>DB452</f>
        <v>0</v>
      </c>
      <c r="DC445" s="43">
        <f>DC452</f>
        <v>0</v>
      </c>
      <c r="DD445" s="43">
        <f>DD452</f>
        <v>0</v>
      </c>
      <c r="DE445" s="43">
        <f>DE452</f>
        <v>0</v>
      </c>
      <c r="DF445" s="43">
        <f>DF452</f>
        <v>0</v>
      </c>
      <c r="DG445" s="44">
        <f>DG452</f>
        <v>0</v>
      </c>
      <c r="DH445" s="44">
        <f>DH452</f>
        <v>0</v>
      </c>
      <c r="DI445" s="44">
        <f>DI452</f>
        <v>0</v>
      </c>
      <c r="DJ445" s="44">
        <f>DJ452</f>
        <v>0</v>
      </c>
      <c r="DK445" s="44">
        <f>DK452</f>
        <v>0</v>
      </c>
      <c r="DL445" s="44">
        <f>DL452</f>
        <v>0</v>
      </c>
      <c r="DM445" s="44">
        <f>DM452</f>
        <v>0</v>
      </c>
      <c r="DN445" s="44">
        <f>DN452</f>
        <v>0</v>
      </c>
      <c r="DO445" s="44">
        <f>DO452</f>
        <v>0</v>
      </c>
      <c r="DP445" s="44">
        <f>DP452</f>
        <v>0</v>
      </c>
      <c r="DQ445" s="44">
        <f>DQ452</f>
        <v>0</v>
      </c>
      <c r="DR445" s="44">
        <f>DR452</f>
        <v>0</v>
      </c>
      <c r="DS445" s="44">
        <f>DS452</f>
        <v>0</v>
      </c>
      <c r="DT445" s="44">
        <f>DT452</f>
        <v>0</v>
      </c>
      <c r="DU445" s="44">
        <f>DU452</f>
        <v>0</v>
      </c>
      <c r="DV445" s="44">
        <f>DV452</f>
        <v>0</v>
      </c>
      <c r="DW445" s="44">
        <f>DW452</f>
        <v>0</v>
      </c>
      <c r="DX445" s="44">
        <f>DX452</f>
        <v>0</v>
      </c>
      <c r="DY445" s="44">
        <f>DY452</f>
        <v>0</v>
      </c>
      <c r="DZ445" s="44">
        <f>DZ452</f>
        <v>0</v>
      </c>
      <c r="EA445" s="44">
        <f>EA452</f>
        <v>0</v>
      </c>
      <c r="EB445" s="44">
        <f>EB452</f>
        <v>0</v>
      </c>
      <c r="EC445" s="44">
        <f>EC452</f>
        <v>0</v>
      </c>
      <c r="ED445" s="44">
        <f>ED452</f>
        <v>0</v>
      </c>
      <c r="EE445" s="44">
        <f>EE452</f>
        <v>0</v>
      </c>
      <c r="EF445" s="44">
        <f>EF452</f>
        <v>0</v>
      </c>
      <c r="EG445" s="44">
        <f>EG452</f>
        <v>0</v>
      </c>
      <c r="EH445" s="44">
        <f>EH452</f>
        <v>0</v>
      </c>
      <c r="EI445" s="44">
        <f>EI452</f>
        <v>0</v>
      </c>
      <c r="EJ445" s="44">
        <f>EJ452</f>
        <v>0</v>
      </c>
      <c r="EK445" s="44">
        <f>EK452</f>
        <v>0</v>
      </c>
      <c r="EL445" s="44">
        <f>EL452</f>
        <v>0</v>
      </c>
      <c r="EM445" s="44">
        <f>EM452</f>
        <v>0</v>
      </c>
      <c r="EN445" s="44">
        <f>EN452</f>
        <v>0</v>
      </c>
      <c r="EO445" s="44">
        <f>EO452</f>
        <v>0</v>
      </c>
      <c r="EP445" s="44">
        <f>EP452</f>
        <v>0</v>
      </c>
      <c r="EQ445" s="44">
        <f>EQ452</f>
        <v>0</v>
      </c>
      <c r="ER445" s="44">
        <f>ER452</f>
        <v>0</v>
      </c>
      <c r="ES445" s="44">
        <f>ES452</f>
        <v>0</v>
      </c>
      <c r="ET445" s="44">
        <f>ET452</f>
        <v>0</v>
      </c>
      <c r="EU445" s="44">
        <f>EU452</f>
        <v>0</v>
      </c>
      <c r="EV445" s="44">
        <f>EV452</f>
        <v>0</v>
      </c>
      <c r="EW445" s="44">
        <f>EW452</f>
        <v>0</v>
      </c>
      <c r="EX445" s="44">
        <f>EX452</f>
        <v>0</v>
      </c>
      <c r="EY445" s="44">
        <f>EY452</f>
        <v>0</v>
      </c>
      <c r="EZ445" s="44">
        <f>EZ452</f>
        <v>0</v>
      </c>
      <c r="FA445" s="44">
        <f>FA452</f>
        <v>0</v>
      </c>
      <c r="FB445" s="44">
        <f>FB452</f>
        <v>0</v>
      </c>
      <c r="FC445" s="44">
        <f>FC452</f>
        <v>0</v>
      </c>
      <c r="FD445" s="44">
        <f>FD452</f>
        <v>0</v>
      </c>
      <c r="FE445" s="44">
        <f>FE452</f>
        <v>0</v>
      </c>
      <c r="FF445" s="44">
        <f>FF452</f>
        <v>0</v>
      </c>
      <c r="FG445" s="44">
        <f>FG452</f>
        <v>0</v>
      </c>
      <c r="FH445" s="44">
        <f>FH452</f>
        <v>0</v>
      </c>
      <c r="FI445" s="44">
        <f>FI452</f>
        <v>0</v>
      </c>
      <c r="FJ445" s="44">
        <f>FJ452</f>
        <v>0</v>
      </c>
      <c r="FK445" s="44">
        <f>FK452</f>
        <v>0</v>
      </c>
      <c r="FL445" s="44">
        <f>FL452</f>
        <v>0</v>
      </c>
      <c r="FM445" s="44">
        <f>FM452</f>
        <v>0</v>
      </c>
      <c r="FN445" s="44">
        <f>FN452</f>
        <v>0</v>
      </c>
      <c r="FO445" s="44">
        <f>FO452</f>
        <v>0</v>
      </c>
      <c r="FP445" s="44">
        <f>FP452</f>
        <v>0</v>
      </c>
      <c r="FQ445" s="44">
        <f>FQ452</f>
        <v>0</v>
      </c>
      <c r="FR445" s="44">
        <f>FR452</f>
        <v>0</v>
      </c>
      <c r="FS445" s="44">
        <f>FS452</f>
        <v>0</v>
      </c>
      <c r="FT445" s="44">
        <f>FT452</f>
        <v>0</v>
      </c>
      <c r="FU445" s="44">
        <f>FU452</f>
        <v>0</v>
      </c>
      <c r="FV445" s="44">
        <f>FV452</f>
        <v>0</v>
      </c>
      <c r="FW445" s="44">
        <f>FW452</f>
        <v>0</v>
      </c>
      <c r="FX445" s="44">
        <f>FX452</f>
        <v>0</v>
      </c>
      <c r="FY445" s="44">
        <f>FY452</f>
        <v>0</v>
      </c>
      <c r="FZ445" s="44">
        <f>FZ452</f>
        <v>0</v>
      </c>
      <c r="GA445" s="44">
        <f>GA452</f>
        <v>0</v>
      </c>
      <c r="GB445" s="44">
        <f>GB452</f>
        <v>0</v>
      </c>
      <c r="GC445" s="44">
        <f>GC452</f>
        <v>0</v>
      </c>
      <c r="GD445" s="44">
        <f>GD452</f>
        <v>0</v>
      </c>
      <c r="GE445" s="44">
        <f>GE452</f>
        <v>0</v>
      </c>
      <c r="GF445" s="44">
        <f>GF452</f>
        <v>0</v>
      </c>
      <c r="GG445" s="44">
        <f>GG452</f>
        <v>0</v>
      </c>
      <c r="GH445" s="44">
        <f>GH452</f>
        <v>0</v>
      </c>
      <c r="GI445" s="44">
        <f>GI452</f>
        <v>0</v>
      </c>
      <c r="GJ445" s="44">
        <f>GJ452</f>
        <v>0</v>
      </c>
      <c r="GK445" s="44">
        <f>GK452</f>
        <v>0</v>
      </c>
      <c r="GL445" s="44">
        <f>GL452</f>
        <v>0</v>
      </c>
      <c r="GM445" s="44">
        <f>GM452</f>
        <v>0</v>
      </c>
      <c r="GN445" s="44">
        <f>GN452</f>
        <v>0</v>
      </c>
      <c r="GO445" s="44">
        <f>GO452</f>
        <v>0</v>
      </c>
      <c r="GP445" s="44">
        <f>GP452</f>
        <v>0</v>
      </c>
      <c r="GQ445" s="44">
        <f>GQ452</f>
        <v>0</v>
      </c>
      <c r="GR445" s="44">
        <f>GR452</f>
        <v>0</v>
      </c>
      <c r="GS445" s="44">
        <f>GS452</f>
        <v>0</v>
      </c>
      <c r="GT445" s="44">
        <f>GT452</f>
        <v>0</v>
      </c>
      <c r="GU445" s="44">
        <f>GU452</f>
        <v>0</v>
      </c>
      <c r="GV445" s="44">
        <f>GV452</f>
        <v>0</v>
      </c>
      <c r="GW445" s="44">
        <f>GW452</f>
        <v>0</v>
      </c>
      <c r="GX445" s="44">
        <f>GX452</f>
        <v>0</v>
      </c>
    </row>
    <row r="447" ht="12.75">
      <c r="A447">
        <v>17</v>
      </c>
      <c r="B447">
        <v>1</v>
      </c>
      <c r="D447">
        <f>ROW(EtalonRes!A108)</f>
        <v>108</v>
      </c>
      <c r="E447" t="s">
        <v>101</v>
      </c>
      <c r="F447" t="s">
        <v>185</v>
      </c>
      <c r="G447" t="s">
        <v>186</v>
      </c>
      <c r="H447" t="s">
        <v>187</v>
      </c>
      <c r="I447">
        <v>20</v>
      </c>
      <c r="J447">
        <v>0</v>
      </c>
      <c r="K447">
        <v>20</v>
      </c>
      <c r="O447">
        <f t="shared" ref="O447:O450" si="308">ROUND(CP447,2)</f>
        <v>18453.200000000001</v>
      </c>
      <c r="P447">
        <f t="shared" ref="P447:P450" si="309">ROUND(CQ447*I447,2)</f>
        <v>11491</v>
      </c>
      <c r="Q447">
        <f t="shared" ref="Q447:Q450" si="310">ROUND(CR447*I447,2)</f>
        <v>3999.4000000000001</v>
      </c>
      <c r="R447">
        <f t="shared" ref="R447:R450" si="311">ROUND(CS447*I447,2)</f>
        <v>2260.4000000000001</v>
      </c>
      <c r="S447">
        <f t="shared" ref="S447:S450" si="312">ROUND(CT447*I447,2)</f>
        <v>2962.8000000000002</v>
      </c>
      <c r="T447">
        <f t="shared" ref="T447:T450" si="313">ROUND(CU447*I447,2)</f>
        <v>0</v>
      </c>
      <c r="U447">
        <f t="shared" ref="U447:U450" si="314">CV447*I447</f>
        <v>13.199999999999999</v>
      </c>
      <c r="V447">
        <f t="shared" ref="V447:V450" si="315">CW447*I447</f>
        <v>0</v>
      </c>
      <c r="W447">
        <f t="shared" ref="W447:W450" si="316">ROUND(CX447*I447,2)</f>
        <v>0</v>
      </c>
      <c r="X447">
        <f t="shared" ref="X447:X450" si="317">ROUND(CY447,2)</f>
        <v>2073.96</v>
      </c>
      <c r="Y447">
        <f t="shared" ref="Y447:Y450" si="318">ROUND(CZ447,2)</f>
        <v>296.27999999999997</v>
      </c>
      <c r="AA447">
        <v>52146028</v>
      </c>
      <c r="AB447">
        <f t="shared" ref="AB447:AB450" si="319">ROUND((AC447+AD447+AF447),6)</f>
        <v>922.65999999999997</v>
      </c>
      <c r="AC447">
        <f t="shared" ref="AC447:AC450" si="320">ROUND((ES447),6)</f>
        <v>574.54999999999995</v>
      </c>
      <c r="AD447">
        <f t="shared" ref="AD447:AD449" si="321">ROUND((((ET447)-(EU447))+AE447),6)</f>
        <v>199.97</v>
      </c>
      <c r="AE447">
        <f t="shared" ref="AE447:AE449" si="322">ROUND((EU447),6)</f>
        <v>113.02</v>
      </c>
      <c r="AF447">
        <f t="shared" ref="AF447:AF449" si="323">ROUND((EV447),6)</f>
        <v>148.13999999999999</v>
      </c>
      <c r="AG447">
        <f t="shared" ref="AG447:AG450" si="324">ROUND((AP447),6)</f>
        <v>0</v>
      </c>
      <c r="AH447">
        <f t="shared" ref="AH447:AH449" si="325">(EW447)</f>
        <v>0.66000000000000003</v>
      </c>
      <c r="AI447">
        <f t="shared" ref="AI447:AI449" si="326">(EX447)</f>
        <v>0</v>
      </c>
      <c r="AJ447">
        <f t="shared" ref="AJ447:AJ450" si="327">(AS447)</f>
        <v>0</v>
      </c>
      <c r="AK447">
        <v>922.65999999999997</v>
      </c>
      <c r="AL447">
        <v>574.54999999999995</v>
      </c>
      <c r="AM447">
        <v>199.97</v>
      </c>
      <c r="AN447">
        <v>113.02</v>
      </c>
      <c r="AO447">
        <v>148.13999999999999</v>
      </c>
      <c r="AP447">
        <v>0</v>
      </c>
      <c r="AQ447">
        <v>0.66000000000000003</v>
      </c>
      <c r="AR447">
        <v>0</v>
      </c>
      <c r="AS447">
        <v>0</v>
      </c>
      <c r="AT447">
        <v>70</v>
      </c>
      <c r="AU447">
        <v>10</v>
      </c>
      <c r="AV447">
        <v>1</v>
      </c>
      <c r="AW447">
        <v>1</v>
      </c>
      <c r="AZ447">
        <v>1</v>
      </c>
      <c r="BA447">
        <v>1</v>
      </c>
      <c r="BB447">
        <v>1</v>
      </c>
      <c r="BC447">
        <v>1</v>
      </c>
      <c r="BH447">
        <v>0</v>
      </c>
      <c r="BI447">
        <v>4</v>
      </c>
      <c r="BJ447" t="s">
        <v>188</v>
      </c>
      <c r="BM447">
        <v>0</v>
      </c>
      <c r="BN447">
        <v>0</v>
      </c>
      <c r="BP447">
        <v>0</v>
      </c>
      <c r="BQ447">
        <v>1</v>
      </c>
      <c r="BR447">
        <v>0</v>
      </c>
      <c r="BS447">
        <v>1</v>
      </c>
      <c r="BT447">
        <v>1</v>
      </c>
      <c r="BU447">
        <v>1</v>
      </c>
      <c r="BV447">
        <v>1</v>
      </c>
      <c r="BW447">
        <v>1</v>
      </c>
      <c r="BX447">
        <v>1</v>
      </c>
      <c r="BZ447">
        <v>70</v>
      </c>
      <c r="CA447">
        <v>10</v>
      </c>
      <c r="CE447">
        <v>0</v>
      </c>
      <c r="CF447">
        <v>0</v>
      </c>
      <c r="CG447">
        <v>0</v>
      </c>
      <c r="CM447">
        <v>0</v>
      </c>
      <c r="CO447">
        <v>0</v>
      </c>
      <c r="CP447">
        <f t="shared" ref="CP447:CP450" si="328">(P447+Q447+S447)</f>
        <v>18453.200000000001</v>
      </c>
      <c r="CQ447">
        <f t="shared" ref="CQ447:CQ450" si="329">(AC447*BC447*AW447)</f>
        <v>574.54999999999995</v>
      </c>
      <c r="CR447">
        <f t="shared" ref="CR447:CR449" si="330">((((ET447)*BB447-(EU447)*BS447)+AE447*BS447)*AV447)</f>
        <v>199.97</v>
      </c>
      <c r="CS447">
        <f t="shared" ref="CS447:CS450" si="331">(AE447*BS447*AV447)</f>
        <v>113.02</v>
      </c>
      <c r="CT447">
        <f t="shared" ref="CT447:CT450" si="332">(AF447*BA447*AV447)</f>
        <v>148.13999999999999</v>
      </c>
      <c r="CU447">
        <f t="shared" ref="CU447:CU450" si="333">AG447</f>
        <v>0</v>
      </c>
      <c r="CV447">
        <f t="shared" ref="CV447:CV450" si="334">(AH447*AV447)</f>
        <v>0.66000000000000003</v>
      </c>
      <c r="CW447">
        <f t="shared" ref="CW447:CW450" si="335">AI447</f>
        <v>0</v>
      </c>
      <c r="CX447">
        <f t="shared" ref="CX447:CX450" si="336">AJ447</f>
        <v>0</v>
      </c>
      <c r="CY447">
        <f t="shared" ref="CY447:CY450" si="337">((S447*BZ447)/100)</f>
        <v>2073.96</v>
      </c>
      <c r="CZ447">
        <f t="shared" ref="CZ447:CZ450" si="338">((S447*CA447)/100)</f>
        <v>296.27999999999997</v>
      </c>
      <c r="DN447">
        <v>0</v>
      </c>
      <c r="DO447">
        <v>0</v>
      </c>
      <c r="DP447">
        <v>1</v>
      </c>
      <c r="DQ447">
        <v>1</v>
      </c>
      <c r="DU447">
        <v>1003</v>
      </c>
      <c r="DV447" t="s">
        <v>187</v>
      </c>
      <c r="DW447" t="s">
        <v>187</v>
      </c>
      <c r="DX447">
        <v>1</v>
      </c>
      <c r="EE447">
        <v>51761345</v>
      </c>
      <c r="EF447">
        <v>1</v>
      </c>
      <c r="EG447" t="s">
        <v>106</v>
      </c>
      <c r="EH447">
        <v>0</v>
      </c>
      <c r="EJ447">
        <v>4</v>
      </c>
      <c r="EK447">
        <v>0</v>
      </c>
      <c r="EL447" t="s">
        <v>107</v>
      </c>
      <c r="EM447" t="s">
        <v>108</v>
      </c>
      <c r="EQ447">
        <v>0</v>
      </c>
      <c r="ER447">
        <v>922.65999999999997</v>
      </c>
      <c r="ES447">
        <v>574.54999999999995</v>
      </c>
      <c r="ET447">
        <v>199.97</v>
      </c>
      <c r="EU447">
        <v>113.02</v>
      </c>
      <c r="EV447">
        <v>148.13999999999999</v>
      </c>
      <c r="EW447">
        <v>0.66000000000000003</v>
      </c>
      <c r="EX447">
        <v>0</v>
      </c>
      <c r="EY447">
        <v>0</v>
      </c>
      <c r="FQ447">
        <v>0</v>
      </c>
      <c r="FR447">
        <f t="shared" ref="FR447:FR450" si="339">ROUND(IF(AND(BH447=3,BI447=3),P447,0),2)</f>
        <v>0</v>
      </c>
      <c r="FS447">
        <v>0</v>
      </c>
      <c r="FX447">
        <v>70</v>
      </c>
      <c r="FY447">
        <v>10</v>
      </c>
      <c r="GD447">
        <v>0</v>
      </c>
      <c r="GF447">
        <v>999669814</v>
      </c>
      <c r="GG447">
        <v>2</v>
      </c>
      <c r="GH447">
        <v>1</v>
      </c>
      <c r="GI447">
        <v>-2</v>
      </c>
      <c r="GJ447">
        <v>0</v>
      </c>
      <c r="GK447">
        <f>ROUND(R447*(R12)/100,2)</f>
        <v>2441.23</v>
      </c>
      <c r="GL447">
        <f t="shared" ref="GL447:GL450" si="340">ROUND(IF(AND(BH447=3,BI447=3,FS447&lt;&gt;0),P447,0),2)</f>
        <v>0</v>
      </c>
      <c r="GM447">
        <f t="shared" ref="GM447:GM448" si="341">ROUND(O447+X447+Y447+GK447,2)+GX447</f>
        <v>23264.669999999998</v>
      </c>
      <c r="GN447">
        <f t="shared" ref="GN447:GN448" si="342">IF(OR(BI447=0,BI447=1),ROUND(O447+X447+Y447+GK447,2),0)</f>
        <v>0</v>
      </c>
      <c r="GO447">
        <f t="shared" ref="GO447:GO448" si="343">IF(BI447=2,ROUND(O447+X447+Y447+GK447,2),0)</f>
        <v>0</v>
      </c>
      <c r="GP447">
        <f t="shared" ref="GP447:GP448" si="344">IF(BI447=4,ROUND(O447+X447+Y447+GK447,2)+GX447,0)</f>
        <v>23264.669999999998</v>
      </c>
      <c r="GR447">
        <v>0</v>
      </c>
      <c r="GS447">
        <v>3</v>
      </c>
      <c r="GT447">
        <v>0</v>
      </c>
      <c r="GV447">
        <f t="shared" ref="GV447:GV450" si="345">ROUND((GT447),6)</f>
        <v>0</v>
      </c>
      <c r="GW447">
        <v>1</v>
      </c>
      <c r="GX447">
        <f t="shared" ref="GX447:GX450" si="346">ROUND(HC447*I447,2)</f>
        <v>0</v>
      </c>
      <c r="HA447">
        <v>0</v>
      </c>
      <c r="HB447">
        <v>0</v>
      </c>
      <c r="HC447">
        <f t="shared" ref="HC412:HC475" si="347">GV447*GW447</f>
        <v>0</v>
      </c>
      <c r="IK447">
        <v>0</v>
      </c>
    </row>
    <row r="448" ht="12.75">
      <c r="A448">
        <v>18</v>
      </c>
      <c r="B448">
        <v>1</v>
      </c>
      <c r="E448" t="s">
        <v>109</v>
      </c>
      <c r="F448" t="s">
        <v>110</v>
      </c>
      <c r="G448" t="s">
        <v>111</v>
      </c>
      <c r="H448" t="s">
        <v>112</v>
      </c>
      <c r="I448">
        <f>I447*J448</f>
        <v>-4.9199999999999999</v>
      </c>
      <c r="J448">
        <v>-0.246</v>
      </c>
      <c r="K448">
        <v>-0.246</v>
      </c>
      <c r="O448">
        <f t="shared" si="308"/>
        <v>-0</v>
      </c>
      <c r="P448">
        <f t="shared" si="309"/>
        <v>-0</v>
      </c>
      <c r="Q448">
        <f t="shared" si="310"/>
        <v>-0</v>
      </c>
      <c r="R448">
        <f t="shared" si="311"/>
        <v>-0</v>
      </c>
      <c r="S448">
        <f t="shared" si="312"/>
        <v>-0</v>
      </c>
      <c r="T448">
        <f t="shared" si="313"/>
        <v>-0</v>
      </c>
      <c r="U448">
        <f t="shared" si="314"/>
        <v>-0</v>
      </c>
      <c r="V448">
        <f t="shared" si="315"/>
        <v>-0</v>
      </c>
      <c r="W448">
        <f t="shared" si="316"/>
        <v>-0</v>
      </c>
      <c r="X448">
        <f t="shared" si="317"/>
        <v>-0</v>
      </c>
      <c r="Y448">
        <f t="shared" si="318"/>
        <v>-0</v>
      </c>
      <c r="AA448">
        <v>52146028</v>
      </c>
      <c r="AB448">
        <f t="shared" si="319"/>
        <v>0</v>
      </c>
      <c r="AC448">
        <f t="shared" si="320"/>
        <v>0</v>
      </c>
      <c r="AD448">
        <f t="shared" si="321"/>
        <v>0</v>
      </c>
      <c r="AE448">
        <f t="shared" si="322"/>
        <v>0</v>
      </c>
      <c r="AF448">
        <f t="shared" si="323"/>
        <v>0</v>
      </c>
      <c r="AG448">
        <f t="shared" si="324"/>
        <v>0</v>
      </c>
      <c r="AH448">
        <f t="shared" si="325"/>
        <v>0</v>
      </c>
      <c r="AI448">
        <f t="shared" si="326"/>
        <v>0</v>
      </c>
      <c r="AJ448">
        <f t="shared" si="327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70</v>
      </c>
      <c r="AU448">
        <v>10</v>
      </c>
      <c r="AV448">
        <v>1</v>
      </c>
      <c r="AW448">
        <v>1</v>
      </c>
      <c r="AZ448">
        <v>1</v>
      </c>
      <c r="BA448">
        <v>1</v>
      </c>
      <c r="BB448">
        <v>1</v>
      </c>
      <c r="BC448">
        <v>1</v>
      </c>
      <c r="BH448">
        <v>3</v>
      </c>
      <c r="BI448">
        <v>4</v>
      </c>
      <c r="BM448">
        <v>0</v>
      </c>
      <c r="BN448">
        <v>0</v>
      </c>
      <c r="BP448">
        <v>0</v>
      </c>
      <c r="BQ448">
        <v>1</v>
      </c>
      <c r="BR448">
        <v>1</v>
      </c>
      <c r="BS448">
        <v>1</v>
      </c>
      <c r="BT448">
        <v>1</v>
      </c>
      <c r="BU448">
        <v>1</v>
      </c>
      <c r="BV448">
        <v>1</v>
      </c>
      <c r="BW448">
        <v>1</v>
      </c>
      <c r="BX448">
        <v>1</v>
      </c>
      <c r="BZ448">
        <v>70</v>
      </c>
      <c r="CA448">
        <v>10</v>
      </c>
      <c r="CE448">
        <v>0</v>
      </c>
      <c r="CF448">
        <v>0</v>
      </c>
      <c r="CG448">
        <v>0</v>
      </c>
      <c r="CM448">
        <v>0</v>
      </c>
      <c r="CO448">
        <v>0</v>
      </c>
      <c r="CP448">
        <f t="shared" si="328"/>
        <v>-0</v>
      </c>
      <c r="CQ448">
        <f t="shared" si="329"/>
        <v>0</v>
      </c>
      <c r="CR448">
        <f t="shared" si="330"/>
        <v>0</v>
      </c>
      <c r="CS448">
        <f t="shared" si="331"/>
        <v>0</v>
      </c>
      <c r="CT448">
        <f t="shared" si="332"/>
        <v>0</v>
      </c>
      <c r="CU448">
        <f t="shared" si="333"/>
        <v>0</v>
      </c>
      <c r="CV448">
        <f t="shared" si="334"/>
        <v>0</v>
      </c>
      <c r="CW448">
        <f t="shared" si="335"/>
        <v>0</v>
      </c>
      <c r="CX448">
        <f t="shared" si="336"/>
        <v>0</v>
      </c>
      <c r="CY448">
        <f t="shared" si="337"/>
        <v>-0</v>
      </c>
      <c r="CZ448">
        <f t="shared" si="338"/>
        <v>-0</v>
      </c>
      <c r="DN448">
        <v>0</v>
      </c>
      <c r="DO448">
        <v>0</v>
      </c>
      <c r="DP448">
        <v>1</v>
      </c>
      <c r="DQ448">
        <v>1</v>
      </c>
      <c r="DU448">
        <v>1009</v>
      </c>
      <c r="DV448" t="s">
        <v>112</v>
      </c>
      <c r="DW448" t="s">
        <v>112</v>
      </c>
      <c r="DX448">
        <v>1000</v>
      </c>
      <c r="EE448">
        <v>51761345</v>
      </c>
      <c r="EF448">
        <v>1</v>
      </c>
      <c r="EG448" t="s">
        <v>106</v>
      </c>
      <c r="EH448">
        <v>0</v>
      </c>
      <c r="EJ448">
        <v>4</v>
      </c>
      <c r="EK448">
        <v>0</v>
      </c>
      <c r="EL448" t="s">
        <v>107</v>
      </c>
      <c r="EM448" t="s">
        <v>108</v>
      </c>
      <c r="EQ448">
        <v>32768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FQ448">
        <v>0</v>
      </c>
      <c r="FR448">
        <f t="shared" si="339"/>
        <v>0</v>
      </c>
      <c r="FS448">
        <v>0</v>
      </c>
      <c r="FX448">
        <v>70</v>
      </c>
      <c r="FY448">
        <v>10</v>
      </c>
      <c r="GD448">
        <v>0</v>
      </c>
      <c r="GF448">
        <v>1489638031</v>
      </c>
      <c r="GG448">
        <v>2</v>
      </c>
      <c r="GH448">
        <v>1</v>
      </c>
      <c r="GI448">
        <v>-2</v>
      </c>
      <c r="GJ448">
        <v>0</v>
      </c>
      <c r="GK448">
        <f>ROUND(R448*(R12)/100,2)</f>
        <v>-0</v>
      </c>
      <c r="GL448">
        <f t="shared" si="340"/>
        <v>0</v>
      </c>
      <c r="GM448">
        <f t="shared" si="341"/>
        <v>-0</v>
      </c>
      <c r="GN448">
        <f t="shared" si="342"/>
        <v>0</v>
      </c>
      <c r="GO448">
        <f t="shared" si="343"/>
        <v>0</v>
      </c>
      <c r="GP448">
        <f t="shared" si="344"/>
        <v>-0</v>
      </c>
      <c r="GR448">
        <v>0</v>
      </c>
      <c r="GS448">
        <v>3</v>
      </c>
      <c r="GT448">
        <v>0</v>
      </c>
      <c r="GV448">
        <f t="shared" si="345"/>
        <v>0</v>
      </c>
      <c r="GW448">
        <v>1</v>
      </c>
      <c r="GX448">
        <f t="shared" si="346"/>
        <v>-0</v>
      </c>
      <c r="HA448">
        <v>0</v>
      </c>
      <c r="HB448">
        <v>0</v>
      </c>
      <c r="HC448">
        <f t="shared" si="347"/>
        <v>0</v>
      </c>
      <c r="IK448">
        <v>0</v>
      </c>
    </row>
    <row r="449" ht="12.75">
      <c r="A449">
        <v>17</v>
      </c>
      <c r="B449">
        <v>1</v>
      </c>
      <c r="D449">
        <f>ROW(EtalonRes!A110)</f>
        <v>110</v>
      </c>
      <c r="E449" t="s">
        <v>113</v>
      </c>
      <c r="F449" t="s">
        <v>114</v>
      </c>
      <c r="G449" t="s">
        <v>189</v>
      </c>
      <c r="H449" t="s">
        <v>112</v>
      </c>
      <c r="I449">
        <f>ROUND(4.92*0.8,9)</f>
        <v>3.9359999999999999</v>
      </c>
      <c r="J449">
        <v>0</v>
      </c>
      <c r="K449">
        <f>ROUND(4.92*0.8,9)</f>
        <v>3.9359999999999999</v>
      </c>
      <c r="O449">
        <f t="shared" si="308"/>
        <v>240.96000000000001</v>
      </c>
      <c r="P449">
        <f t="shared" si="309"/>
        <v>0</v>
      </c>
      <c r="Q449">
        <f t="shared" si="310"/>
        <v>240.96000000000001</v>
      </c>
      <c r="R449">
        <f t="shared" si="311"/>
        <v>129.93000000000001</v>
      </c>
      <c r="S449">
        <f t="shared" si="312"/>
        <v>0</v>
      </c>
      <c r="T449">
        <f t="shared" si="313"/>
        <v>0</v>
      </c>
      <c r="U449">
        <f t="shared" si="314"/>
        <v>0</v>
      </c>
      <c r="V449">
        <f t="shared" si="315"/>
        <v>0</v>
      </c>
      <c r="W449">
        <f t="shared" si="316"/>
        <v>0</v>
      </c>
      <c r="X449">
        <f t="shared" si="317"/>
        <v>0</v>
      </c>
      <c r="Y449">
        <f t="shared" si="318"/>
        <v>0</v>
      </c>
      <c r="AA449">
        <v>52146028</v>
      </c>
      <c r="AB449">
        <f t="shared" si="319"/>
        <v>61.219999999999999</v>
      </c>
      <c r="AC449">
        <f t="shared" si="320"/>
        <v>0</v>
      </c>
      <c r="AD449">
        <f t="shared" si="321"/>
        <v>61.219999999999999</v>
      </c>
      <c r="AE449">
        <f t="shared" si="322"/>
        <v>33.009999999999998</v>
      </c>
      <c r="AF449">
        <f t="shared" si="323"/>
        <v>0</v>
      </c>
      <c r="AG449">
        <f t="shared" si="324"/>
        <v>0</v>
      </c>
      <c r="AH449">
        <f t="shared" si="325"/>
        <v>0</v>
      </c>
      <c r="AI449">
        <f t="shared" si="326"/>
        <v>0</v>
      </c>
      <c r="AJ449">
        <f t="shared" si="327"/>
        <v>0</v>
      </c>
      <c r="AK449">
        <v>61.219999999999999</v>
      </c>
      <c r="AL449">
        <v>0</v>
      </c>
      <c r="AM449">
        <v>61.219999999999999</v>
      </c>
      <c r="AN449">
        <v>33.009999999999998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1</v>
      </c>
      <c r="AW449">
        <v>1</v>
      </c>
      <c r="AZ449">
        <v>1</v>
      </c>
      <c r="BA449">
        <v>1</v>
      </c>
      <c r="BB449">
        <v>1</v>
      </c>
      <c r="BC449">
        <v>1</v>
      </c>
      <c r="BH449">
        <v>0</v>
      </c>
      <c r="BI449">
        <v>4</v>
      </c>
      <c r="BJ449" t="s">
        <v>116</v>
      </c>
      <c r="BM449">
        <v>1</v>
      </c>
      <c r="BN449">
        <v>0</v>
      </c>
      <c r="BP449">
        <v>0</v>
      </c>
      <c r="BQ449">
        <v>1</v>
      </c>
      <c r="BR449">
        <v>0</v>
      </c>
      <c r="BS449">
        <v>1</v>
      </c>
      <c r="BT449">
        <v>1</v>
      </c>
      <c r="BU449">
        <v>1</v>
      </c>
      <c r="BV449">
        <v>1</v>
      </c>
      <c r="BW449">
        <v>1</v>
      </c>
      <c r="BX449">
        <v>1</v>
      </c>
      <c r="BZ449">
        <v>0</v>
      </c>
      <c r="CA449">
        <v>0</v>
      </c>
      <c r="CE449">
        <v>0</v>
      </c>
      <c r="CF449">
        <v>0</v>
      </c>
      <c r="CG449">
        <v>0</v>
      </c>
      <c r="CM449">
        <v>0</v>
      </c>
      <c r="CO449">
        <v>0</v>
      </c>
      <c r="CP449">
        <f t="shared" si="328"/>
        <v>240.96000000000001</v>
      </c>
      <c r="CQ449">
        <f t="shared" si="329"/>
        <v>0</v>
      </c>
      <c r="CR449">
        <f t="shared" si="330"/>
        <v>61.219999999999999</v>
      </c>
      <c r="CS449">
        <f t="shared" si="331"/>
        <v>33.009999999999998</v>
      </c>
      <c r="CT449">
        <f t="shared" si="332"/>
        <v>0</v>
      </c>
      <c r="CU449">
        <f t="shared" si="333"/>
        <v>0</v>
      </c>
      <c r="CV449">
        <f t="shared" si="334"/>
        <v>0</v>
      </c>
      <c r="CW449">
        <f t="shared" si="335"/>
        <v>0</v>
      </c>
      <c r="CX449">
        <f t="shared" si="336"/>
        <v>0</v>
      </c>
      <c r="CY449">
        <f t="shared" si="337"/>
        <v>0</v>
      </c>
      <c r="CZ449">
        <f t="shared" si="338"/>
        <v>0</v>
      </c>
      <c r="DN449">
        <v>0</v>
      </c>
      <c r="DO449">
        <v>0</v>
      </c>
      <c r="DP449">
        <v>1</v>
      </c>
      <c r="DQ449">
        <v>1</v>
      </c>
      <c r="DU449">
        <v>1009</v>
      </c>
      <c r="DV449" t="s">
        <v>112</v>
      </c>
      <c r="DW449" t="s">
        <v>112</v>
      </c>
      <c r="DX449">
        <v>1000</v>
      </c>
      <c r="EE449">
        <v>51761347</v>
      </c>
      <c r="EF449">
        <v>1</v>
      </c>
      <c r="EG449" t="s">
        <v>106</v>
      </c>
      <c r="EH449">
        <v>0</v>
      </c>
      <c r="EJ449">
        <v>4</v>
      </c>
      <c r="EK449">
        <v>1</v>
      </c>
      <c r="EL449" t="s">
        <v>117</v>
      </c>
      <c r="EM449" t="s">
        <v>108</v>
      </c>
      <c r="EQ449">
        <v>0</v>
      </c>
      <c r="ER449">
        <v>61.219999999999999</v>
      </c>
      <c r="ES449">
        <v>0</v>
      </c>
      <c r="ET449">
        <v>61.219999999999999</v>
      </c>
      <c r="EU449">
        <v>33.009999999999998</v>
      </c>
      <c r="EV449">
        <v>0</v>
      </c>
      <c r="EW449">
        <v>0</v>
      </c>
      <c r="EX449">
        <v>0</v>
      </c>
      <c r="EY449">
        <v>0</v>
      </c>
      <c r="FQ449">
        <v>0</v>
      </c>
      <c r="FR449">
        <f t="shared" si="339"/>
        <v>0</v>
      </c>
      <c r="FS449">
        <v>0</v>
      </c>
      <c r="FX449">
        <v>0</v>
      </c>
      <c r="FY449">
        <v>0</v>
      </c>
      <c r="GD449">
        <v>1</v>
      </c>
      <c r="GF449">
        <v>1602572179</v>
      </c>
      <c r="GG449">
        <v>2</v>
      </c>
      <c r="GH449">
        <v>1</v>
      </c>
      <c r="GI449">
        <v>-2</v>
      </c>
      <c r="GJ449">
        <v>0</v>
      </c>
      <c r="GK449">
        <v>0</v>
      </c>
      <c r="GL449">
        <f t="shared" si="340"/>
        <v>0</v>
      </c>
      <c r="GM449">
        <f t="shared" ref="GM449:GM450" si="348">ROUND(O449+X449+Y449,2)+GX449</f>
        <v>240.96000000000001</v>
      </c>
      <c r="GN449">
        <f t="shared" ref="GN449:GN450" si="349">IF(OR(BI449=0,BI449=1),ROUND(O449+X449+Y449,2),0)</f>
        <v>0</v>
      </c>
      <c r="GO449">
        <f t="shared" ref="GO449:GO450" si="350">IF(BI449=2,ROUND(O449+X449+Y449,2),0)</f>
        <v>0</v>
      </c>
      <c r="GP449">
        <f t="shared" ref="GP449:GP450" si="351">IF(BI449=4,ROUND(O449+X449+Y449,2)+GX449,0)</f>
        <v>240.96000000000001</v>
      </c>
      <c r="GR449">
        <v>0</v>
      </c>
      <c r="GS449">
        <v>3</v>
      </c>
      <c r="GT449">
        <v>0</v>
      </c>
      <c r="GV449">
        <f t="shared" si="345"/>
        <v>0</v>
      </c>
      <c r="GW449">
        <v>1</v>
      </c>
      <c r="GX449">
        <f t="shared" si="346"/>
        <v>0</v>
      </c>
      <c r="HA449">
        <v>0</v>
      </c>
      <c r="HB449">
        <v>0</v>
      </c>
      <c r="HC449">
        <f t="shared" si="347"/>
        <v>0</v>
      </c>
      <c r="IK449">
        <v>0</v>
      </c>
    </row>
    <row r="450" ht="12.75">
      <c r="A450">
        <v>17</v>
      </c>
      <c r="B450">
        <v>1</v>
      </c>
      <c r="D450">
        <f>ROW(EtalonRes!A112)</f>
        <v>112</v>
      </c>
      <c r="E450" t="s">
        <v>118</v>
      </c>
      <c r="F450" t="s">
        <v>119</v>
      </c>
      <c r="G450" t="s">
        <v>120</v>
      </c>
      <c r="H450" t="s">
        <v>112</v>
      </c>
      <c r="I450">
        <f>ROUND(I449,9)</f>
        <v>3.9359999999999999</v>
      </c>
      <c r="J450">
        <v>0</v>
      </c>
      <c r="K450">
        <f>ROUND(I449,9)</f>
        <v>3.9359999999999999</v>
      </c>
      <c r="O450">
        <f t="shared" si="308"/>
        <v>5819.3400000000001</v>
      </c>
      <c r="P450">
        <f t="shared" si="309"/>
        <v>0</v>
      </c>
      <c r="Q450">
        <f t="shared" si="310"/>
        <v>5819.3400000000001</v>
      </c>
      <c r="R450">
        <f t="shared" si="311"/>
        <v>3139.5100000000002</v>
      </c>
      <c r="S450">
        <f t="shared" si="312"/>
        <v>0</v>
      </c>
      <c r="T450">
        <f t="shared" si="313"/>
        <v>0</v>
      </c>
      <c r="U450">
        <f t="shared" si="314"/>
        <v>0</v>
      </c>
      <c r="V450">
        <f t="shared" si="315"/>
        <v>0</v>
      </c>
      <c r="W450">
        <f t="shared" si="316"/>
        <v>0</v>
      </c>
      <c r="X450">
        <f t="shared" si="317"/>
        <v>0</v>
      </c>
      <c r="Y450">
        <f t="shared" si="318"/>
        <v>0</v>
      </c>
      <c r="AA450">
        <v>52146028</v>
      </c>
      <c r="AB450">
        <f t="shared" si="319"/>
        <v>1478.49</v>
      </c>
      <c r="AC450">
        <f t="shared" si="320"/>
        <v>0</v>
      </c>
      <c r="AD450">
        <f>ROUND(((((ET450*51))-((EU450*51)))+AE450),6)</f>
        <v>1478.49</v>
      </c>
      <c r="AE450">
        <f>ROUND(((EU450*51)),6)</f>
        <v>797.63999999999999</v>
      </c>
      <c r="AF450">
        <f>ROUND(((EV450*51)),6)</f>
        <v>0</v>
      </c>
      <c r="AG450">
        <f t="shared" si="324"/>
        <v>0</v>
      </c>
      <c r="AH450">
        <f>((EW450*51))</f>
        <v>0</v>
      </c>
      <c r="AI450">
        <f>((EX450*51))</f>
        <v>0</v>
      </c>
      <c r="AJ450">
        <f t="shared" si="327"/>
        <v>0</v>
      </c>
      <c r="AK450">
        <v>28.989999999999998</v>
      </c>
      <c r="AL450">
        <v>0</v>
      </c>
      <c r="AM450">
        <v>28.989999999999998</v>
      </c>
      <c r="AN450">
        <v>15.640000000000001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1</v>
      </c>
      <c r="AW450">
        <v>1</v>
      </c>
      <c r="AZ450">
        <v>1</v>
      </c>
      <c r="BA450">
        <v>1</v>
      </c>
      <c r="BB450">
        <v>1</v>
      </c>
      <c r="BC450">
        <v>1</v>
      </c>
      <c r="BH450">
        <v>0</v>
      </c>
      <c r="BI450">
        <v>4</v>
      </c>
      <c r="BJ450" t="s">
        <v>121</v>
      </c>
      <c r="BM450">
        <v>1</v>
      </c>
      <c r="BN450">
        <v>0</v>
      </c>
      <c r="BP450">
        <v>0</v>
      </c>
      <c r="BQ450">
        <v>1</v>
      </c>
      <c r="BR450">
        <v>0</v>
      </c>
      <c r="BS450">
        <v>1</v>
      </c>
      <c r="BT450">
        <v>1</v>
      </c>
      <c r="BU450">
        <v>1</v>
      </c>
      <c r="BV450">
        <v>1</v>
      </c>
      <c r="BW450">
        <v>1</v>
      </c>
      <c r="BX450">
        <v>1</v>
      </c>
      <c r="BZ450">
        <v>0</v>
      </c>
      <c r="CA450">
        <v>0</v>
      </c>
      <c r="CE450">
        <v>0</v>
      </c>
      <c r="CF450">
        <v>0</v>
      </c>
      <c r="CG450">
        <v>0</v>
      </c>
      <c r="CM450">
        <v>0</v>
      </c>
      <c r="CO450">
        <v>0</v>
      </c>
      <c r="CP450">
        <f t="shared" si="328"/>
        <v>5819.3400000000001</v>
      </c>
      <c r="CQ450">
        <f t="shared" si="329"/>
        <v>0</v>
      </c>
      <c r="CR450">
        <f>(((((ET450*51))*BB450-((EU450*51))*BS450)+AE450*BS450)*AV450)</f>
        <v>1478.49</v>
      </c>
      <c r="CS450">
        <f t="shared" si="331"/>
        <v>797.63999999999999</v>
      </c>
      <c r="CT450">
        <f t="shared" si="332"/>
        <v>0</v>
      </c>
      <c r="CU450">
        <f t="shared" si="333"/>
        <v>0</v>
      </c>
      <c r="CV450">
        <f t="shared" si="334"/>
        <v>0</v>
      </c>
      <c r="CW450">
        <f t="shared" si="335"/>
        <v>0</v>
      </c>
      <c r="CX450">
        <f t="shared" si="336"/>
        <v>0</v>
      </c>
      <c r="CY450">
        <f t="shared" si="337"/>
        <v>0</v>
      </c>
      <c r="CZ450">
        <f t="shared" si="338"/>
        <v>0</v>
      </c>
      <c r="DE450" t="s">
        <v>122</v>
      </c>
      <c r="DF450" t="s">
        <v>122</v>
      </c>
      <c r="DG450" t="s">
        <v>122</v>
      </c>
      <c r="DI450" t="s">
        <v>122</v>
      </c>
      <c r="DJ450" t="s">
        <v>122</v>
      </c>
      <c r="DN450">
        <v>0</v>
      </c>
      <c r="DO450">
        <v>0</v>
      </c>
      <c r="DP450">
        <v>1</v>
      </c>
      <c r="DQ450">
        <v>1</v>
      </c>
      <c r="DU450">
        <v>1009</v>
      </c>
      <c r="DV450" t="s">
        <v>112</v>
      </c>
      <c r="DW450" t="s">
        <v>112</v>
      </c>
      <c r="DX450">
        <v>1000</v>
      </c>
      <c r="EE450">
        <v>51761347</v>
      </c>
      <c r="EF450">
        <v>1</v>
      </c>
      <c r="EG450" t="s">
        <v>106</v>
      </c>
      <c r="EH450">
        <v>0</v>
      </c>
      <c r="EJ450">
        <v>4</v>
      </c>
      <c r="EK450">
        <v>1</v>
      </c>
      <c r="EL450" t="s">
        <v>117</v>
      </c>
      <c r="EM450" t="s">
        <v>108</v>
      </c>
      <c r="EQ450">
        <v>0</v>
      </c>
      <c r="ER450">
        <v>28.989999999999998</v>
      </c>
      <c r="ES450">
        <v>0</v>
      </c>
      <c r="ET450">
        <v>28.989999999999998</v>
      </c>
      <c r="EU450">
        <v>15.640000000000001</v>
      </c>
      <c r="EV450">
        <v>0</v>
      </c>
      <c r="EW450">
        <v>0</v>
      </c>
      <c r="EX450">
        <v>0</v>
      </c>
      <c r="EY450">
        <v>0</v>
      </c>
      <c r="FQ450">
        <v>0</v>
      </c>
      <c r="FR450">
        <f t="shared" si="339"/>
        <v>0</v>
      </c>
      <c r="FS450">
        <v>0</v>
      </c>
      <c r="FX450">
        <v>0</v>
      </c>
      <c r="FY450">
        <v>0</v>
      </c>
      <c r="GD450">
        <v>1</v>
      </c>
      <c r="GF450">
        <v>-1355325295</v>
      </c>
      <c r="GG450">
        <v>2</v>
      </c>
      <c r="GH450">
        <v>1</v>
      </c>
      <c r="GI450">
        <v>-2</v>
      </c>
      <c r="GJ450">
        <v>0</v>
      </c>
      <c r="GK450">
        <v>0</v>
      </c>
      <c r="GL450">
        <f t="shared" si="340"/>
        <v>0</v>
      </c>
      <c r="GM450">
        <f t="shared" si="348"/>
        <v>5819.3400000000001</v>
      </c>
      <c r="GN450">
        <f t="shared" si="349"/>
        <v>0</v>
      </c>
      <c r="GO450">
        <f t="shared" si="350"/>
        <v>0</v>
      </c>
      <c r="GP450">
        <f t="shared" si="351"/>
        <v>5819.3400000000001</v>
      </c>
      <c r="GR450">
        <v>0</v>
      </c>
      <c r="GS450">
        <v>3</v>
      </c>
      <c r="GT450">
        <v>0</v>
      </c>
      <c r="GV450">
        <f t="shared" si="345"/>
        <v>0</v>
      </c>
      <c r="GW450">
        <v>1</v>
      </c>
      <c r="GX450">
        <f t="shared" si="346"/>
        <v>0</v>
      </c>
      <c r="HA450">
        <v>0</v>
      </c>
      <c r="HB450">
        <v>0</v>
      </c>
      <c r="HC450">
        <f t="shared" si="347"/>
        <v>0</v>
      </c>
      <c r="IK450">
        <v>0</v>
      </c>
    </row>
    <row r="452" ht="12.75">
      <c r="A452" s="43">
        <v>51</v>
      </c>
      <c r="B452" s="43">
        <f>B443</f>
        <v>1</v>
      </c>
      <c r="C452" s="43">
        <f>A443</f>
        <v>5</v>
      </c>
      <c r="D452" s="43">
        <f>ROW(A443)</f>
        <v>443</v>
      </c>
      <c r="E452" s="43"/>
      <c r="F452" s="43" t="str">
        <f>IF(F443&lt;&gt;"",F443,"")</f>
        <v xml:space="preserve">Новый подраздел</v>
      </c>
      <c r="G452" s="43" t="str">
        <f>IF(G443&lt;&gt;"",G443,"")</f>
        <v xml:space="preserve">Замена бортового камня - 20,0 м.п.</v>
      </c>
      <c r="H452" s="43">
        <v>0</v>
      </c>
      <c r="I452" s="43"/>
      <c r="J452" s="43"/>
      <c r="K452" s="43"/>
      <c r="L452" s="43"/>
      <c r="M452" s="43"/>
      <c r="N452" s="43"/>
      <c r="O452" s="43">
        <f>ROUND(AB452,2)</f>
        <v>24513.5</v>
      </c>
      <c r="P452" s="43">
        <f>ROUND(AC452,2)</f>
        <v>11491</v>
      </c>
      <c r="Q452" s="43">
        <f>ROUND(AD452,2)</f>
        <v>10059.700000000001</v>
      </c>
      <c r="R452" s="43">
        <f>ROUND(AE452,2)</f>
        <v>5529.8400000000001</v>
      </c>
      <c r="S452" s="43">
        <f>ROUND(AF452,2)</f>
        <v>2962.8000000000002</v>
      </c>
      <c r="T452" s="43">
        <f>ROUND(AG452,2)</f>
        <v>0</v>
      </c>
      <c r="U452" s="43">
        <f>AH452</f>
        <v>13.199999999999999</v>
      </c>
      <c r="V452" s="43">
        <f>AI452</f>
        <v>0</v>
      </c>
      <c r="W452" s="43">
        <f>ROUND(AJ452,2)</f>
        <v>0</v>
      </c>
      <c r="X452" s="43">
        <f>ROUND(AK452,2)</f>
        <v>2073.96</v>
      </c>
      <c r="Y452" s="43">
        <f>ROUND(AL452,2)</f>
        <v>296.27999999999997</v>
      </c>
      <c r="Z452" s="43"/>
      <c r="AA452" s="43"/>
      <c r="AB452" s="43">
        <f>ROUND(SUMIF(AA447:AA450,"=52146028",O447:O450),2)</f>
        <v>24513.5</v>
      </c>
      <c r="AC452" s="43">
        <f>ROUND(SUMIF(AA447:AA450,"=52146028",P447:P450),2)</f>
        <v>11491</v>
      </c>
      <c r="AD452" s="43">
        <f>ROUND(SUMIF(AA447:AA450,"=52146028",Q447:Q450),2)</f>
        <v>10059.700000000001</v>
      </c>
      <c r="AE452" s="43">
        <f>ROUND(SUMIF(AA447:AA450,"=52146028",R447:R450),2)</f>
        <v>5529.8400000000001</v>
      </c>
      <c r="AF452" s="43">
        <f>ROUND(SUMIF(AA447:AA450,"=52146028",S447:S450),2)</f>
        <v>2962.8000000000002</v>
      </c>
      <c r="AG452" s="43">
        <f>ROUND(SUMIF(AA447:AA450,"=52146028",T447:T450),2)</f>
        <v>0</v>
      </c>
      <c r="AH452" s="43">
        <f>SUMIF(AA447:AA450,"=52146028",U447:U450)</f>
        <v>13.199999999999999</v>
      </c>
      <c r="AI452" s="43">
        <f>SUMIF(AA447:AA450,"=52146028",V447:V450)</f>
        <v>0</v>
      </c>
      <c r="AJ452" s="43">
        <f>ROUND(SUMIF(AA447:AA450,"=52146028",W447:W450),2)</f>
        <v>0</v>
      </c>
      <c r="AK452" s="43">
        <f>ROUND(SUMIF(AA447:AA450,"=52146028",X447:X450),2)</f>
        <v>2073.96</v>
      </c>
      <c r="AL452" s="43">
        <f>ROUND(SUMIF(AA447:AA450,"=52146028",Y447:Y450),2)</f>
        <v>296.27999999999997</v>
      </c>
      <c r="AM452" s="43"/>
      <c r="AN452" s="43"/>
      <c r="AO452" s="43">
        <f>ROUND(BX452,2)</f>
        <v>0</v>
      </c>
      <c r="AP452" s="43">
        <f>ROUND(BY452,2)</f>
        <v>0</v>
      </c>
      <c r="AQ452" s="43">
        <f>ROUND(BZ452,2)</f>
        <v>0</v>
      </c>
      <c r="AR452" s="43">
        <f>ROUND(CA452,2)</f>
        <v>29324.970000000001</v>
      </c>
      <c r="AS452" s="43">
        <f>ROUND(CB452,2)</f>
        <v>0</v>
      </c>
      <c r="AT452" s="43">
        <f>ROUND(CC452,2)</f>
        <v>0</v>
      </c>
      <c r="AU452" s="43">
        <f>ROUND(CD452,2)</f>
        <v>29324.970000000001</v>
      </c>
      <c r="AV452" s="43">
        <f>ROUND(CE452,2)</f>
        <v>11491</v>
      </c>
      <c r="AW452" s="43">
        <f>ROUND(CF452,2)</f>
        <v>11491</v>
      </c>
      <c r="AX452" s="43">
        <f>ROUND(CG452,2)</f>
        <v>0</v>
      </c>
      <c r="AY452" s="43">
        <f>ROUND(CH452,2)</f>
        <v>11491</v>
      </c>
      <c r="AZ452" s="43">
        <f>ROUND(CI452,2)</f>
        <v>0</v>
      </c>
      <c r="BA452" s="43">
        <f>ROUND(CJ452,2)</f>
        <v>0</v>
      </c>
      <c r="BB452" s="43">
        <f>ROUND(CK452,2)</f>
        <v>0</v>
      </c>
      <c r="BC452" s="43">
        <f>ROUND(CL452,2)</f>
        <v>0</v>
      </c>
      <c r="BD452" s="43">
        <f>ROUND(CM452,2)</f>
        <v>0</v>
      </c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>
        <f>ROUND(SUMIF(AA447:AA450,"=52146028",FQ447:FQ450),2)</f>
        <v>0</v>
      </c>
      <c r="BY452" s="43">
        <f>ROUND(SUMIF(AA447:AA450,"=52146028",FR447:FR450),2)</f>
        <v>0</v>
      </c>
      <c r="BZ452" s="43">
        <f>ROUND(SUMIF(AA447:AA450,"=52146028",GL447:GL450),2)</f>
        <v>0</v>
      </c>
      <c r="CA452" s="43">
        <f>ROUND(SUMIF(AA447:AA450,"=52146028",GM447:GM450),2)</f>
        <v>29324.970000000001</v>
      </c>
      <c r="CB452" s="43">
        <f>ROUND(SUMIF(AA447:AA450,"=52146028",GN447:GN450),2)</f>
        <v>0</v>
      </c>
      <c r="CC452" s="43">
        <f>ROUND(SUMIF(AA447:AA450,"=52146028",GO447:GO450),2)</f>
        <v>0</v>
      </c>
      <c r="CD452" s="43">
        <f>ROUND(SUMIF(AA447:AA450,"=52146028",GP447:GP450),2)</f>
        <v>29324.970000000001</v>
      </c>
      <c r="CE452" s="43">
        <f>AC452-BX452</f>
        <v>11491</v>
      </c>
      <c r="CF452" s="43">
        <f>AC452-BY452</f>
        <v>11491</v>
      </c>
      <c r="CG452" s="43">
        <f>BX452-BZ452</f>
        <v>0</v>
      </c>
      <c r="CH452" s="43">
        <f>AC452-BX452-BY452+BZ452</f>
        <v>11491</v>
      </c>
      <c r="CI452" s="43">
        <f>BY452-BZ452</f>
        <v>0</v>
      </c>
      <c r="CJ452" s="43">
        <f>ROUND(SUMIF(AA447:AA450,"=52146028",GX447:GX450),2)</f>
        <v>0</v>
      </c>
      <c r="CK452" s="43">
        <f>ROUND(SUMIF(AA447:AA450,"=52146028",GY447:GY450),2)</f>
        <v>0</v>
      </c>
      <c r="CL452" s="43">
        <f>ROUND(SUMIF(AA447:AA450,"=52146028",GZ447:GZ450),2)</f>
        <v>0</v>
      </c>
      <c r="CM452" s="43">
        <f>ROUND(SUMIF(AA447:AA450,"=52146028",HD447:HD450),2)</f>
        <v>0</v>
      </c>
      <c r="CN452" s="43"/>
      <c r="CO452" s="43"/>
      <c r="CP452" s="43"/>
      <c r="CQ452" s="43"/>
      <c r="CR452" s="43"/>
      <c r="CS452" s="43"/>
      <c r="CT452" s="43"/>
      <c r="CU452" s="43"/>
      <c r="CV452" s="43"/>
      <c r="CW452" s="43"/>
      <c r="CX452" s="43"/>
      <c r="CY452" s="43"/>
      <c r="CZ452" s="43"/>
      <c r="DA452" s="43"/>
      <c r="DB452" s="43"/>
      <c r="DC452" s="43"/>
      <c r="DD452" s="43"/>
      <c r="DE452" s="43"/>
      <c r="DF452" s="43"/>
      <c r="DG452" s="44"/>
      <c r="DH452" s="44"/>
      <c r="DI452" s="44"/>
      <c r="DJ452" s="44"/>
      <c r="DK452" s="44"/>
      <c r="DL452" s="44"/>
      <c r="DM452" s="44"/>
      <c r="DN452" s="44"/>
      <c r="DO452" s="44"/>
      <c r="DP452" s="44"/>
      <c r="DQ452" s="44"/>
      <c r="DR452" s="44"/>
      <c r="DS452" s="44"/>
      <c r="DT452" s="44"/>
      <c r="DU452" s="44"/>
      <c r="DV452" s="44"/>
      <c r="DW452" s="44"/>
      <c r="DX452" s="44"/>
      <c r="DY452" s="44"/>
      <c r="DZ452" s="44"/>
      <c r="EA452" s="44"/>
      <c r="EB452" s="44"/>
      <c r="EC452" s="44"/>
      <c r="ED452" s="44"/>
      <c r="EE452" s="44"/>
      <c r="EF452" s="44"/>
      <c r="EG452" s="44"/>
      <c r="EH452" s="44"/>
      <c r="EI452" s="44"/>
      <c r="EJ452" s="44"/>
      <c r="EK452" s="44"/>
      <c r="EL452" s="44"/>
      <c r="EM452" s="44"/>
      <c r="EN452" s="44"/>
      <c r="EO452" s="44"/>
      <c r="EP452" s="44"/>
      <c r="EQ452" s="44"/>
      <c r="ER452" s="44"/>
      <c r="ES452" s="44"/>
      <c r="ET452" s="44"/>
      <c r="EU452" s="44"/>
      <c r="EV452" s="44"/>
      <c r="EW452" s="44"/>
      <c r="EX452" s="44"/>
      <c r="EY452" s="44"/>
      <c r="EZ452" s="44"/>
      <c r="FA452" s="44"/>
      <c r="FB452" s="44"/>
      <c r="FC452" s="44"/>
      <c r="FD452" s="44"/>
      <c r="FE452" s="44"/>
      <c r="FF452" s="44"/>
      <c r="FG452" s="44"/>
      <c r="FH452" s="44"/>
      <c r="FI452" s="44"/>
      <c r="FJ452" s="44"/>
      <c r="FK452" s="44"/>
      <c r="FL452" s="44"/>
      <c r="FM452" s="44"/>
      <c r="FN452" s="44"/>
      <c r="FO452" s="44"/>
      <c r="FP452" s="44"/>
      <c r="FQ452" s="44"/>
      <c r="FR452" s="44"/>
      <c r="FS452" s="44"/>
      <c r="FT452" s="44"/>
      <c r="FU452" s="44"/>
      <c r="FV452" s="44"/>
      <c r="FW452" s="44"/>
      <c r="FX452" s="44"/>
      <c r="FY452" s="44"/>
      <c r="FZ452" s="44"/>
      <c r="GA452" s="44"/>
      <c r="GB452" s="44"/>
      <c r="GC452" s="44"/>
      <c r="GD452" s="44"/>
      <c r="GE452" s="44"/>
      <c r="GF452" s="44"/>
      <c r="GG452" s="44"/>
      <c r="GH452" s="44"/>
      <c r="GI452" s="44"/>
      <c r="GJ452" s="44"/>
      <c r="GK452" s="44"/>
      <c r="GL452" s="44"/>
      <c r="GM452" s="44"/>
      <c r="GN452" s="44"/>
      <c r="GO452" s="44"/>
      <c r="GP452" s="44"/>
      <c r="GQ452" s="44"/>
      <c r="GR452" s="44"/>
      <c r="GS452" s="44"/>
      <c r="GT452" s="44"/>
      <c r="GU452" s="44"/>
      <c r="GV452" s="44"/>
      <c r="GW452" s="44"/>
      <c r="GX452" s="44">
        <v>0</v>
      </c>
    </row>
    <row r="454" ht="12.75">
      <c r="A454" s="45">
        <v>50</v>
      </c>
      <c r="B454" s="45">
        <v>0</v>
      </c>
      <c r="C454" s="45">
        <v>0</v>
      </c>
      <c r="D454" s="45">
        <v>1</v>
      </c>
      <c r="E454" s="45">
        <v>201</v>
      </c>
      <c r="F454" s="45">
        <f>ROUND(Source!O452,O454)</f>
        <v>24513.5</v>
      </c>
      <c r="G454" s="45" t="s">
        <v>123</v>
      </c>
      <c r="H454" s="45" t="s">
        <v>124</v>
      </c>
      <c r="I454" s="45"/>
      <c r="J454" s="45"/>
      <c r="K454" s="45">
        <v>201</v>
      </c>
      <c r="L454" s="45">
        <v>1</v>
      </c>
      <c r="M454" s="45">
        <v>3</v>
      </c>
      <c r="N454" s="45"/>
      <c r="O454" s="45">
        <v>2</v>
      </c>
      <c r="P454" s="45"/>
      <c r="Q454" s="45"/>
      <c r="R454" s="45"/>
      <c r="S454" s="45"/>
      <c r="T454" s="45"/>
      <c r="U454" s="45"/>
      <c r="V454" s="45"/>
      <c r="W454" s="45">
        <v>24513.5</v>
      </c>
      <c r="X454" s="45">
        <v>1</v>
      </c>
      <c r="Y454" s="45">
        <v>24513.5</v>
      </c>
      <c r="Z454" s="45"/>
      <c r="AA454" s="45"/>
      <c r="AB454" s="45"/>
    </row>
    <row r="455" ht="12.75">
      <c r="A455" s="45">
        <v>50</v>
      </c>
      <c r="B455" s="45">
        <v>0</v>
      </c>
      <c r="C455" s="45">
        <v>0</v>
      </c>
      <c r="D455" s="45">
        <v>1</v>
      </c>
      <c r="E455" s="45">
        <v>202</v>
      </c>
      <c r="F455" s="45">
        <f>ROUND(Source!P452,O455)</f>
        <v>11491</v>
      </c>
      <c r="G455" s="45" t="s">
        <v>125</v>
      </c>
      <c r="H455" s="45" t="s">
        <v>126</v>
      </c>
      <c r="I455" s="45"/>
      <c r="J455" s="45"/>
      <c r="K455" s="45">
        <v>202</v>
      </c>
      <c r="L455" s="45">
        <v>2</v>
      </c>
      <c r="M455" s="45">
        <v>3</v>
      </c>
      <c r="N455" s="45"/>
      <c r="O455" s="45">
        <v>2</v>
      </c>
      <c r="P455" s="45"/>
      <c r="Q455" s="45"/>
      <c r="R455" s="45"/>
      <c r="S455" s="45"/>
      <c r="T455" s="45"/>
      <c r="U455" s="45"/>
      <c r="V455" s="45"/>
      <c r="W455" s="45">
        <v>11491</v>
      </c>
      <c r="X455" s="45">
        <v>1</v>
      </c>
      <c r="Y455" s="45">
        <v>11491</v>
      </c>
      <c r="Z455" s="45"/>
      <c r="AA455" s="45"/>
      <c r="AB455" s="45"/>
    </row>
    <row r="456" ht="12.75">
      <c r="A456" s="45">
        <v>50</v>
      </c>
      <c r="B456" s="45">
        <v>0</v>
      </c>
      <c r="C456" s="45">
        <v>0</v>
      </c>
      <c r="D456" s="45">
        <v>1</v>
      </c>
      <c r="E456" s="45">
        <v>222</v>
      </c>
      <c r="F456" s="45">
        <f>ROUND(Source!AO452,O456)</f>
        <v>0</v>
      </c>
      <c r="G456" s="45" t="s">
        <v>127</v>
      </c>
      <c r="H456" s="45" t="s">
        <v>128</v>
      </c>
      <c r="I456" s="45"/>
      <c r="J456" s="45"/>
      <c r="K456" s="45">
        <v>222</v>
      </c>
      <c r="L456" s="45">
        <v>3</v>
      </c>
      <c r="M456" s="45">
        <v>3</v>
      </c>
      <c r="N456" s="45"/>
      <c r="O456" s="45">
        <v>2</v>
      </c>
      <c r="P456" s="45"/>
      <c r="Q456" s="45"/>
      <c r="R456" s="45"/>
      <c r="S456" s="45"/>
      <c r="T456" s="45"/>
      <c r="U456" s="45"/>
      <c r="V456" s="45"/>
      <c r="W456" s="45">
        <v>0</v>
      </c>
      <c r="X456" s="45">
        <v>1</v>
      </c>
      <c r="Y456" s="45">
        <v>0</v>
      </c>
      <c r="Z456" s="45"/>
      <c r="AA456" s="45"/>
      <c r="AB456" s="45"/>
    </row>
    <row r="457" ht="12.75">
      <c r="A457" s="45">
        <v>50</v>
      </c>
      <c r="B457" s="45">
        <v>0</v>
      </c>
      <c r="C457" s="45">
        <v>0</v>
      </c>
      <c r="D457" s="45">
        <v>1</v>
      </c>
      <c r="E457" s="45">
        <v>225</v>
      </c>
      <c r="F457" s="45">
        <f>ROUND(Source!AV452,O457)</f>
        <v>11491</v>
      </c>
      <c r="G457" s="45" t="s">
        <v>129</v>
      </c>
      <c r="H457" s="45" t="s">
        <v>130</v>
      </c>
      <c r="I457" s="45"/>
      <c r="J457" s="45"/>
      <c r="K457" s="45">
        <v>225</v>
      </c>
      <c r="L457" s="45">
        <v>4</v>
      </c>
      <c r="M457" s="45">
        <v>3</v>
      </c>
      <c r="N457" s="45"/>
      <c r="O457" s="45">
        <v>2</v>
      </c>
      <c r="P457" s="45"/>
      <c r="Q457" s="45"/>
      <c r="R457" s="45"/>
      <c r="S457" s="45"/>
      <c r="T457" s="45"/>
      <c r="U457" s="45"/>
      <c r="V457" s="45"/>
      <c r="W457" s="45">
        <v>11491</v>
      </c>
      <c r="X457" s="45">
        <v>1</v>
      </c>
      <c r="Y457" s="45">
        <v>11491</v>
      </c>
      <c r="Z457" s="45"/>
      <c r="AA457" s="45"/>
      <c r="AB457" s="45"/>
    </row>
    <row r="458" ht="12.75">
      <c r="A458" s="45">
        <v>50</v>
      </c>
      <c r="B458" s="45">
        <v>0</v>
      </c>
      <c r="C458" s="45">
        <v>0</v>
      </c>
      <c r="D458" s="45">
        <v>1</v>
      </c>
      <c r="E458" s="45">
        <v>226</v>
      </c>
      <c r="F458" s="45">
        <f>ROUND(Source!AW452,O458)</f>
        <v>11491</v>
      </c>
      <c r="G458" s="45" t="s">
        <v>131</v>
      </c>
      <c r="H458" s="45" t="s">
        <v>132</v>
      </c>
      <c r="I458" s="45"/>
      <c r="J458" s="45"/>
      <c r="K458" s="45">
        <v>226</v>
      </c>
      <c r="L458" s="45">
        <v>5</v>
      </c>
      <c r="M458" s="45">
        <v>3</v>
      </c>
      <c r="N458" s="45"/>
      <c r="O458" s="45">
        <v>2</v>
      </c>
      <c r="P458" s="45"/>
      <c r="Q458" s="45"/>
      <c r="R458" s="45"/>
      <c r="S458" s="45"/>
      <c r="T458" s="45"/>
      <c r="U458" s="45"/>
      <c r="V458" s="45"/>
      <c r="W458" s="45">
        <v>11491</v>
      </c>
      <c r="X458" s="45">
        <v>1</v>
      </c>
      <c r="Y458" s="45">
        <v>11491</v>
      </c>
      <c r="Z458" s="45"/>
      <c r="AA458" s="45"/>
      <c r="AB458" s="45"/>
    </row>
    <row r="459" ht="12.75">
      <c r="A459" s="45">
        <v>50</v>
      </c>
      <c r="B459" s="45">
        <v>0</v>
      </c>
      <c r="C459" s="45">
        <v>0</v>
      </c>
      <c r="D459" s="45">
        <v>1</v>
      </c>
      <c r="E459" s="45">
        <v>227</v>
      </c>
      <c r="F459" s="45">
        <f>ROUND(Source!AX452,O459)</f>
        <v>0</v>
      </c>
      <c r="G459" s="45" t="s">
        <v>133</v>
      </c>
      <c r="H459" s="45" t="s">
        <v>134</v>
      </c>
      <c r="I459" s="45"/>
      <c r="J459" s="45"/>
      <c r="K459" s="45">
        <v>227</v>
      </c>
      <c r="L459" s="45">
        <v>6</v>
      </c>
      <c r="M459" s="45">
        <v>3</v>
      </c>
      <c r="N459" s="45"/>
      <c r="O459" s="45">
        <v>2</v>
      </c>
      <c r="P459" s="45"/>
      <c r="Q459" s="45"/>
      <c r="R459" s="45"/>
      <c r="S459" s="45"/>
      <c r="T459" s="45"/>
      <c r="U459" s="45"/>
      <c r="V459" s="45"/>
      <c r="W459" s="45">
        <v>0</v>
      </c>
      <c r="X459" s="45">
        <v>1</v>
      </c>
      <c r="Y459" s="45">
        <v>0</v>
      </c>
      <c r="Z459" s="45"/>
      <c r="AA459" s="45"/>
      <c r="AB459" s="45"/>
    </row>
    <row r="460" ht="12.75">
      <c r="A460" s="45">
        <v>50</v>
      </c>
      <c r="B460" s="45">
        <v>0</v>
      </c>
      <c r="C460" s="45">
        <v>0</v>
      </c>
      <c r="D460" s="45">
        <v>1</v>
      </c>
      <c r="E460" s="45">
        <v>228</v>
      </c>
      <c r="F460" s="45">
        <f>ROUND(Source!AY452,O460)</f>
        <v>11491</v>
      </c>
      <c r="G460" s="45" t="s">
        <v>135</v>
      </c>
      <c r="H460" s="45" t="s">
        <v>136</v>
      </c>
      <c r="I460" s="45"/>
      <c r="J460" s="45"/>
      <c r="K460" s="45">
        <v>228</v>
      </c>
      <c r="L460" s="45">
        <v>7</v>
      </c>
      <c r="M460" s="45">
        <v>3</v>
      </c>
      <c r="N460" s="45"/>
      <c r="O460" s="45">
        <v>2</v>
      </c>
      <c r="P460" s="45"/>
      <c r="Q460" s="45"/>
      <c r="R460" s="45"/>
      <c r="S460" s="45"/>
      <c r="T460" s="45"/>
      <c r="U460" s="45"/>
      <c r="V460" s="45"/>
      <c r="W460" s="45">
        <v>11491</v>
      </c>
      <c r="X460" s="45">
        <v>1</v>
      </c>
      <c r="Y460" s="45">
        <v>11491</v>
      </c>
      <c r="Z460" s="45"/>
      <c r="AA460" s="45"/>
      <c r="AB460" s="45"/>
    </row>
    <row r="461" ht="12.75">
      <c r="A461" s="45">
        <v>50</v>
      </c>
      <c r="B461" s="45">
        <v>0</v>
      </c>
      <c r="C461" s="45">
        <v>0</v>
      </c>
      <c r="D461" s="45">
        <v>1</v>
      </c>
      <c r="E461" s="45">
        <v>216</v>
      </c>
      <c r="F461" s="45">
        <f>ROUND(Source!AP452,O461)</f>
        <v>0</v>
      </c>
      <c r="G461" s="45" t="s">
        <v>137</v>
      </c>
      <c r="H461" s="45" t="s">
        <v>138</v>
      </c>
      <c r="I461" s="45"/>
      <c r="J461" s="45"/>
      <c r="K461" s="45">
        <v>216</v>
      </c>
      <c r="L461" s="45">
        <v>8</v>
      </c>
      <c r="M461" s="45">
        <v>3</v>
      </c>
      <c r="N461" s="45"/>
      <c r="O461" s="45">
        <v>2</v>
      </c>
      <c r="P461" s="45"/>
      <c r="Q461" s="45"/>
      <c r="R461" s="45"/>
      <c r="S461" s="45"/>
      <c r="T461" s="45"/>
      <c r="U461" s="45"/>
      <c r="V461" s="45"/>
      <c r="W461" s="45">
        <v>0</v>
      </c>
      <c r="X461" s="45">
        <v>1</v>
      </c>
      <c r="Y461" s="45">
        <v>0</v>
      </c>
      <c r="Z461" s="45"/>
      <c r="AA461" s="45"/>
      <c r="AB461" s="45"/>
    </row>
    <row r="462" ht="12.75">
      <c r="A462" s="45">
        <v>50</v>
      </c>
      <c r="B462" s="45">
        <v>0</v>
      </c>
      <c r="C462" s="45">
        <v>0</v>
      </c>
      <c r="D462" s="45">
        <v>1</v>
      </c>
      <c r="E462" s="45">
        <v>223</v>
      </c>
      <c r="F462" s="45">
        <f>ROUND(Source!AQ452,O462)</f>
        <v>0</v>
      </c>
      <c r="G462" s="45" t="s">
        <v>139</v>
      </c>
      <c r="H462" s="45" t="s">
        <v>140</v>
      </c>
      <c r="I462" s="45"/>
      <c r="J462" s="45"/>
      <c r="K462" s="45">
        <v>223</v>
      </c>
      <c r="L462" s="45">
        <v>9</v>
      </c>
      <c r="M462" s="45">
        <v>3</v>
      </c>
      <c r="N462" s="45"/>
      <c r="O462" s="45">
        <v>2</v>
      </c>
      <c r="P462" s="45"/>
      <c r="Q462" s="45"/>
      <c r="R462" s="45"/>
      <c r="S462" s="45"/>
      <c r="T462" s="45"/>
      <c r="U462" s="45"/>
      <c r="V462" s="45"/>
      <c r="W462" s="45">
        <v>0</v>
      </c>
      <c r="X462" s="45">
        <v>1</v>
      </c>
      <c r="Y462" s="45">
        <v>0</v>
      </c>
      <c r="Z462" s="45"/>
      <c r="AA462" s="45"/>
      <c r="AB462" s="45"/>
    </row>
    <row r="463" ht="12.75">
      <c r="A463" s="45">
        <v>50</v>
      </c>
      <c r="B463" s="45">
        <v>0</v>
      </c>
      <c r="C463" s="45">
        <v>0</v>
      </c>
      <c r="D463" s="45">
        <v>1</v>
      </c>
      <c r="E463" s="45">
        <v>229</v>
      </c>
      <c r="F463" s="45">
        <f>ROUND(Source!AZ452,O463)</f>
        <v>0</v>
      </c>
      <c r="G463" s="45" t="s">
        <v>141</v>
      </c>
      <c r="H463" s="45" t="s">
        <v>142</v>
      </c>
      <c r="I463" s="45"/>
      <c r="J463" s="45"/>
      <c r="K463" s="45">
        <v>229</v>
      </c>
      <c r="L463" s="45">
        <v>10</v>
      </c>
      <c r="M463" s="45">
        <v>3</v>
      </c>
      <c r="N463" s="45"/>
      <c r="O463" s="45">
        <v>2</v>
      </c>
      <c r="P463" s="45"/>
      <c r="Q463" s="45"/>
      <c r="R463" s="45"/>
      <c r="S463" s="45"/>
      <c r="T463" s="45"/>
      <c r="U463" s="45"/>
      <c r="V463" s="45"/>
      <c r="W463" s="45">
        <v>0</v>
      </c>
      <c r="X463" s="45">
        <v>1</v>
      </c>
      <c r="Y463" s="45">
        <v>0</v>
      </c>
      <c r="Z463" s="45"/>
      <c r="AA463" s="45"/>
      <c r="AB463" s="45"/>
    </row>
    <row r="464" ht="12.75">
      <c r="A464" s="45">
        <v>50</v>
      </c>
      <c r="B464" s="45">
        <v>0</v>
      </c>
      <c r="C464" s="45">
        <v>0</v>
      </c>
      <c r="D464" s="45">
        <v>1</v>
      </c>
      <c r="E464" s="45">
        <v>203</v>
      </c>
      <c r="F464" s="45">
        <f>ROUND(Source!Q452,O464)</f>
        <v>10059.700000000001</v>
      </c>
      <c r="G464" s="45" t="s">
        <v>143</v>
      </c>
      <c r="H464" s="45" t="s">
        <v>144</v>
      </c>
      <c r="I464" s="45"/>
      <c r="J464" s="45"/>
      <c r="K464" s="45">
        <v>203</v>
      </c>
      <c r="L464" s="45">
        <v>11</v>
      </c>
      <c r="M464" s="45">
        <v>3</v>
      </c>
      <c r="N464" s="45"/>
      <c r="O464" s="45">
        <v>2</v>
      </c>
      <c r="P464" s="45"/>
      <c r="Q464" s="45"/>
      <c r="R464" s="45"/>
      <c r="S464" s="45"/>
      <c r="T464" s="45"/>
      <c r="U464" s="45"/>
      <c r="V464" s="45"/>
      <c r="W464" s="45">
        <v>10059.700000000001</v>
      </c>
      <c r="X464" s="45">
        <v>1</v>
      </c>
      <c r="Y464" s="45">
        <v>10059.700000000001</v>
      </c>
      <c r="Z464" s="45"/>
      <c r="AA464" s="45"/>
      <c r="AB464" s="45"/>
    </row>
    <row r="465" ht="12.75">
      <c r="A465" s="45">
        <v>50</v>
      </c>
      <c r="B465" s="45">
        <v>0</v>
      </c>
      <c r="C465" s="45">
        <v>0</v>
      </c>
      <c r="D465" s="45">
        <v>1</v>
      </c>
      <c r="E465" s="45">
        <v>231</v>
      </c>
      <c r="F465" s="45">
        <f>ROUND(Source!BB452,O465)</f>
        <v>0</v>
      </c>
      <c r="G465" s="45" t="s">
        <v>145</v>
      </c>
      <c r="H465" s="45" t="s">
        <v>146</v>
      </c>
      <c r="I465" s="45"/>
      <c r="J465" s="45"/>
      <c r="K465" s="45">
        <v>231</v>
      </c>
      <c r="L465" s="45">
        <v>12</v>
      </c>
      <c r="M465" s="45">
        <v>3</v>
      </c>
      <c r="N465" s="45"/>
      <c r="O465" s="45">
        <v>2</v>
      </c>
      <c r="P465" s="45"/>
      <c r="Q465" s="45"/>
      <c r="R465" s="45"/>
      <c r="S465" s="45"/>
      <c r="T465" s="45"/>
      <c r="U465" s="45"/>
      <c r="V465" s="45"/>
      <c r="W465" s="45">
        <v>0</v>
      </c>
      <c r="X465" s="45">
        <v>1</v>
      </c>
      <c r="Y465" s="45">
        <v>0</v>
      </c>
      <c r="Z465" s="45"/>
      <c r="AA465" s="45"/>
      <c r="AB465" s="45"/>
    </row>
    <row r="466" ht="12.75">
      <c r="A466" s="45">
        <v>50</v>
      </c>
      <c r="B466" s="45">
        <v>0</v>
      </c>
      <c r="C466" s="45">
        <v>0</v>
      </c>
      <c r="D466" s="45">
        <v>1</v>
      </c>
      <c r="E466" s="45">
        <v>204</v>
      </c>
      <c r="F466" s="45">
        <f>ROUND(Source!R452,O466)</f>
        <v>5529.8400000000001</v>
      </c>
      <c r="G466" s="45" t="s">
        <v>147</v>
      </c>
      <c r="H466" s="45" t="s">
        <v>148</v>
      </c>
      <c r="I466" s="45"/>
      <c r="J466" s="45"/>
      <c r="K466" s="45">
        <v>204</v>
      </c>
      <c r="L466" s="45">
        <v>13</v>
      </c>
      <c r="M466" s="45">
        <v>3</v>
      </c>
      <c r="N466" s="45"/>
      <c r="O466" s="45">
        <v>2</v>
      </c>
      <c r="P466" s="45"/>
      <c r="Q466" s="45"/>
      <c r="R466" s="45"/>
      <c r="S466" s="45"/>
      <c r="T466" s="45"/>
      <c r="U466" s="45"/>
      <c r="V466" s="45"/>
      <c r="W466" s="45">
        <v>5529.8400000000001</v>
      </c>
      <c r="X466" s="45">
        <v>1</v>
      </c>
      <c r="Y466" s="45">
        <v>5529.8400000000001</v>
      </c>
      <c r="Z466" s="45"/>
      <c r="AA466" s="45"/>
      <c r="AB466" s="45"/>
    </row>
    <row r="467" ht="12.75">
      <c r="A467" s="45">
        <v>50</v>
      </c>
      <c r="B467" s="45">
        <v>0</v>
      </c>
      <c r="C467" s="45">
        <v>0</v>
      </c>
      <c r="D467" s="45">
        <v>1</v>
      </c>
      <c r="E467" s="45">
        <v>205</v>
      </c>
      <c r="F467" s="45">
        <f>ROUND(Source!S452,O467)</f>
        <v>2962.8000000000002</v>
      </c>
      <c r="G467" s="45" t="s">
        <v>149</v>
      </c>
      <c r="H467" s="45" t="s">
        <v>150</v>
      </c>
      <c r="I467" s="45"/>
      <c r="J467" s="45"/>
      <c r="K467" s="45">
        <v>205</v>
      </c>
      <c r="L467" s="45">
        <v>14</v>
      </c>
      <c r="M467" s="45">
        <v>3</v>
      </c>
      <c r="N467" s="45"/>
      <c r="O467" s="45">
        <v>2</v>
      </c>
      <c r="P467" s="45"/>
      <c r="Q467" s="45"/>
      <c r="R467" s="45"/>
      <c r="S467" s="45"/>
      <c r="T467" s="45"/>
      <c r="U467" s="45"/>
      <c r="V467" s="45"/>
      <c r="W467" s="45">
        <v>2962.8000000000002</v>
      </c>
      <c r="X467" s="45">
        <v>1</v>
      </c>
      <c r="Y467" s="45">
        <v>2962.8000000000002</v>
      </c>
      <c r="Z467" s="45"/>
      <c r="AA467" s="45"/>
      <c r="AB467" s="45"/>
    </row>
    <row r="468" ht="12.75">
      <c r="A468" s="45">
        <v>50</v>
      </c>
      <c r="B468" s="45">
        <v>0</v>
      </c>
      <c r="C468" s="45">
        <v>0</v>
      </c>
      <c r="D468" s="45">
        <v>1</v>
      </c>
      <c r="E468" s="45">
        <v>232</v>
      </c>
      <c r="F468" s="45">
        <f>ROUND(Source!BC452,O468)</f>
        <v>0</v>
      </c>
      <c r="G468" s="45" t="s">
        <v>151</v>
      </c>
      <c r="H468" s="45" t="s">
        <v>152</v>
      </c>
      <c r="I468" s="45"/>
      <c r="J468" s="45"/>
      <c r="K468" s="45">
        <v>232</v>
      </c>
      <c r="L468" s="45">
        <v>15</v>
      </c>
      <c r="M468" s="45">
        <v>3</v>
      </c>
      <c r="N468" s="45"/>
      <c r="O468" s="45">
        <v>2</v>
      </c>
      <c r="P468" s="45"/>
      <c r="Q468" s="45"/>
      <c r="R468" s="45"/>
      <c r="S468" s="45"/>
      <c r="T468" s="45"/>
      <c r="U468" s="45"/>
      <c r="V468" s="45"/>
      <c r="W468" s="45">
        <v>0</v>
      </c>
      <c r="X468" s="45">
        <v>1</v>
      </c>
      <c r="Y468" s="45">
        <v>0</v>
      </c>
      <c r="Z468" s="45"/>
      <c r="AA468" s="45"/>
      <c r="AB468" s="45"/>
    </row>
    <row r="469" ht="12.75">
      <c r="A469" s="45">
        <v>50</v>
      </c>
      <c r="B469" s="45">
        <v>0</v>
      </c>
      <c r="C469" s="45">
        <v>0</v>
      </c>
      <c r="D469" s="45">
        <v>1</v>
      </c>
      <c r="E469" s="45">
        <v>214</v>
      </c>
      <c r="F469" s="45">
        <f>ROUND(Source!AS452,O469)</f>
        <v>0</v>
      </c>
      <c r="G469" s="45" t="s">
        <v>153</v>
      </c>
      <c r="H469" s="45" t="s">
        <v>154</v>
      </c>
      <c r="I469" s="45"/>
      <c r="J469" s="45"/>
      <c r="K469" s="45">
        <v>214</v>
      </c>
      <c r="L469" s="45">
        <v>16</v>
      </c>
      <c r="M469" s="45">
        <v>3</v>
      </c>
      <c r="N469" s="45"/>
      <c r="O469" s="45">
        <v>2</v>
      </c>
      <c r="P469" s="45"/>
      <c r="Q469" s="45"/>
      <c r="R469" s="45"/>
      <c r="S469" s="45"/>
      <c r="T469" s="45"/>
      <c r="U469" s="45"/>
      <c r="V469" s="45"/>
      <c r="W469" s="45">
        <v>0</v>
      </c>
      <c r="X469" s="45">
        <v>1</v>
      </c>
      <c r="Y469" s="45">
        <v>0</v>
      </c>
      <c r="Z469" s="45"/>
      <c r="AA469" s="45"/>
      <c r="AB469" s="45"/>
    </row>
    <row r="470" ht="12.75">
      <c r="A470" s="45">
        <v>50</v>
      </c>
      <c r="B470" s="45">
        <v>0</v>
      </c>
      <c r="C470" s="45">
        <v>0</v>
      </c>
      <c r="D470" s="45">
        <v>1</v>
      </c>
      <c r="E470" s="45">
        <v>215</v>
      </c>
      <c r="F470" s="45">
        <f>ROUND(Source!AT452,O470)</f>
        <v>0</v>
      </c>
      <c r="G470" s="45" t="s">
        <v>155</v>
      </c>
      <c r="H470" s="45" t="s">
        <v>156</v>
      </c>
      <c r="I470" s="45"/>
      <c r="J470" s="45"/>
      <c r="K470" s="45">
        <v>215</v>
      </c>
      <c r="L470" s="45">
        <v>17</v>
      </c>
      <c r="M470" s="45">
        <v>3</v>
      </c>
      <c r="N470" s="45"/>
      <c r="O470" s="45">
        <v>2</v>
      </c>
      <c r="P470" s="45"/>
      <c r="Q470" s="45"/>
      <c r="R470" s="45"/>
      <c r="S470" s="45"/>
      <c r="T470" s="45"/>
      <c r="U470" s="45"/>
      <c r="V470" s="45"/>
      <c r="W470" s="45">
        <v>0</v>
      </c>
      <c r="X470" s="45">
        <v>1</v>
      </c>
      <c r="Y470" s="45">
        <v>0</v>
      </c>
      <c r="Z470" s="45"/>
      <c r="AA470" s="45"/>
      <c r="AB470" s="45"/>
    </row>
    <row r="471" ht="12.75">
      <c r="A471" s="45">
        <v>50</v>
      </c>
      <c r="B471" s="45">
        <v>0</v>
      </c>
      <c r="C471" s="45">
        <v>0</v>
      </c>
      <c r="D471" s="45">
        <v>1</v>
      </c>
      <c r="E471" s="45">
        <v>217</v>
      </c>
      <c r="F471" s="45">
        <f>ROUND(Source!AU452,O471)</f>
        <v>29324.970000000001</v>
      </c>
      <c r="G471" s="45" t="s">
        <v>157</v>
      </c>
      <c r="H471" s="45" t="s">
        <v>158</v>
      </c>
      <c r="I471" s="45"/>
      <c r="J471" s="45"/>
      <c r="K471" s="45">
        <v>217</v>
      </c>
      <c r="L471" s="45">
        <v>18</v>
      </c>
      <c r="M471" s="45">
        <v>3</v>
      </c>
      <c r="N471" s="45"/>
      <c r="O471" s="45">
        <v>2</v>
      </c>
      <c r="P471" s="45"/>
      <c r="Q471" s="45"/>
      <c r="R471" s="45"/>
      <c r="S471" s="45"/>
      <c r="T471" s="45"/>
      <c r="U471" s="45"/>
      <c r="V471" s="45"/>
      <c r="W471" s="45">
        <v>29324.970000000001</v>
      </c>
      <c r="X471" s="45">
        <v>1</v>
      </c>
      <c r="Y471" s="45">
        <v>29324.970000000001</v>
      </c>
      <c r="Z471" s="45"/>
      <c r="AA471" s="45"/>
      <c r="AB471" s="45"/>
    </row>
    <row r="472" ht="12.75">
      <c r="A472" s="45">
        <v>50</v>
      </c>
      <c r="B472" s="45">
        <v>0</v>
      </c>
      <c r="C472" s="45">
        <v>0</v>
      </c>
      <c r="D472" s="45">
        <v>1</v>
      </c>
      <c r="E472" s="45">
        <v>230</v>
      </c>
      <c r="F472" s="45">
        <f>ROUND(Source!BA452,O472)</f>
        <v>0</v>
      </c>
      <c r="G472" s="45" t="s">
        <v>159</v>
      </c>
      <c r="H472" s="45" t="s">
        <v>160</v>
      </c>
      <c r="I472" s="45"/>
      <c r="J472" s="45"/>
      <c r="K472" s="45">
        <v>230</v>
      </c>
      <c r="L472" s="45">
        <v>19</v>
      </c>
      <c r="M472" s="45">
        <v>3</v>
      </c>
      <c r="N472" s="45"/>
      <c r="O472" s="45">
        <v>2</v>
      </c>
      <c r="P472" s="45"/>
      <c r="Q472" s="45"/>
      <c r="R472" s="45"/>
      <c r="S472" s="45"/>
      <c r="T472" s="45"/>
      <c r="U472" s="45"/>
      <c r="V472" s="45"/>
      <c r="W472" s="45">
        <v>0</v>
      </c>
      <c r="X472" s="45">
        <v>1</v>
      </c>
      <c r="Y472" s="45">
        <v>0</v>
      </c>
      <c r="Z472" s="45"/>
      <c r="AA472" s="45"/>
      <c r="AB472" s="45"/>
    </row>
    <row r="473" ht="12.75">
      <c r="A473" s="45">
        <v>50</v>
      </c>
      <c r="B473" s="45">
        <v>0</v>
      </c>
      <c r="C473" s="45">
        <v>0</v>
      </c>
      <c r="D473" s="45">
        <v>1</v>
      </c>
      <c r="E473" s="45">
        <v>206</v>
      </c>
      <c r="F473" s="45">
        <f>ROUND(Source!T452,O473)</f>
        <v>0</v>
      </c>
      <c r="G473" s="45" t="s">
        <v>161</v>
      </c>
      <c r="H473" s="45" t="s">
        <v>162</v>
      </c>
      <c r="I473" s="45"/>
      <c r="J473" s="45"/>
      <c r="K473" s="45">
        <v>206</v>
      </c>
      <c r="L473" s="45">
        <v>20</v>
      </c>
      <c r="M473" s="45">
        <v>3</v>
      </c>
      <c r="N473" s="45"/>
      <c r="O473" s="45">
        <v>2</v>
      </c>
      <c r="P473" s="45"/>
      <c r="Q473" s="45"/>
      <c r="R473" s="45"/>
      <c r="S473" s="45"/>
      <c r="T473" s="45"/>
      <c r="U473" s="45"/>
      <c r="V473" s="45"/>
      <c r="W473" s="45">
        <v>0</v>
      </c>
      <c r="X473" s="45">
        <v>1</v>
      </c>
      <c r="Y473" s="45">
        <v>0</v>
      </c>
      <c r="Z473" s="45"/>
      <c r="AA473" s="45"/>
      <c r="AB473" s="45"/>
    </row>
    <row r="474" ht="12.75">
      <c r="A474" s="45">
        <v>50</v>
      </c>
      <c r="B474" s="45">
        <v>0</v>
      </c>
      <c r="C474" s="45">
        <v>0</v>
      </c>
      <c r="D474" s="45">
        <v>1</v>
      </c>
      <c r="E474" s="45">
        <v>207</v>
      </c>
      <c r="F474" s="45">
        <f>Source!U452</f>
        <v>13.199999999999999</v>
      </c>
      <c r="G474" s="45" t="s">
        <v>163</v>
      </c>
      <c r="H474" s="45" t="s">
        <v>164</v>
      </c>
      <c r="I474" s="45"/>
      <c r="J474" s="45"/>
      <c r="K474" s="45">
        <v>207</v>
      </c>
      <c r="L474" s="45">
        <v>21</v>
      </c>
      <c r="M474" s="45">
        <v>3</v>
      </c>
      <c r="N474" s="45"/>
      <c r="O474" s="45">
        <v>-1</v>
      </c>
      <c r="P474" s="45"/>
      <c r="Q474" s="45"/>
      <c r="R474" s="45"/>
      <c r="S474" s="45"/>
      <c r="T474" s="45"/>
      <c r="U474" s="45"/>
      <c r="V474" s="45"/>
      <c r="W474" s="45">
        <v>13.199999999999999</v>
      </c>
      <c r="X474" s="45">
        <v>1</v>
      </c>
      <c r="Y474" s="45">
        <v>13.199999999999999</v>
      </c>
      <c r="Z474" s="45"/>
      <c r="AA474" s="45"/>
      <c r="AB474" s="45"/>
    </row>
    <row r="475" ht="12.75">
      <c r="A475" s="45">
        <v>50</v>
      </c>
      <c r="B475" s="45">
        <v>0</v>
      </c>
      <c r="C475" s="45">
        <v>0</v>
      </c>
      <c r="D475" s="45">
        <v>1</v>
      </c>
      <c r="E475" s="45">
        <v>208</v>
      </c>
      <c r="F475" s="45">
        <f>Source!V452</f>
        <v>0</v>
      </c>
      <c r="G475" s="45" t="s">
        <v>165</v>
      </c>
      <c r="H475" s="45" t="s">
        <v>166</v>
      </c>
      <c r="I475" s="45"/>
      <c r="J475" s="45"/>
      <c r="K475" s="45">
        <v>208</v>
      </c>
      <c r="L475" s="45">
        <v>22</v>
      </c>
      <c r="M475" s="45">
        <v>3</v>
      </c>
      <c r="N475" s="45"/>
      <c r="O475" s="45">
        <v>-1</v>
      </c>
      <c r="P475" s="45"/>
      <c r="Q475" s="45"/>
      <c r="R475" s="45"/>
      <c r="S475" s="45"/>
      <c r="T475" s="45"/>
      <c r="U475" s="45"/>
      <c r="V475" s="45"/>
      <c r="W475" s="45">
        <v>0</v>
      </c>
      <c r="X475" s="45">
        <v>1</v>
      </c>
      <c r="Y475" s="45">
        <v>0</v>
      </c>
      <c r="Z475" s="45"/>
      <c r="AA475" s="45"/>
      <c r="AB475" s="45"/>
    </row>
    <row r="476" ht="12.75">
      <c r="A476" s="45">
        <v>50</v>
      </c>
      <c r="B476" s="45">
        <v>0</v>
      </c>
      <c r="C476" s="45">
        <v>0</v>
      </c>
      <c r="D476" s="45">
        <v>1</v>
      </c>
      <c r="E476" s="45">
        <v>209</v>
      </c>
      <c r="F476" s="45">
        <f>ROUND(Source!W452,O476)</f>
        <v>0</v>
      </c>
      <c r="G476" s="45" t="s">
        <v>167</v>
      </c>
      <c r="H476" s="45" t="s">
        <v>168</v>
      </c>
      <c r="I476" s="45"/>
      <c r="J476" s="45"/>
      <c r="K476" s="45">
        <v>209</v>
      </c>
      <c r="L476" s="45">
        <v>23</v>
      </c>
      <c r="M476" s="45">
        <v>3</v>
      </c>
      <c r="N476" s="45"/>
      <c r="O476" s="45">
        <v>2</v>
      </c>
      <c r="P476" s="45"/>
      <c r="Q476" s="45"/>
      <c r="R476" s="45"/>
      <c r="S476" s="45"/>
      <c r="T476" s="45"/>
      <c r="U476" s="45"/>
      <c r="V476" s="45"/>
      <c r="W476" s="45">
        <v>0</v>
      </c>
      <c r="X476" s="45">
        <v>1</v>
      </c>
      <c r="Y476" s="45">
        <v>0</v>
      </c>
      <c r="Z476" s="45"/>
      <c r="AA476" s="45"/>
      <c r="AB476" s="45"/>
    </row>
    <row r="477" ht="12.75">
      <c r="A477" s="45">
        <v>50</v>
      </c>
      <c r="B477" s="45">
        <v>0</v>
      </c>
      <c r="C477" s="45">
        <v>0</v>
      </c>
      <c r="D477" s="45">
        <v>1</v>
      </c>
      <c r="E477" s="45">
        <v>233</v>
      </c>
      <c r="F477" s="45">
        <f>ROUND(Source!BD452,O477)</f>
        <v>0</v>
      </c>
      <c r="G477" s="45" t="s">
        <v>169</v>
      </c>
      <c r="H477" s="45" t="s">
        <v>170</v>
      </c>
      <c r="I477" s="45"/>
      <c r="J477" s="45"/>
      <c r="K477" s="45">
        <v>233</v>
      </c>
      <c r="L477" s="45">
        <v>24</v>
      </c>
      <c r="M477" s="45">
        <v>3</v>
      </c>
      <c r="N477" s="45"/>
      <c r="O477" s="45">
        <v>2</v>
      </c>
      <c r="P477" s="45"/>
      <c r="Q477" s="45"/>
      <c r="R477" s="45"/>
      <c r="S477" s="45"/>
      <c r="T477" s="45"/>
      <c r="U477" s="45"/>
      <c r="V477" s="45"/>
      <c r="W477" s="45">
        <v>0</v>
      </c>
      <c r="X477" s="45">
        <v>1</v>
      </c>
      <c r="Y477" s="45">
        <v>0</v>
      </c>
      <c r="Z477" s="45"/>
      <c r="AA477" s="45"/>
      <c r="AB477" s="45"/>
    </row>
    <row r="478" ht="12.75">
      <c r="A478" s="45">
        <v>50</v>
      </c>
      <c r="B478" s="45">
        <v>0</v>
      </c>
      <c r="C478" s="45">
        <v>0</v>
      </c>
      <c r="D478" s="45">
        <v>1</v>
      </c>
      <c r="E478" s="45">
        <v>210</v>
      </c>
      <c r="F478" s="45">
        <f>ROUND(Source!X452,O478)</f>
        <v>2073.96</v>
      </c>
      <c r="G478" s="45" t="s">
        <v>171</v>
      </c>
      <c r="H478" s="45" t="s">
        <v>172</v>
      </c>
      <c r="I478" s="45"/>
      <c r="J478" s="45"/>
      <c r="K478" s="45">
        <v>210</v>
      </c>
      <c r="L478" s="45">
        <v>25</v>
      </c>
      <c r="M478" s="45">
        <v>3</v>
      </c>
      <c r="N478" s="45"/>
      <c r="O478" s="45">
        <v>2</v>
      </c>
      <c r="P478" s="45"/>
      <c r="Q478" s="45"/>
      <c r="R478" s="45"/>
      <c r="S478" s="45"/>
      <c r="T478" s="45"/>
      <c r="U478" s="45"/>
      <c r="V478" s="45"/>
      <c r="W478" s="45">
        <v>2073.96</v>
      </c>
      <c r="X478" s="45">
        <v>1</v>
      </c>
      <c r="Y478" s="45">
        <v>2073.96</v>
      </c>
      <c r="Z478" s="45"/>
      <c r="AA478" s="45"/>
      <c r="AB478" s="45"/>
    </row>
    <row r="479" ht="12.75">
      <c r="A479" s="45">
        <v>50</v>
      </c>
      <c r="B479" s="45">
        <v>0</v>
      </c>
      <c r="C479" s="45">
        <v>0</v>
      </c>
      <c r="D479" s="45">
        <v>1</v>
      </c>
      <c r="E479" s="45">
        <v>211</v>
      </c>
      <c r="F479" s="45">
        <f>ROUND(Source!Y452,O479)</f>
        <v>296.27999999999997</v>
      </c>
      <c r="G479" s="45" t="s">
        <v>173</v>
      </c>
      <c r="H479" s="45" t="s">
        <v>174</v>
      </c>
      <c r="I479" s="45"/>
      <c r="J479" s="45"/>
      <c r="K479" s="45">
        <v>211</v>
      </c>
      <c r="L479" s="45">
        <v>26</v>
      </c>
      <c r="M479" s="45">
        <v>3</v>
      </c>
      <c r="N479" s="45"/>
      <c r="O479" s="45">
        <v>2</v>
      </c>
      <c r="P479" s="45"/>
      <c r="Q479" s="45"/>
      <c r="R479" s="45"/>
      <c r="S479" s="45"/>
      <c r="T479" s="45"/>
      <c r="U479" s="45"/>
      <c r="V479" s="45"/>
      <c r="W479" s="45">
        <v>296.27999999999997</v>
      </c>
      <c r="X479" s="45">
        <v>1</v>
      </c>
      <c r="Y479" s="45">
        <v>296.27999999999997</v>
      </c>
      <c r="Z479" s="45"/>
      <c r="AA479" s="45"/>
      <c r="AB479" s="45"/>
    </row>
    <row r="480" ht="12.75">
      <c r="A480" s="45">
        <v>50</v>
      </c>
      <c r="B480" s="45">
        <v>0</v>
      </c>
      <c r="C480" s="45">
        <v>0</v>
      </c>
      <c r="D480" s="45">
        <v>1</v>
      </c>
      <c r="E480" s="45">
        <v>224</v>
      </c>
      <c r="F480" s="45">
        <f>ROUND(Source!AR452,O480)</f>
        <v>29324.970000000001</v>
      </c>
      <c r="G480" s="45" t="s">
        <v>175</v>
      </c>
      <c r="H480" s="45" t="s">
        <v>176</v>
      </c>
      <c r="I480" s="45"/>
      <c r="J480" s="45"/>
      <c r="K480" s="45">
        <v>224</v>
      </c>
      <c r="L480" s="45">
        <v>27</v>
      </c>
      <c r="M480" s="45">
        <v>3</v>
      </c>
      <c r="N480" s="45"/>
      <c r="O480" s="45">
        <v>2</v>
      </c>
      <c r="P480" s="45"/>
      <c r="Q480" s="45"/>
      <c r="R480" s="45"/>
      <c r="S480" s="45"/>
      <c r="T480" s="45"/>
      <c r="U480" s="45"/>
      <c r="V480" s="45"/>
      <c r="W480" s="45">
        <v>29324.970000000001</v>
      </c>
      <c r="X480" s="45">
        <v>1</v>
      </c>
      <c r="Y480" s="45">
        <v>29324.970000000001</v>
      </c>
      <c r="Z480" s="45"/>
      <c r="AA480" s="45"/>
      <c r="AB480" s="45"/>
    </row>
    <row r="481" ht="12.75">
      <c r="A481" s="45">
        <v>50</v>
      </c>
      <c r="B481" s="45">
        <v>1</v>
      </c>
      <c r="C481" s="45">
        <v>0</v>
      </c>
      <c r="D481" s="45">
        <v>2</v>
      </c>
      <c r="E481" s="45">
        <v>0</v>
      </c>
      <c r="F481" s="45">
        <f>ROUND(F480,O481)</f>
        <v>29324.970000000001</v>
      </c>
      <c r="G481" s="45" t="s">
        <v>177</v>
      </c>
      <c r="H481" s="45" t="s">
        <v>178</v>
      </c>
      <c r="I481" s="45"/>
      <c r="J481" s="45"/>
      <c r="K481" s="45">
        <v>212</v>
      </c>
      <c r="L481" s="45">
        <v>28</v>
      </c>
      <c r="M481" s="45">
        <v>0</v>
      </c>
      <c r="N481" s="45"/>
      <c r="O481" s="45">
        <v>2</v>
      </c>
      <c r="P481" s="45"/>
      <c r="Q481" s="45"/>
      <c r="R481" s="45"/>
      <c r="S481" s="45"/>
      <c r="T481" s="45"/>
      <c r="U481" s="45"/>
      <c r="V481" s="45"/>
      <c r="W481" s="45">
        <v>29324.970000000001</v>
      </c>
      <c r="X481" s="45">
        <v>1</v>
      </c>
      <c r="Y481" s="45">
        <v>29324.970000000001</v>
      </c>
      <c r="Z481" s="45"/>
      <c r="AA481" s="45"/>
      <c r="AB481" s="45"/>
    </row>
    <row r="482" ht="12.75">
      <c r="A482" s="45">
        <v>50</v>
      </c>
      <c r="B482" s="45">
        <v>1</v>
      </c>
      <c r="C482" s="45">
        <v>0</v>
      </c>
      <c r="D482" s="45">
        <v>2</v>
      </c>
      <c r="E482" s="45">
        <v>0</v>
      </c>
      <c r="F482" s="45">
        <f>ROUND(F481*0.2,O482)</f>
        <v>5864.9899999999998</v>
      </c>
      <c r="G482" s="45" t="s">
        <v>179</v>
      </c>
      <c r="H482" s="45" t="s">
        <v>180</v>
      </c>
      <c r="I482" s="45"/>
      <c r="J482" s="45"/>
      <c r="K482" s="45">
        <v>212</v>
      </c>
      <c r="L482" s="45">
        <v>29</v>
      </c>
      <c r="M482" s="45">
        <v>0</v>
      </c>
      <c r="N482" s="45"/>
      <c r="O482" s="45">
        <v>2</v>
      </c>
      <c r="P482" s="45"/>
      <c r="Q482" s="45"/>
      <c r="R482" s="45"/>
      <c r="S482" s="45"/>
      <c r="T482" s="45"/>
      <c r="U482" s="45"/>
      <c r="V482" s="45"/>
      <c r="W482" s="45">
        <v>5864.9899999999998</v>
      </c>
      <c r="X482" s="45">
        <v>1</v>
      </c>
      <c r="Y482" s="45">
        <v>5864.9899999999998</v>
      </c>
      <c r="Z482" s="45"/>
      <c r="AA482" s="45"/>
      <c r="AB482" s="45"/>
    </row>
    <row r="483" ht="12.75">
      <c r="A483" s="45">
        <v>50</v>
      </c>
      <c r="B483" s="45">
        <v>1</v>
      </c>
      <c r="C483" s="45">
        <v>0</v>
      </c>
      <c r="D483" s="45">
        <v>2</v>
      </c>
      <c r="E483" s="45">
        <v>213</v>
      </c>
      <c r="F483" s="45">
        <f>ROUND(F481+F482,O483)</f>
        <v>35189.959999999999</v>
      </c>
      <c r="G483" s="45" t="s">
        <v>181</v>
      </c>
      <c r="H483" s="45" t="s">
        <v>175</v>
      </c>
      <c r="I483" s="45"/>
      <c r="J483" s="45"/>
      <c r="K483" s="45">
        <v>212</v>
      </c>
      <c r="L483" s="45">
        <v>30</v>
      </c>
      <c r="M483" s="45">
        <v>0</v>
      </c>
      <c r="N483" s="45"/>
      <c r="O483" s="45">
        <v>2</v>
      </c>
      <c r="P483" s="45"/>
      <c r="Q483" s="45"/>
      <c r="R483" s="45"/>
      <c r="S483" s="45"/>
      <c r="T483" s="45"/>
      <c r="U483" s="45"/>
      <c r="V483" s="45"/>
      <c r="W483" s="45">
        <v>35189.959999999999</v>
      </c>
      <c r="X483" s="45">
        <v>1</v>
      </c>
      <c r="Y483" s="45">
        <v>35189.959999999999</v>
      </c>
      <c r="Z483" s="45"/>
      <c r="AA483" s="45"/>
      <c r="AB483" s="45"/>
    </row>
    <row r="484" ht="12.75">
      <c r="A484" s="45">
        <v>50</v>
      </c>
      <c r="B484" s="45">
        <v>1</v>
      </c>
      <c r="C484" s="45">
        <v>0</v>
      </c>
      <c r="D484" s="45">
        <v>2</v>
      </c>
      <c r="E484" s="45">
        <v>0</v>
      </c>
      <c r="F484" s="45">
        <f>ROUND(F483*0.5857501461,O484)</f>
        <v>20612.52</v>
      </c>
      <c r="G484" s="45" t="s">
        <v>182</v>
      </c>
      <c r="H484" s="45" t="s">
        <v>183</v>
      </c>
      <c r="I484" s="45"/>
      <c r="J484" s="45"/>
      <c r="K484" s="45">
        <v>212</v>
      </c>
      <c r="L484" s="45">
        <v>31</v>
      </c>
      <c r="M484" s="45">
        <v>0</v>
      </c>
      <c r="N484" s="45"/>
      <c r="O484" s="45">
        <v>2</v>
      </c>
      <c r="P484" s="45"/>
      <c r="Q484" s="45"/>
      <c r="R484" s="45"/>
      <c r="S484" s="45"/>
      <c r="T484" s="45"/>
      <c r="U484" s="45"/>
      <c r="V484" s="45"/>
      <c r="W484" s="45">
        <v>20612.52</v>
      </c>
      <c r="X484" s="45">
        <v>1</v>
      </c>
      <c r="Y484" s="45">
        <v>20612.52</v>
      </c>
      <c r="Z484" s="45"/>
      <c r="AA484" s="45"/>
      <c r="AB484" s="45"/>
    </row>
    <row r="486" ht="12.75">
      <c r="A486" s="43">
        <v>51</v>
      </c>
      <c r="B486" s="43">
        <f>B396</f>
        <v>1</v>
      </c>
      <c r="C486" s="43">
        <f>A396</f>
        <v>4</v>
      </c>
      <c r="D486" s="43">
        <f>ROW(A396)</f>
        <v>396</v>
      </c>
      <c r="E486" s="43"/>
      <c r="F486" s="43" t="str">
        <f>IF(F396&lt;&gt;"",F396,"")</f>
        <v xml:space="preserve">Новый раздел</v>
      </c>
      <c r="G486" s="43" t="str">
        <f>IF(G396&lt;&gt;"",G396,"")</f>
        <v xml:space="preserve">Донское кладбище, Донская площадь, 1</v>
      </c>
      <c r="H486" s="43">
        <v>0</v>
      </c>
      <c r="I486" s="43"/>
      <c r="J486" s="43"/>
      <c r="K486" s="43"/>
      <c r="L486" s="43"/>
      <c r="M486" s="43"/>
      <c r="N486" s="43"/>
      <c r="O486" s="43">
        <f>ROUND(O409+O452+AB486,2)</f>
        <v>126680.33</v>
      </c>
      <c r="P486" s="43">
        <f>ROUND(P409+P452+AC486,2)</f>
        <v>68302</v>
      </c>
      <c r="Q486" s="43">
        <f>ROUND(Q409+Q452+AD486,2)</f>
        <v>45959.529999999999</v>
      </c>
      <c r="R486" s="43">
        <f>ROUND(R409+R452+AE486,2)</f>
        <v>23804.700000000001</v>
      </c>
      <c r="S486" s="43">
        <f>ROUND(S409+S452+AF486,2)</f>
        <v>12418.799999999999</v>
      </c>
      <c r="T486" s="43">
        <f>ROUND(T409+T452+AG486,2)</f>
        <v>0</v>
      </c>
      <c r="U486" s="43">
        <f>U409+U452+AH486</f>
        <v>47.700000000000003</v>
      </c>
      <c r="V486" s="43">
        <f>V409+V452+AI486</f>
        <v>0</v>
      </c>
      <c r="W486" s="43">
        <f>ROUND(W409+W452+AJ486,2)</f>
        <v>0</v>
      </c>
      <c r="X486" s="43">
        <f>ROUND(X409+X452+AK486,2)</f>
        <v>8693.1599999999999</v>
      </c>
      <c r="Y486" s="43">
        <f>ROUND(Y409+Y452+AL486,2)</f>
        <v>1241.8800000000001</v>
      </c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>
        <f>ROUND(AO409+AO452+BX486,2)</f>
        <v>0</v>
      </c>
      <c r="AP486" s="43">
        <f>ROUND(AP409+AP452+BY486,2)</f>
        <v>0</v>
      </c>
      <c r="AQ486" s="43">
        <f>ROUND(AQ409+AQ452+BZ486,2)</f>
        <v>0</v>
      </c>
      <c r="AR486" s="43">
        <f>ROUND(AR409+AR452+CA486,2)</f>
        <v>145875.17999999999</v>
      </c>
      <c r="AS486" s="43">
        <f>ROUND(AS409+AS452+CB486,2)</f>
        <v>0</v>
      </c>
      <c r="AT486" s="43">
        <f>ROUND(AT409+AT452+CC486,2)</f>
        <v>0</v>
      </c>
      <c r="AU486" s="43">
        <f>ROUND(AU409+AU452+CD486,2)</f>
        <v>145875.17999999999</v>
      </c>
      <c r="AV486" s="43">
        <f>ROUND(AV409+AV452+CE486,2)</f>
        <v>68302</v>
      </c>
      <c r="AW486" s="43">
        <f>ROUND(AW409+AW452+CF486,2)</f>
        <v>68302</v>
      </c>
      <c r="AX486" s="43">
        <f>ROUND(AX409+AX452+CG486,2)</f>
        <v>0</v>
      </c>
      <c r="AY486" s="43">
        <f>ROUND(AY409+AY452+CH486,2)</f>
        <v>68302</v>
      </c>
      <c r="AZ486" s="43">
        <f>ROUND(AZ409+AZ452+CI486,2)</f>
        <v>0</v>
      </c>
      <c r="BA486" s="43">
        <f>ROUND(BA409+BA452+CJ486,2)</f>
        <v>0</v>
      </c>
      <c r="BB486" s="43">
        <f>ROUND(BB409+BB452+CK486,2)</f>
        <v>0</v>
      </c>
      <c r="BC486" s="43">
        <f>ROUND(BC409+BC452+CL486,2)</f>
        <v>0</v>
      </c>
      <c r="BD486" s="43">
        <f>ROUND(BD409+BD452+CM486,2)</f>
        <v>0</v>
      </c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  <c r="BQ486" s="43"/>
      <c r="BR486" s="43"/>
      <c r="BS486" s="43"/>
      <c r="BT486" s="43"/>
      <c r="BU486" s="43"/>
      <c r="BV486" s="43"/>
      <c r="BW486" s="43"/>
      <c r="BX486" s="43"/>
      <c r="BY486" s="43"/>
      <c r="BZ486" s="43"/>
      <c r="CA486" s="43"/>
      <c r="CB486" s="43"/>
      <c r="CC486" s="43"/>
      <c r="CD486" s="43"/>
      <c r="CE486" s="43"/>
      <c r="CF486" s="43"/>
      <c r="CG486" s="43"/>
      <c r="CH486" s="43"/>
      <c r="CI486" s="43"/>
      <c r="CJ486" s="43"/>
      <c r="CK486" s="43"/>
      <c r="CL486" s="43"/>
      <c r="CM486" s="43"/>
      <c r="CN486" s="43"/>
      <c r="CO486" s="43"/>
      <c r="CP486" s="43"/>
      <c r="CQ486" s="43"/>
      <c r="CR486" s="43"/>
      <c r="CS486" s="43"/>
      <c r="CT486" s="43"/>
      <c r="CU486" s="43"/>
      <c r="CV486" s="43"/>
      <c r="CW486" s="43"/>
      <c r="CX486" s="43"/>
      <c r="CY486" s="43"/>
      <c r="CZ486" s="43"/>
      <c r="DA486" s="43"/>
      <c r="DB486" s="43"/>
      <c r="DC486" s="43"/>
      <c r="DD486" s="43"/>
      <c r="DE486" s="43"/>
      <c r="DF486" s="43"/>
      <c r="DG486" s="44"/>
      <c r="DH486" s="44"/>
      <c r="DI486" s="44"/>
      <c r="DJ486" s="44"/>
      <c r="DK486" s="44"/>
      <c r="DL486" s="44"/>
      <c r="DM486" s="44"/>
      <c r="DN486" s="44"/>
      <c r="DO486" s="44"/>
      <c r="DP486" s="44"/>
      <c r="DQ486" s="44"/>
      <c r="DR486" s="44"/>
      <c r="DS486" s="44"/>
      <c r="DT486" s="44"/>
      <c r="DU486" s="44"/>
      <c r="DV486" s="44"/>
      <c r="DW486" s="44"/>
      <c r="DX486" s="44"/>
      <c r="DY486" s="44"/>
      <c r="DZ486" s="44"/>
      <c r="EA486" s="44"/>
      <c r="EB486" s="44"/>
      <c r="EC486" s="44"/>
      <c r="ED486" s="44"/>
      <c r="EE486" s="44"/>
      <c r="EF486" s="44"/>
      <c r="EG486" s="44"/>
      <c r="EH486" s="44"/>
      <c r="EI486" s="44"/>
      <c r="EJ486" s="44"/>
      <c r="EK486" s="44"/>
      <c r="EL486" s="44"/>
      <c r="EM486" s="44"/>
      <c r="EN486" s="44"/>
      <c r="EO486" s="44"/>
      <c r="EP486" s="44"/>
      <c r="EQ486" s="44"/>
      <c r="ER486" s="44"/>
      <c r="ES486" s="44"/>
      <c r="ET486" s="44"/>
      <c r="EU486" s="44"/>
      <c r="EV486" s="44"/>
      <c r="EW486" s="44"/>
      <c r="EX486" s="44"/>
      <c r="EY486" s="44"/>
      <c r="EZ486" s="44"/>
      <c r="FA486" s="44"/>
      <c r="FB486" s="44"/>
      <c r="FC486" s="44"/>
      <c r="FD486" s="44"/>
      <c r="FE486" s="44"/>
      <c r="FF486" s="44"/>
      <c r="FG486" s="44"/>
      <c r="FH486" s="44"/>
      <c r="FI486" s="44"/>
      <c r="FJ486" s="44"/>
      <c r="FK486" s="44"/>
      <c r="FL486" s="44"/>
      <c r="FM486" s="44"/>
      <c r="FN486" s="44"/>
      <c r="FO486" s="44"/>
      <c r="FP486" s="44"/>
      <c r="FQ486" s="44"/>
      <c r="FR486" s="44"/>
      <c r="FS486" s="44"/>
      <c r="FT486" s="44"/>
      <c r="FU486" s="44"/>
      <c r="FV486" s="44"/>
      <c r="FW486" s="44"/>
      <c r="FX486" s="44"/>
      <c r="FY486" s="44"/>
      <c r="FZ486" s="44"/>
      <c r="GA486" s="44"/>
      <c r="GB486" s="44"/>
      <c r="GC486" s="44"/>
      <c r="GD486" s="44"/>
      <c r="GE486" s="44"/>
      <c r="GF486" s="44"/>
      <c r="GG486" s="44"/>
      <c r="GH486" s="44"/>
      <c r="GI486" s="44"/>
      <c r="GJ486" s="44"/>
      <c r="GK486" s="44"/>
      <c r="GL486" s="44"/>
      <c r="GM486" s="44"/>
      <c r="GN486" s="44"/>
      <c r="GO486" s="44"/>
      <c r="GP486" s="44"/>
      <c r="GQ486" s="44"/>
      <c r="GR486" s="44"/>
      <c r="GS486" s="44"/>
      <c r="GT486" s="44"/>
      <c r="GU486" s="44"/>
      <c r="GV486" s="44"/>
      <c r="GW486" s="44"/>
      <c r="GX486" s="44">
        <v>0</v>
      </c>
    </row>
    <row r="488" ht="12.75">
      <c r="A488" s="45">
        <v>50</v>
      </c>
      <c r="B488" s="45">
        <v>0</v>
      </c>
      <c r="C488" s="45">
        <v>0</v>
      </c>
      <c r="D488" s="45">
        <v>1</v>
      </c>
      <c r="E488" s="45">
        <v>201</v>
      </c>
      <c r="F488" s="45">
        <f>ROUND(Source!O486,O488)</f>
        <v>126680.33</v>
      </c>
      <c r="G488" s="45" t="s">
        <v>123</v>
      </c>
      <c r="H488" s="45" t="s">
        <v>124</v>
      </c>
      <c r="I488" s="45"/>
      <c r="J488" s="45"/>
      <c r="K488" s="45">
        <v>201</v>
      </c>
      <c r="L488" s="45">
        <v>1</v>
      </c>
      <c r="M488" s="45">
        <v>3</v>
      </c>
      <c r="N488" s="45"/>
      <c r="O488" s="45">
        <v>2</v>
      </c>
      <c r="P488" s="45"/>
      <c r="Q488" s="45"/>
      <c r="R488" s="45"/>
      <c r="S488" s="45"/>
      <c r="T488" s="45"/>
      <c r="U488" s="45"/>
      <c r="V488" s="45"/>
      <c r="W488" s="45">
        <v>126680.33</v>
      </c>
      <c r="X488" s="45">
        <v>1</v>
      </c>
      <c r="Y488" s="45">
        <v>126680.33</v>
      </c>
      <c r="Z488" s="45"/>
      <c r="AA488" s="45"/>
      <c r="AB488" s="45"/>
    </row>
    <row r="489" ht="12.75">
      <c r="A489" s="45">
        <v>50</v>
      </c>
      <c r="B489" s="45">
        <v>0</v>
      </c>
      <c r="C489" s="45">
        <v>0</v>
      </c>
      <c r="D489" s="45">
        <v>1</v>
      </c>
      <c r="E489" s="45">
        <v>202</v>
      </c>
      <c r="F489" s="45">
        <f>ROUND(Source!P486,O489)</f>
        <v>68302</v>
      </c>
      <c r="G489" s="45" t="s">
        <v>125</v>
      </c>
      <c r="H489" s="45" t="s">
        <v>126</v>
      </c>
      <c r="I489" s="45"/>
      <c r="J489" s="45"/>
      <c r="K489" s="45">
        <v>202</v>
      </c>
      <c r="L489" s="45">
        <v>2</v>
      </c>
      <c r="M489" s="45">
        <v>3</v>
      </c>
      <c r="N489" s="45"/>
      <c r="O489" s="45">
        <v>2</v>
      </c>
      <c r="P489" s="45"/>
      <c r="Q489" s="45"/>
      <c r="R489" s="45"/>
      <c r="S489" s="45"/>
      <c r="T489" s="45"/>
      <c r="U489" s="45"/>
      <c r="V489" s="45"/>
      <c r="W489" s="45">
        <v>68302</v>
      </c>
      <c r="X489" s="45">
        <v>1</v>
      </c>
      <c r="Y489" s="45">
        <v>68302</v>
      </c>
      <c r="Z489" s="45"/>
      <c r="AA489" s="45"/>
      <c r="AB489" s="45"/>
    </row>
    <row r="490" ht="12.75">
      <c r="A490" s="45">
        <v>50</v>
      </c>
      <c r="B490" s="45">
        <v>0</v>
      </c>
      <c r="C490" s="45">
        <v>0</v>
      </c>
      <c r="D490" s="45">
        <v>1</v>
      </c>
      <c r="E490" s="45">
        <v>222</v>
      </c>
      <c r="F490" s="45">
        <f>ROUND(Source!AO486,O490)</f>
        <v>0</v>
      </c>
      <c r="G490" s="45" t="s">
        <v>127</v>
      </c>
      <c r="H490" s="45" t="s">
        <v>128</v>
      </c>
      <c r="I490" s="45"/>
      <c r="J490" s="45"/>
      <c r="K490" s="45">
        <v>222</v>
      </c>
      <c r="L490" s="45">
        <v>3</v>
      </c>
      <c r="M490" s="45">
        <v>3</v>
      </c>
      <c r="N490" s="45"/>
      <c r="O490" s="45">
        <v>2</v>
      </c>
      <c r="P490" s="45"/>
      <c r="Q490" s="45"/>
      <c r="R490" s="45"/>
      <c r="S490" s="45"/>
      <c r="T490" s="45"/>
      <c r="U490" s="45"/>
      <c r="V490" s="45"/>
      <c r="W490" s="45">
        <v>0</v>
      </c>
      <c r="X490" s="45">
        <v>1</v>
      </c>
      <c r="Y490" s="45">
        <v>0</v>
      </c>
      <c r="Z490" s="45"/>
      <c r="AA490" s="45"/>
      <c r="AB490" s="45"/>
    </row>
    <row r="491" ht="12.75">
      <c r="A491" s="45">
        <v>50</v>
      </c>
      <c r="B491" s="45">
        <v>0</v>
      </c>
      <c r="C491" s="45">
        <v>0</v>
      </c>
      <c r="D491" s="45">
        <v>1</v>
      </c>
      <c r="E491" s="45">
        <v>225</v>
      </c>
      <c r="F491" s="45">
        <f>ROUND(Source!AV486,O491)</f>
        <v>68302</v>
      </c>
      <c r="G491" s="45" t="s">
        <v>129</v>
      </c>
      <c r="H491" s="45" t="s">
        <v>130</v>
      </c>
      <c r="I491" s="45"/>
      <c r="J491" s="45"/>
      <c r="K491" s="45">
        <v>225</v>
      </c>
      <c r="L491" s="45">
        <v>4</v>
      </c>
      <c r="M491" s="45">
        <v>3</v>
      </c>
      <c r="N491" s="45"/>
      <c r="O491" s="45">
        <v>2</v>
      </c>
      <c r="P491" s="45"/>
      <c r="Q491" s="45"/>
      <c r="R491" s="45"/>
      <c r="S491" s="45"/>
      <c r="T491" s="45"/>
      <c r="U491" s="45"/>
      <c r="V491" s="45"/>
      <c r="W491" s="45">
        <v>68302</v>
      </c>
      <c r="X491" s="45">
        <v>1</v>
      </c>
      <c r="Y491" s="45">
        <v>68302</v>
      </c>
      <c r="Z491" s="45"/>
      <c r="AA491" s="45"/>
      <c r="AB491" s="45"/>
    </row>
    <row r="492" ht="12.75">
      <c r="A492" s="45">
        <v>50</v>
      </c>
      <c r="B492" s="45">
        <v>0</v>
      </c>
      <c r="C492" s="45">
        <v>0</v>
      </c>
      <c r="D492" s="45">
        <v>1</v>
      </c>
      <c r="E492" s="45">
        <v>226</v>
      </c>
      <c r="F492" s="45">
        <f>ROUND(Source!AW486,O492)</f>
        <v>68302</v>
      </c>
      <c r="G492" s="45" t="s">
        <v>131</v>
      </c>
      <c r="H492" s="45" t="s">
        <v>132</v>
      </c>
      <c r="I492" s="45"/>
      <c r="J492" s="45"/>
      <c r="K492" s="45">
        <v>226</v>
      </c>
      <c r="L492" s="45">
        <v>5</v>
      </c>
      <c r="M492" s="45">
        <v>3</v>
      </c>
      <c r="N492" s="45"/>
      <c r="O492" s="45">
        <v>2</v>
      </c>
      <c r="P492" s="45"/>
      <c r="Q492" s="45"/>
      <c r="R492" s="45"/>
      <c r="S492" s="45"/>
      <c r="T492" s="45"/>
      <c r="U492" s="45"/>
      <c r="V492" s="45"/>
      <c r="W492" s="45">
        <v>68302</v>
      </c>
      <c r="X492" s="45">
        <v>1</v>
      </c>
      <c r="Y492" s="45">
        <v>68302</v>
      </c>
      <c r="Z492" s="45"/>
      <c r="AA492" s="45"/>
      <c r="AB492" s="45"/>
    </row>
    <row r="493" ht="12.75">
      <c r="A493" s="45">
        <v>50</v>
      </c>
      <c r="B493" s="45">
        <v>0</v>
      </c>
      <c r="C493" s="45">
        <v>0</v>
      </c>
      <c r="D493" s="45">
        <v>1</v>
      </c>
      <c r="E493" s="45">
        <v>227</v>
      </c>
      <c r="F493" s="45">
        <f>ROUND(Source!AX486,O493)</f>
        <v>0</v>
      </c>
      <c r="G493" s="45" t="s">
        <v>133</v>
      </c>
      <c r="H493" s="45" t="s">
        <v>134</v>
      </c>
      <c r="I493" s="45"/>
      <c r="J493" s="45"/>
      <c r="K493" s="45">
        <v>227</v>
      </c>
      <c r="L493" s="45">
        <v>6</v>
      </c>
      <c r="M493" s="45">
        <v>3</v>
      </c>
      <c r="N493" s="45"/>
      <c r="O493" s="45">
        <v>2</v>
      </c>
      <c r="P493" s="45"/>
      <c r="Q493" s="45"/>
      <c r="R493" s="45"/>
      <c r="S493" s="45"/>
      <c r="T493" s="45"/>
      <c r="U493" s="45"/>
      <c r="V493" s="45"/>
      <c r="W493" s="45">
        <v>0</v>
      </c>
      <c r="X493" s="45">
        <v>1</v>
      </c>
      <c r="Y493" s="45">
        <v>0</v>
      </c>
      <c r="Z493" s="45"/>
      <c r="AA493" s="45"/>
      <c r="AB493" s="45"/>
    </row>
    <row r="494" ht="12.75">
      <c r="A494" s="45">
        <v>50</v>
      </c>
      <c r="B494" s="45">
        <v>0</v>
      </c>
      <c r="C494" s="45">
        <v>0</v>
      </c>
      <c r="D494" s="45">
        <v>1</v>
      </c>
      <c r="E494" s="45">
        <v>228</v>
      </c>
      <c r="F494" s="45">
        <f>ROUND(Source!AY486,O494)</f>
        <v>68302</v>
      </c>
      <c r="G494" s="45" t="s">
        <v>135</v>
      </c>
      <c r="H494" s="45" t="s">
        <v>136</v>
      </c>
      <c r="I494" s="45"/>
      <c r="J494" s="45"/>
      <c r="K494" s="45">
        <v>228</v>
      </c>
      <c r="L494" s="45">
        <v>7</v>
      </c>
      <c r="M494" s="45">
        <v>3</v>
      </c>
      <c r="N494" s="45"/>
      <c r="O494" s="45">
        <v>2</v>
      </c>
      <c r="P494" s="45"/>
      <c r="Q494" s="45"/>
      <c r="R494" s="45"/>
      <c r="S494" s="45"/>
      <c r="T494" s="45"/>
      <c r="U494" s="45"/>
      <c r="V494" s="45"/>
      <c r="W494" s="45">
        <v>68302</v>
      </c>
      <c r="X494" s="45">
        <v>1</v>
      </c>
      <c r="Y494" s="45">
        <v>68302</v>
      </c>
      <c r="Z494" s="45"/>
      <c r="AA494" s="45"/>
      <c r="AB494" s="45"/>
    </row>
    <row r="495" ht="12.75">
      <c r="A495" s="45">
        <v>50</v>
      </c>
      <c r="B495" s="45">
        <v>0</v>
      </c>
      <c r="C495" s="45">
        <v>0</v>
      </c>
      <c r="D495" s="45">
        <v>1</v>
      </c>
      <c r="E495" s="45">
        <v>216</v>
      </c>
      <c r="F495" s="45">
        <f>ROUND(Source!AP486,O495)</f>
        <v>0</v>
      </c>
      <c r="G495" s="45" t="s">
        <v>137</v>
      </c>
      <c r="H495" s="45" t="s">
        <v>138</v>
      </c>
      <c r="I495" s="45"/>
      <c r="J495" s="45"/>
      <c r="K495" s="45">
        <v>216</v>
      </c>
      <c r="L495" s="45">
        <v>8</v>
      </c>
      <c r="M495" s="45">
        <v>3</v>
      </c>
      <c r="N495" s="45"/>
      <c r="O495" s="45">
        <v>2</v>
      </c>
      <c r="P495" s="45"/>
      <c r="Q495" s="45"/>
      <c r="R495" s="45"/>
      <c r="S495" s="45"/>
      <c r="T495" s="45"/>
      <c r="U495" s="45"/>
      <c r="V495" s="45"/>
      <c r="W495" s="45">
        <v>0</v>
      </c>
      <c r="X495" s="45">
        <v>1</v>
      </c>
      <c r="Y495" s="45">
        <v>0</v>
      </c>
      <c r="Z495" s="45"/>
      <c r="AA495" s="45"/>
      <c r="AB495" s="45"/>
    </row>
    <row r="496" ht="12.75">
      <c r="A496" s="45">
        <v>50</v>
      </c>
      <c r="B496" s="45">
        <v>0</v>
      </c>
      <c r="C496" s="45">
        <v>0</v>
      </c>
      <c r="D496" s="45">
        <v>1</v>
      </c>
      <c r="E496" s="45">
        <v>223</v>
      </c>
      <c r="F496" s="45">
        <f>ROUND(Source!AQ486,O496)</f>
        <v>0</v>
      </c>
      <c r="G496" s="45" t="s">
        <v>139</v>
      </c>
      <c r="H496" s="45" t="s">
        <v>140</v>
      </c>
      <c r="I496" s="45"/>
      <c r="J496" s="45"/>
      <c r="K496" s="45">
        <v>223</v>
      </c>
      <c r="L496" s="45">
        <v>9</v>
      </c>
      <c r="M496" s="45">
        <v>3</v>
      </c>
      <c r="N496" s="45"/>
      <c r="O496" s="45">
        <v>2</v>
      </c>
      <c r="P496" s="45"/>
      <c r="Q496" s="45"/>
      <c r="R496" s="45"/>
      <c r="S496" s="45"/>
      <c r="T496" s="45"/>
      <c r="U496" s="45"/>
      <c r="V496" s="45"/>
      <c r="W496" s="45">
        <v>0</v>
      </c>
      <c r="X496" s="45">
        <v>1</v>
      </c>
      <c r="Y496" s="45">
        <v>0</v>
      </c>
      <c r="Z496" s="45"/>
      <c r="AA496" s="45"/>
      <c r="AB496" s="45"/>
    </row>
    <row r="497" ht="12.75">
      <c r="A497" s="45">
        <v>50</v>
      </c>
      <c r="B497" s="45">
        <v>0</v>
      </c>
      <c r="C497" s="45">
        <v>0</v>
      </c>
      <c r="D497" s="45">
        <v>1</v>
      </c>
      <c r="E497" s="45">
        <v>229</v>
      </c>
      <c r="F497" s="45">
        <f>ROUND(Source!AZ486,O497)</f>
        <v>0</v>
      </c>
      <c r="G497" s="45" t="s">
        <v>141</v>
      </c>
      <c r="H497" s="45" t="s">
        <v>142</v>
      </c>
      <c r="I497" s="45"/>
      <c r="J497" s="45"/>
      <c r="K497" s="45">
        <v>229</v>
      </c>
      <c r="L497" s="45">
        <v>10</v>
      </c>
      <c r="M497" s="45">
        <v>3</v>
      </c>
      <c r="N497" s="45"/>
      <c r="O497" s="45">
        <v>2</v>
      </c>
      <c r="P497" s="45"/>
      <c r="Q497" s="45"/>
      <c r="R497" s="45"/>
      <c r="S497" s="45"/>
      <c r="T497" s="45"/>
      <c r="U497" s="45"/>
      <c r="V497" s="45"/>
      <c r="W497" s="45">
        <v>0</v>
      </c>
      <c r="X497" s="45">
        <v>1</v>
      </c>
      <c r="Y497" s="45">
        <v>0</v>
      </c>
      <c r="Z497" s="45"/>
      <c r="AA497" s="45"/>
      <c r="AB497" s="45"/>
    </row>
    <row r="498" ht="12.75">
      <c r="A498" s="45">
        <v>50</v>
      </c>
      <c r="B498" s="45">
        <v>0</v>
      </c>
      <c r="C498" s="45">
        <v>0</v>
      </c>
      <c r="D498" s="45">
        <v>1</v>
      </c>
      <c r="E498" s="45">
        <v>203</v>
      </c>
      <c r="F498" s="45">
        <f>ROUND(Source!Q486,O498)</f>
        <v>45959.529999999999</v>
      </c>
      <c r="G498" s="45" t="s">
        <v>143</v>
      </c>
      <c r="H498" s="45" t="s">
        <v>144</v>
      </c>
      <c r="I498" s="45"/>
      <c r="J498" s="45"/>
      <c r="K498" s="45">
        <v>203</v>
      </c>
      <c r="L498" s="45">
        <v>11</v>
      </c>
      <c r="M498" s="45">
        <v>3</v>
      </c>
      <c r="N498" s="45"/>
      <c r="O498" s="45">
        <v>2</v>
      </c>
      <c r="P498" s="45"/>
      <c r="Q498" s="45"/>
      <c r="R498" s="45"/>
      <c r="S498" s="45"/>
      <c r="T498" s="45"/>
      <c r="U498" s="45"/>
      <c r="V498" s="45"/>
      <c r="W498" s="45">
        <v>45959.529999999999</v>
      </c>
      <c r="X498" s="45">
        <v>1</v>
      </c>
      <c r="Y498" s="45">
        <v>45959.529999999999</v>
      </c>
      <c r="Z498" s="45"/>
      <c r="AA498" s="45"/>
      <c r="AB498" s="45"/>
    </row>
    <row r="499" ht="12.75">
      <c r="A499" s="45">
        <v>50</v>
      </c>
      <c r="B499" s="45">
        <v>0</v>
      </c>
      <c r="C499" s="45">
        <v>0</v>
      </c>
      <c r="D499" s="45">
        <v>1</v>
      </c>
      <c r="E499" s="45">
        <v>231</v>
      </c>
      <c r="F499" s="45">
        <f>ROUND(Source!BB486,O499)</f>
        <v>0</v>
      </c>
      <c r="G499" s="45" t="s">
        <v>145</v>
      </c>
      <c r="H499" s="45" t="s">
        <v>146</v>
      </c>
      <c r="I499" s="45"/>
      <c r="J499" s="45"/>
      <c r="K499" s="45">
        <v>231</v>
      </c>
      <c r="L499" s="45">
        <v>12</v>
      </c>
      <c r="M499" s="45">
        <v>3</v>
      </c>
      <c r="N499" s="45"/>
      <c r="O499" s="45">
        <v>2</v>
      </c>
      <c r="P499" s="45"/>
      <c r="Q499" s="45"/>
      <c r="R499" s="45"/>
      <c r="S499" s="45"/>
      <c r="T499" s="45"/>
      <c r="U499" s="45"/>
      <c r="V499" s="45"/>
      <c r="W499" s="45">
        <v>0</v>
      </c>
      <c r="X499" s="45">
        <v>1</v>
      </c>
      <c r="Y499" s="45">
        <v>0</v>
      </c>
      <c r="Z499" s="45"/>
      <c r="AA499" s="45"/>
      <c r="AB499" s="45"/>
    </row>
    <row r="500" ht="12.75">
      <c r="A500" s="45">
        <v>50</v>
      </c>
      <c r="B500" s="45">
        <v>0</v>
      </c>
      <c r="C500" s="45">
        <v>0</v>
      </c>
      <c r="D500" s="45">
        <v>1</v>
      </c>
      <c r="E500" s="45">
        <v>204</v>
      </c>
      <c r="F500" s="45">
        <f>ROUND(Source!R486,O500)</f>
        <v>23804.700000000001</v>
      </c>
      <c r="G500" s="45" t="s">
        <v>147</v>
      </c>
      <c r="H500" s="45" t="s">
        <v>148</v>
      </c>
      <c r="I500" s="45"/>
      <c r="J500" s="45"/>
      <c r="K500" s="45">
        <v>204</v>
      </c>
      <c r="L500" s="45">
        <v>13</v>
      </c>
      <c r="M500" s="45">
        <v>3</v>
      </c>
      <c r="N500" s="45"/>
      <c r="O500" s="45">
        <v>2</v>
      </c>
      <c r="P500" s="45"/>
      <c r="Q500" s="45"/>
      <c r="R500" s="45"/>
      <c r="S500" s="45"/>
      <c r="T500" s="45"/>
      <c r="U500" s="45"/>
      <c r="V500" s="45"/>
      <c r="W500" s="45">
        <v>23804.700000000001</v>
      </c>
      <c r="X500" s="45">
        <v>1</v>
      </c>
      <c r="Y500" s="45">
        <v>23804.700000000001</v>
      </c>
      <c r="Z500" s="45"/>
      <c r="AA500" s="45"/>
      <c r="AB500" s="45"/>
    </row>
    <row r="501" ht="12.75">
      <c r="A501" s="45">
        <v>50</v>
      </c>
      <c r="B501" s="45">
        <v>0</v>
      </c>
      <c r="C501" s="45">
        <v>0</v>
      </c>
      <c r="D501" s="45">
        <v>1</v>
      </c>
      <c r="E501" s="45">
        <v>205</v>
      </c>
      <c r="F501" s="45">
        <f>ROUND(Source!S486,O501)</f>
        <v>12418.799999999999</v>
      </c>
      <c r="G501" s="45" t="s">
        <v>149</v>
      </c>
      <c r="H501" s="45" t="s">
        <v>150</v>
      </c>
      <c r="I501" s="45"/>
      <c r="J501" s="45"/>
      <c r="K501" s="45">
        <v>205</v>
      </c>
      <c r="L501" s="45">
        <v>14</v>
      </c>
      <c r="M501" s="45">
        <v>3</v>
      </c>
      <c r="N501" s="45"/>
      <c r="O501" s="45">
        <v>2</v>
      </c>
      <c r="P501" s="45"/>
      <c r="Q501" s="45"/>
      <c r="R501" s="45"/>
      <c r="S501" s="45"/>
      <c r="T501" s="45"/>
      <c r="U501" s="45"/>
      <c r="V501" s="45"/>
      <c r="W501" s="45">
        <v>12418.799999999999</v>
      </c>
      <c r="X501" s="45">
        <v>1</v>
      </c>
      <c r="Y501" s="45">
        <v>12418.799999999999</v>
      </c>
      <c r="Z501" s="45"/>
      <c r="AA501" s="45"/>
      <c r="AB501" s="45"/>
    </row>
    <row r="502" ht="12.75">
      <c r="A502" s="45">
        <v>50</v>
      </c>
      <c r="B502" s="45">
        <v>0</v>
      </c>
      <c r="C502" s="45">
        <v>0</v>
      </c>
      <c r="D502" s="45">
        <v>1</v>
      </c>
      <c r="E502" s="45">
        <v>232</v>
      </c>
      <c r="F502" s="45">
        <f>ROUND(Source!BC486,O502)</f>
        <v>0</v>
      </c>
      <c r="G502" s="45" t="s">
        <v>151</v>
      </c>
      <c r="H502" s="45" t="s">
        <v>152</v>
      </c>
      <c r="I502" s="45"/>
      <c r="J502" s="45"/>
      <c r="K502" s="45">
        <v>232</v>
      </c>
      <c r="L502" s="45">
        <v>15</v>
      </c>
      <c r="M502" s="45">
        <v>3</v>
      </c>
      <c r="N502" s="45"/>
      <c r="O502" s="45">
        <v>2</v>
      </c>
      <c r="P502" s="45"/>
      <c r="Q502" s="45"/>
      <c r="R502" s="45"/>
      <c r="S502" s="45"/>
      <c r="T502" s="45"/>
      <c r="U502" s="45"/>
      <c r="V502" s="45"/>
      <c r="W502" s="45">
        <v>0</v>
      </c>
      <c r="X502" s="45">
        <v>1</v>
      </c>
      <c r="Y502" s="45">
        <v>0</v>
      </c>
      <c r="Z502" s="45"/>
      <c r="AA502" s="45"/>
      <c r="AB502" s="45"/>
    </row>
    <row r="503" ht="12.75">
      <c r="A503" s="45">
        <v>50</v>
      </c>
      <c r="B503" s="45">
        <v>0</v>
      </c>
      <c r="C503" s="45">
        <v>0</v>
      </c>
      <c r="D503" s="45">
        <v>1</v>
      </c>
      <c r="E503" s="45">
        <v>214</v>
      </c>
      <c r="F503" s="45">
        <f>ROUND(Source!AS486,O503)</f>
        <v>0</v>
      </c>
      <c r="G503" s="45" t="s">
        <v>153</v>
      </c>
      <c r="H503" s="45" t="s">
        <v>154</v>
      </c>
      <c r="I503" s="45"/>
      <c r="J503" s="45"/>
      <c r="K503" s="45">
        <v>214</v>
      </c>
      <c r="L503" s="45">
        <v>16</v>
      </c>
      <c r="M503" s="45">
        <v>3</v>
      </c>
      <c r="N503" s="45"/>
      <c r="O503" s="45">
        <v>2</v>
      </c>
      <c r="P503" s="45"/>
      <c r="Q503" s="45"/>
      <c r="R503" s="45"/>
      <c r="S503" s="45"/>
      <c r="T503" s="45"/>
      <c r="U503" s="45"/>
      <c r="V503" s="45"/>
      <c r="W503" s="45">
        <v>0</v>
      </c>
      <c r="X503" s="45">
        <v>1</v>
      </c>
      <c r="Y503" s="45">
        <v>0</v>
      </c>
      <c r="Z503" s="45"/>
      <c r="AA503" s="45"/>
      <c r="AB503" s="45"/>
    </row>
    <row r="504" ht="12.75">
      <c r="A504" s="45">
        <v>50</v>
      </c>
      <c r="B504" s="45">
        <v>0</v>
      </c>
      <c r="C504" s="45">
        <v>0</v>
      </c>
      <c r="D504" s="45">
        <v>1</v>
      </c>
      <c r="E504" s="45">
        <v>215</v>
      </c>
      <c r="F504" s="45">
        <f>ROUND(Source!AT486,O504)</f>
        <v>0</v>
      </c>
      <c r="G504" s="45" t="s">
        <v>155</v>
      </c>
      <c r="H504" s="45" t="s">
        <v>156</v>
      </c>
      <c r="I504" s="45"/>
      <c r="J504" s="45"/>
      <c r="K504" s="45">
        <v>215</v>
      </c>
      <c r="L504" s="45">
        <v>17</v>
      </c>
      <c r="M504" s="45">
        <v>3</v>
      </c>
      <c r="N504" s="45"/>
      <c r="O504" s="45">
        <v>2</v>
      </c>
      <c r="P504" s="45"/>
      <c r="Q504" s="45"/>
      <c r="R504" s="45"/>
      <c r="S504" s="45"/>
      <c r="T504" s="45"/>
      <c r="U504" s="45"/>
      <c r="V504" s="45"/>
      <c r="W504" s="45">
        <v>0</v>
      </c>
      <c r="X504" s="45">
        <v>1</v>
      </c>
      <c r="Y504" s="45">
        <v>0</v>
      </c>
      <c r="Z504" s="45"/>
      <c r="AA504" s="45"/>
      <c r="AB504" s="45"/>
    </row>
    <row r="505" ht="12.75">
      <c r="A505" s="45">
        <v>50</v>
      </c>
      <c r="B505" s="45">
        <v>0</v>
      </c>
      <c r="C505" s="45">
        <v>0</v>
      </c>
      <c r="D505" s="45">
        <v>1</v>
      </c>
      <c r="E505" s="45">
        <v>217</v>
      </c>
      <c r="F505" s="45">
        <f>ROUND(Source!AU486,O505)</f>
        <v>145875.17999999999</v>
      </c>
      <c r="G505" s="45" t="s">
        <v>157</v>
      </c>
      <c r="H505" s="45" t="s">
        <v>158</v>
      </c>
      <c r="I505" s="45"/>
      <c r="J505" s="45"/>
      <c r="K505" s="45">
        <v>217</v>
      </c>
      <c r="L505" s="45">
        <v>18</v>
      </c>
      <c r="M505" s="45">
        <v>3</v>
      </c>
      <c r="N505" s="45"/>
      <c r="O505" s="45">
        <v>2</v>
      </c>
      <c r="P505" s="45"/>
      <c r="Q505" s="45"/>
      <c r="R505" s="45"/>
      <c r="S505" s="45"/>
      <c r="T505" s="45"/>
      <c r="U505" s="45"/>
      <c r="V505" s="45"/>
      <c r="W505" s="45">
        <v>145875.17999999999</v>
      </c>
      <c r="X505" s="45">
        <v>1</v>
      </c>
      <c r="Y505" s="45">
        <v>145875.17999999999</v>
      </c>
      <c r="Z505" s="45"/>
      <c r="AA505" s="45"/>
      <c r="AB505" s="45"/>
    </row>
    <row r="506" ht="12.75">
      <c r="A506" s="45">
        <v>50</v>
      </c>
      <c r="B506" s="45">
        <v>0</v>
      </c>
      <c r="C506" s="45">
        <v>0</v>
      </c>
      <c r="D506" s="45">
        <v>1</v>
      </c>
      <c r="E506" s="45">
        <v>230</v>
      </c>
      <c r="F506" s="45">
        <f>ROUND(Source!BA486,O506)</f>
        <v>0</v>
      </c>
      <c r="G506" s="45" t="s">
        <v>159</v>
      </c>
      <c r="H506" s="45" t="s">
        <v>160</v>
      </c>
      <c r="I506" s="45"/>
      <c r="J506" s="45"/>
      <c r="K506" s="45">
        <v>230</v>
      </c>
      <c r="L506" s="45">
        <v>19</v>
      </c>
      <c r="M506" s="45">
        <v>3</v>
      </c>
      <c r="N506" s="45"/>
      <c r="O506" s="45">
        <v>2</v>
      </c>
      <c r="P506" s="45"/>
      <c r="Q506" s="45"/>
      <c r="R506" s="45"/>
      <c r="S506" s="45"/>
      <c r="T506" s="45"/>
      <c r="U506" s="45"/>
      <c r="V506" s="45"/>
      <c r="W506" s="45">
        <v>0</v>
      </c>
      <c r="X506" s="45">
        <v>1</v>
      </c>
      <c r="Y506" s="45">
        <v>0</v>
      </c>
      <c r="Z506" s="45"/>
      <c r="AA506" s="45"/>
      <c r="AB506" s="45"/>
    </row>
    <row r="507" ht="12.75">
      <c r="A507" s="45">
        <v>50</v>
      </c>
      <c r="B507" s="45">
        <v>0</v>
      </c>
      <c r="C507" s="45">
        <v>0</v>
      </c>
      <c r="D507" s="45">
        <v>1</v>
      </c>
      <c r="E507" s="45">
        <v>206</v>
      </c>
      <c r="F507" s="45">
        <f>ROUND(Source!T486,O507)</f>
        <v>0</v>
      </c>
      <c r="G507" s="45" t="s">
        <v>161</v>
      </c>
      <c r="H507" s="45" t="s">
        <v>162</v>
      </c>
      <c r="I507" s="45"/>
      <c r="J507" s="45"/>
      <c r="K507" s="45">
        <v>206</v>
      </c>
      <c r="L507" s="45">
        <v>20</v>
      </c>
      <c r="M507" s="45">
        <v>3</v>
      </c>
      <c r="N507" s="45"/>
      <c r="O507" s="45">
        <v>2</v>
      </c>
      <c r="P507" s="45"/>
      <c r="Q507" s="45"/>
      <c r="R507" s="45"/>
      <c r="S507" s="45"/>
      <c r="T507" s="45"/>
      <c r="U507" s="45"/>
      <c r="V507" s="45"/>
      <c r="W507" s="45">
        <v>0</v>
      </c>
      <c r="X507" s="45">
        <v>1</v>
      </c>
      <c r="Y507" s="45">
        <v>0</v>
      </c>
      <c r="Z507" s="45"/>
      <c r="AA507" s="45"/>
      <c r="AB507" s="45"/>
    </row>
    <row r="508" ht="12.75">
      <c r="A508" s="45">
        <v>50</v>
      </c>
      <c r="B508" s="45">
        <v>0</v>
      </c>
      <c r="C508" s="45">
        <v>0</v>
      </c>
      <c r="D508" s="45">
        <v>1</v>
      </c>
      <c r="E508" s="45">
        <v>207</v>
      </c>
      <c r="F508" s="45">
        <f>Source!U486</f>
        <v>47.700000000000003</v>
      </c>
      <c r="G508" s="45" t="s">
        <v>163</v>
      </c>
      <c r="H508" s="45" t="s">
        <v>164</v>
      </c>
      <c r="I508" s="45"/>
      <c r="J508" s="45"/>
      <c r="K508" s="45">
        <v>207</v>
      </c>
      <c r="L508" s="45">
        <v>21</v>
      </c>
      <c r="M508" s="45">
        <v>3</v>
      </c>
      <c r="N508" s="45"/>
      <c r="O508" s="45">
        <v>-1</v>
      </c>
      <c r="P508" s="45"/>
      <c r="Q508" s="45"/>
      <c r="R508" s="45"/>
      <c r="S508" s="45"/>
      <c r="T508" s="45"/>
      <c r="U508" s="45"/>
      <c r="V508" s="45"/>
      <c r="W508" s="45">
        <v>47.700000000000003</v>
      </c>
      <c r="X508" s="45">
        <v>1</v>
      </c>
      <c r="Y508" s="45">
        <v>47.700000000000003</v>
      </c>
      <c r="Z508" s="45"/>
      <c r="AA508" s="45"/>
      <c r="AB508" s="45"/>
    </row>
    <row r="509" ht="12.75">
      <c r="A509" s="45">
        <v>50</v>
      </c>
      <c r="B509" s="45">
        <v>0</v>
      </c>
      <c r="C509" s="45">
        <v>0</v>
      </c>
      <c r="D509" s="45">
        <v>1</v>
      </c>
      <c r="E509" s="45">
        <v>208</v>
      </c>
      <c r="F509" s="45">
        <f>Source!V486</f>
        <v>0</v>
      </c>
      <c r="G509" s="45" t="s">
        <v>165</v>
      </c>
      <c r="H509" s="45" t="s">
        <v>166</v>
      </c>
      <c r="I509" s="45"/>
      <c r="J509" s="45"/>
      <c r="K509" s="45">
        <v>208</v>
      </c>
      <c r="L509" s="45">
        <v>22</v>
      </c>
      <c r="M509" s="45">
        <v>3</v>
      </c>
      <c r="N509" s="45"/>
      <c r="O509" s="45">
        <v>-1</v>
      </c>
      <c r="P509" s="45"/>
      <c r="Q509" s="45"/>
      <c r="R509" s="45"/>
      <c r="S509" s="45"/>
      <c r="T509" s="45"/>
      <c r="U509" s="45"/>
      <c r="V509" s="45"/>
      <c r="W509" s="45">
        <v>0</v>
      </c>
      <c r="X509" s="45">
        <v>1</v>
      </c>
      <c r="Y509" s="45">
        <v>0</v>
      </c>
      <c r="Z509" s="45"/>
      <c r="AA509" s="45"/>
      <c r="AB509" s="45"/>
    </row>
    <row r="510" ht="12.75">
      <c r="A510" s="45">
        <v>50</v>
      </c>
      <c r="B510" s="45">
        <v>0</v>
      </c>
      <c r="C510" s="45">
        <v>0</v>
      </c>
      <c r="D510" s="45">
        <v>1</v>
      </c>
      <c r="E510" s="45">
        <v>209</v>
      </c>
      <c r="F510" s="45">
        <f>ROUND(Source!W486,O510)</f>
        <v>0</v>
      </c>
      <c r="G510" s="45" t="s">
        <v>167</v>
      </c>
      <c r="H510" s="45" t="s">
        <v>168</v>
      </c>
      <c r="I510" s="45"/>
      <c r="J510" s="45"/>
      <c r="K510" s="45">
        <v>209</v>
      </c>
      <c r="L510" s="45">
        <v>23</v>
      </c>
      <c r="M510" s="45">
        <v>3</v>
      </c>
      <c r="N510" s="45"/>
      <c r="O510" s="45">
        <v>2</v>
      </c>
      <c r="P510" s="45"/>
      <c r="Q510" s="45"/>
      <c r="R510" s="45"/>
      <c r="S510" s="45"/>
      <c r="T510" s="45"/>
      <c r="U510" s="45"/>
      <c r="V510" s="45"/>
      <c r="W510" s="45">
        <v>0</v>
      </c>
      <c r="X510" s="45">
        <v>1</v>
      </c>
      <c r="Y510" s="45">
        <v>0</v>
      </c>
      <c r="Z510" s="45"/>
      <c r="AA510" s="45"/>
      <c r="AB510" s="45"/>
    </row>
    <row r="511" ht="12.75">
      <c r="A511" s="45">
        <v>50</v>
      </c>
      <c r="B511" s="45">
        <v>0</v>
      </c>
      <c r="C511" s="45">
        <v>0</v>
      </c>
      <c r="D511" s="45">
        <v>1</v>
      </c>
      <c r="E511" s="45">
        <v>233</v>
      </c>
      <c r="F511" s="45">
        <f>ROUND(Source!BD486,O511)</f>
        <v>0</v>
      </c>
      <c r="G511" s="45" t="s">
        <v>169</v>
      </c>
      <c r="H511" s="45" t="s">
        <v>170</v>
      </c>
      <c r="I511" s="45"/>
      <c r="J511" s="45"/>
      <c r="K511" s="45">
        <v>233</v>
      </c>
      <c r="L511" s="45">
        <v>24</v>
      </c>
      <c r="M511" s="45">
        <v>3</v>
      </c>
      <c r="N511" s="45"/>
      <c r="O511" s="45">
        <v>2</v>
      </c>
      <c r="P511" s="45"/>
      <c r="Q511" s="45"/>
      <c r="R511" s="45"/>
      <c r="S511" s="45"/>
      <c r="T511" s="45"/>
      <c r="U511" s="45"/>
      <c r="V511" s="45"/>
      <c r="W511" s="45">
        <v>0</v>
      </c>
      <c r="X511" s="45">
        <v>1</v>
      </c>
      <c r="Y511" s="45">
        <v>0</v>
      </c>
      <c r="Z511" s="45"/>
      <c r="AA511" s="45"/>
      <c r="AB511" s="45"/>
    </row>
    <row r="512" ht="12.75">
      <c r="A512" s="45">
        <v>50</v>
      </c>
      <c r="B512" s="45">
        <v>0</v>
      </c>
      <c r="C512" s="45">
        <v>0</v>
      </c>
      <c r="D512" s="45">
        <v>1</v>
      </c>
      <c r="E512" s="45">
        <v>210</v>
      </c>
      <c r="F512" s="45">
        <f>ROUND(Source!X486,O512)</f>
        <v>8693.1599999999999</v>
      </c>
      <c r="G512" s="45" t="s">
        <v>171</v>
      </c>
      <c r="H512" s="45" t="s">
        <v>172</v>
      </c>
      <c r="I512" s="45"/>
      <c r="J512" s="45"/>
      <c r="K512" s="45">
        <v>210</v>
      </c>
      <c r="L512" s="45">
        <v>25</v>
      </c>
      <c r="M512" s="45">
        <v>3</v>
      </c>
      <c r="N512" s="45"/>
      <c r="O512" s="45">
        <v>2</v>
      </c>
      <c r="P512" s="45"/>
      <c r="Q512" s="45"/>
      <c r="R512" s="45"/>
      <c r="S512" s="45"/>
      <c r="T512" s="45"/>
      <c r="U512" s="45"/>
      <c r="V512" s="45"/>
      <c r="W512" s="45">
        <v>8693.1599999999999</v>
      </c>
      <c r="X512" s="45">
        <v>1</v>
      </c>
      <c r="Y512" s="45">
        <v>8693.1599999999999</v>
      </c>
      <c r="Z512" s="45"/>
      <c r="AA512" s="45"/>
      <c r="AB512" s="45"/>
    </row>
    <row r="513" ht="12.75">
      <c r="A513" s="45">
        <v>50</v>
      </c>
      <c r="B513" s="45">
        <v>0</v>
      </c>
      <c r="C513" s="45">
        <v>0</v>
      </c>
      <c r="D513" s="45">
        <v>1</v>
      </c>
      <c r="E513" s="45">
        <v>211</v>
      </c>
      <c r="F513" s="45">
        <f>ROUND(Source!Y486,O513)</f>
        <v>1241.8800000000001</v>
      </c>
      <c r="G513" s="45" t="s">
        <v>173</v>
      </c>
      <c r="H513" s="45" t="s">
        <v>174</v>
      </c>
      <c r="I513" s="45"/>
      <c r="J513" s="45"/>
      <c r="K513" s="45">
        <v>211</v>
      </c>
      <c r="L513" s="45">
        <v>26</v>
      </c>
      <c r="M513" s="45">
        <v>3</v>
      </c>
      <c r="N513" s="45"/>
      <c r="O513" s="45">
        <v>2</v>
      </c>
      <c r="P513" s="45"/>
      <c r="Q513" s="45"/>
      <c r="R513" s="45"/>
      <c r="S513" s="45"/>
      <c r="T513" s="45"/>
      <c r="U513" s="45"/>
      <c r="V513" s="45"/>
      <c r="W513" s="45">
        <v>1241.8800000000001</v>
      </c>
      <c r="X513" s="45">
        <v>1</v>
      </c>
      <c r="Y513" s="45">
        <v>1241.8800000000001</v>
      </c>
      <c r="Z513" s="45"/>
      <c r="AA513" s="45"/>
      <c r="AB513" s="45"/>
    </row>
    <row r="514" ht="12.75">
      <c r="A514" s="45">
        <v>50</v>
      </c>
      <c r="B514" s="45">
        <v>0</v>
      </c>
      <c r="C514" s="45">
        <v>0</v>
      </c>
      <c r="D514" s="45">
        <v>1</v>
      </c>
      <c r="E514" s="45">
        <v>224</v>
      </c>
      <c r="F514" s="45">
        <f>ROUND(Source!AR486,O514)</f>
        <v>145875.17999999999</v>
      </c>
      <c r="G514" s="45" t="s">
        <v>175</v>
      </c>
      <c r="H514" s="45" t="s">
        <v>176</v>
      </c>
      <c r="I514" s="45"/>
      <c r="J514" s="45"/>
      <c r="K514" s="45">
        <v>224</v>
      </c>
      <c r="L514" s="45">
        <v>27</v>
      </c>
      <c r="M514" s="45">
        <v>3</v>
      </c>
      <c r="N514" s="45"/>
      <c r="O514" s="45">
        <v>2</v>
      </c>
      <c r="P514" s="45"/>
      <c r="Q514" s="45"/>
      <c r="R514" s="45"/>
      <c r="S514" s="45"/>
      <c r="T514" s="45"/>
      <c r="U514" s="45"/>
      <c r="V514" s="45"/>
      <c r="W514" s="45">
        <v>145875.17999999999</v>
      </c>
      <c r="X514" s="45">
        <v>1</v>
      </c>
      <c r="Y514" s="45">
        <v>145875.17999999999</v>
      </c>
      <c r="Z514" s="45"/>
      <c r="AA514" s="45"/>
      <c r="AB514" s="45"/>
    </row>
    <row r="515" ht="12.75">
      <c r="A515" s="45">
        <v>50</v>
      </c>
      <c r="B515" s="45">
        <v>1</v>
      </c>
      <c r="C515" s="45">
        <v>0</v>
      </c>
      <c r="D515" s="45">
        <v>2</v>
      </c>
      <c r="E515" s="45">
        <v>0</v>
      </c>
      <c r="F515" s="45">
        <f>ROUND(F514,O515)</f>
        <v>145875.17999999999</v>
      </c>
      <c r="G515" s="45" t="s">
        <v>177</v>
      </c>
      <c r="H515" s="45" t="s">
        <v>178</v>
      </c>
      <c r="I515" s="45"/>
      <c r="J515" s="45"/>
      <c r="K515" s="45">
        <v>212</v>
      </c>
      <c r="L515" s="45">
        <v>28</v>
      </c>
      <c r="M515" s="45">
        <v>0</v>
      </c>
      <c r="N515" s="45"/>
      <c r="O515" s="45">
        <v>2</v>
      </c>
      <c r="P515" s="45"/>
      <c r="Q515" s="45"/>
      <c r="R515" s="45"/>
      <c r="S515" s="45"/>
      <c r="T515" s="45"/>
      <c r="U515" s="45"/>
      <c r="V515" s="45"/>
      <c r="W515" s="45">
        <v>145875.17999999999</v>
      </c>
      <c r="X515" s="45">
        <v>1</v>
      </c>
      <c r="Y515" s="45">
        <v>145875.17999999999</v>
      </c>
      <c r="Z515" s="45"/>
      <c r="AA515" s="45"/>
      <c r="AB515" s="45"/>
    </row>
    <row r="516" ht="12.75">
      <c r="A516" s="45">
        <v>50</v>
      </c>
      <c r="B516" s="45">
        <v>1</v>
      </c>
      <c r="C516" s="45">
        <v>0</v>
      </c>
      <c r="D516" s="45">
        <v>2</v>
      </c>
      <c r="E516" s="45">
        <v>0</v>
      </c>
      <c r="F516" s="45">
        <f>ROUND(F515*0.2,O516)</f>
        <v>29175.040000000001</v>
      </c>
      <c r="G516" s="45" t="s">
        <v>179</v>
      </c>
      <c r="H516" s="45" t="s">
        <v>180</v>
      </c>
      <c r="I516" s="45"/>
      <c r="J516" s="45"/>
      <c r="K516" s="45">
        <v>212</v>
      </c>
      <c r="L516" s="45">
        <v>29</v>
      </c>
      <c r="M516" s="45">
        <v>0</v>
      </c>
      <c r="N516" s="45"/>
      <c r="O516" s="45">
        <v>2</v>
      </c>
      <c r="P516" s="45"/>
      <c r="Q516" s="45"/>
      <c r="R516" s="45"/>
      <c r="S516" s="45"/>
      <c r="T516" s="45"/>
      <c r="U516" s="45"/>
      <c r="V516" s="45"/>
      <c r="W516" s="45">
        <v>29175.040000000001</v>
      </c>
      <c r="X516" s="45">
        <v>1</v>
      </c>
      <c r="Y516" s="45">
        <v>29175.040000000001</v>
      </c>
      <c r="Z516" s="45"/>
      <c r="AA516" s="45"/>
      <c r="AB516" s="45"/>
    </row>
    <row r="517" ht="12.75">
      <c r="A517" s="45">
        <v>50</v>
      </c>
      <c r="B517" s="45">
        <v>1</v>
      </c>
      <c r="C517" s="45">
        <v>0</v>
      </c>
      <c r="D517" s="45">
        <v>2</v>
      </c>
      <c r="E517" s="45">
        <v>213</v>
      </c>
      <c r="F517" s="45">
        <f>ROUND(F515+F516,O517)</f>
        <v>175050.22</v>
      </c>
      <c r="G517" s="45" t="s">
        <v>181</v>
      </c>
      <c r="H517" s="45" t="s">
        <v>175</v>
      </c>
      <c r="I517" s="45"/>
      <c r="J517" s="45"/>
      <c r="K517" s="45">
        <v>212</v>
      </c>
      <c r="L517" s="45">
        <v>30</v>
      </c>
      <c r="M517" s="45">
        <v>0</v>
      </c>
      <c r="N517" s="45"/>
      <c r="O517" s="45">
        <v>2</v>
      </c>
      <c r="P517" s="45"/>
      <c r="Q517" s="45"/>
      <c r="R517" s="45"/>
      <c r="S517" s="45"/>
      <c r="T517" s="45"/>
      <c r="U517" s="45"/>
      <c r="V517" s="45"/>
      <c r="W517" s="45">
        <v>175050.22</v>
      </c>
      <c r="X517" s="45">
        <v>1</v>
      </c>
      <c r="Y517" s="45">
        <v>175050.22</v>
      </c>
      <c r="Z517" s="45"/>
      <c r="AA517" s="45"/>
      <c r="AB517" s="45"/>
    </row>
    <row r="518" ht="12.75">
      <c r="A518" s="45">
        <v>50</v>
      </c>
      <c r="B518" s="45">
        <v>1</v>
      </c>
      <c r="C518" s="45">
        <v>0</v>
      </c>
      <c r="D518" s="45">
        <v>2</v>
      </c>
      <c r="E518" s="45">
        <v>0</v>
      </c>
      <c r="F518" s="45">
        <f>ROUND(F517*0.5857501461,O518)</f>
        <v>102535.69</v>
      </c>
      <c r="G518" s="45" t="s">
        <v>182</v>
      </c>
      <c r="H518" s="45" t="s">
        <v>183</v>
      </c>
      <c r="I518" s="45"/>
      <c r="J518" s="45"/>
      <c r="K518" s="45">
        <v>212</v>
      </c>
      <c r="L518" s="45">
        <v>31</v>
      </c>
      <c r="M518" s="45">
        <v>0</v>
      </c>
      <c r="N518" s="45"/>
      <c r="O518" s="45">
        <v>2</v>
      </c>
      <c r="P518" s="45"/>
      <c r="Q518" s="45"/>
      <c r="R518" s="45"/>
      <c r="S518" s="45"/>
      <c r="T518" s="45"/>
      <c r="U518" s="45"/>
      <c r="V518" s="45"/>
      <c r="W518" s="45">
        <v>102535.69</v>
      </c>
      <c r="X518" s="45">
        <v>1</v>
      </c>
      <c r="Y518" s="45">
        <v>102535.69</v>
      </c>
      <c r="Z518" s="45"/>
      <c r="AA518" s="45"/>
      <c r="AB518" s="45"/>
    </row>
    <row r="520" ht="12.75">
      <c r="A520" s="42">
        <v>4</v>
      </c>
      <c r="B520" s="42">
        <v>1</v>
      </c>
      <c r="C520" s="42"/>
      <c r="D520" s="42">
        <f>ROW(A610)</f>
        <v>610</v>
      </c>
      <c r="E520" s="42"/>
      <c r="F520" s="42" t="s">
        <v>97</v>
      </c>
      <c r="G520" s="42" t="s">
        <v>195</v>
      </c>
      <c r="H520" s="42"/>
      <c r="I520" s="42">
        <v>0</v>
      </c>
      <c r="J520" s="42"/>
      <c r="K520" s="42">
        <v>-1</v>
      </c>
      <c r="L520" s="42"/>
      <c r="M520" s="42"/>
      <c r="N520" s="42"/>
      <c r="O520" s="42"/>
      <c r="P520" s="42"/>
      <c r="Q520" s="42"/>
      <c r="R520" s="42"/>
      <c r="S520" s="42">
        <v>0</v>
      </c>
      <c r="T520" s="42"/>
      <c r="U520" s="42"/>
      <c r="V520" s="42">
        <v>0</v>
      </c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2"/>
      <c r="BM520" s="42"/>
      <c r="BN520" s="42"/>
      <c r="BO520" s="42"/>
      <c r="BP520" s="42"/>
      <c r="BQ520" s="42"/>
      <c r="BR520" s="42"/>
      <c r="BS520" s="42"/>
      <c r="BT520" s="42"/>
      <c r="BU520" s="42"/>
      <c r="BV520" s="42"/>
      <c r="BW520" s="42"/>
      <c r="BX520" s="42">
        <v>0</v>
      </c>
      <c r="BY520" s="42"/>
      <c r="BZ520" s="42"/>
      <c r="CA520" s="42"/>
      <c r="CB520" s="42"/>
      <c r="CC520" s="42"/>
      <c r="CD520" s="42"/>
      <c r="CE520" s="42"/>
      <c r="CF520" s="42"/>
      <c r="CG520" s="42"/>
      <c r="CH520" s="42"/>
      <c r="CI520" s="42"/>
      <c r="CJ520" s="42">
        <v>0</v>
      </c>
    </row>
    <row r="522" ht="12.75">
      <c r="A522" s="43">
        <v>52</v>
      </c>
      <c r="B522" s="43">
        <f>B610</f>
        <v>1</v>
      </c>
      <c r="C522" s="43">
        <f>C610</f>
        <v>4</v>
      </c>
      <c r="D522" s="43">
        <f>D610</f>
        <v>520</v>
      </c>
      <c r="E522" s="43">
        <f>E610</f>
        <v>0</v>
      </c>
      <c r="F522" s="43" t="str">
        <f>F610</f>
        <v xml:space="preserve">Новый раздел</v>
      </c>
      <c r="G522" s="43" t="str">
        <f>G610</f>
        <v xml:space="preserve">Котляковское кладбище, ул.Деловая, 20-А</v>
      </c>
      <c r="H522" s="43"/>
      <c r="I522" s="43"/>
      <c r="J522" s="43"/>
      <c r="K522" s="43"/>
      <c r="L522" s="43"/>
      <c r="M522" s="43"/>
      <c r="N522" s="43"/>
      <c r="O522" s="43">
        <f>O610</f>
        <v>265617.39000000001</v>
      </c>
      <c r="P522" s="43">
        <f>P610</f>
        <v>142349.5</v>
      </c>
      <c r="Q522" s="43">
        <f>Q610</f>
        <v>96948.889999999999</v>
      </c>
      <c r="R522" s="43">
        <f>R610</f>
        <v>50374.32</v>
      </c>
      <c r="S522" s="43">
        <f>S610</f>
        <v>26319</v>
      </c>
      <c r="T522" s="43">
        <f>T610</f>
        <v>0</v>
      </c>
      <c r="U522" s="43">
        <f>U610</f>
        <v>102</v>
      </c>
      <c r="V522" s="43">
        <f>V610</f>
        <v>0</v>
      </c>
      <c r="W522" s="43">
        <f>W610</f>
        <v>0</v>
      </c>
      <c r="X522" s="43">
        <f>X610</f>
        <v>18423.299999999999</v>
      </c>
      <c r="Y522" s="43">
        <f>Y610</f>
        <v>2631.9000000000001</v>
      </c>
      <c r="Z522" s="43">
        <f>Z610</f>
        <v>0</v>
      </c>
      <c r="AA522" s="43">
        <f>AA610</f>
        <v>0</v>
      </c>
      <c r="AB522" s="43">
        <f>AB610</f>
        <v>0</v>
      </c>
      <c r="AC522" s="43">
        <f>AC610</f>
        <v>0</v>
      </c>
      <c r="AD522" s="43">
        <f>AD610</f>
        <v>0</v>
      </c>
      <c r="AE522" s="43">
        <f>AE610</f>
        <v>0</v>
      </c>
      <c r="AF522" s="43">
        <f>AF610</f>
        <v>0</v>
      </c>
      <c r="AG522" s="43">
        <f>AG610</f>
        <v>0</v>
      </c>
      <c r="AH522" s="43">
        <f>AH610</f>
        <v>0</v>
      </c>
      <c r="AI522" s="43">
        <f>AI610</f>
        <v>0</v>
      </c>
      <c r="AJ522" s="43">
        <f>AJ610</f>
        <v>0</v>
      </c>
      <c r="AK522" s="43">
        <f>AK610</f>
        <v>0</v>
      </c>
      <c r="AL522" s="43">
        <f>AL610</f>
        <v>0</v>
      </c>
      <c r="AM522" s="43">
        <f>AM610</f>
        <v>0</v>
      </c>
      <c r="AN522" s="43">
        <f>AN610</f>
        <v>0</v>
      </c>
      <c r="AO522" s="43">
        <f>AO610</f>
        <v>0</v>
      </c>
      <c r="AP522" s="43">
        <f>AP610</f>
        <v>0</v>
      </c>
      <c r="AQ522" s="43">
        <f>AQ610</f>
        <v>0</v>
      </c>
      <c r="AR522" s="43">
        <f>AR610</f>
        <v>306412.83000000002</v>
      </c>
      <c r="AS522" s="43">
        <f>AS610</f>
        <v>0</v>
      </c>
      <c r="AT522" s="43">
        <f>AT610</f>
        <v>0</v>
      </c>
      <c r="AU522" s="43">
        <f>AU610</f>
        <v>306412.83000000002</v>
      </c>
      <c r="AV522" s="43">
        <f>AV610</f>
        <v>142349.5</v>
      </c>
      <c r="AW522" s="43">
        <f>AW610</f>
        <v>142349.5</v>
      </c>
      <c r="AX522" s="43">
        <f>AX610</f>
        <v>0</v>
      </c>
      <c r="AY522" s="43">
        <f>AY610</f>
        <v>142349.5</v>
      </c>
      <c r="AZ522" s="43">
        <f>AZ610</f>
        <v>0</v>
      </c>
      <c r="BA522" s="43">
        <f>BA610</f>
        <v>0</v>
      </c>
      <c r="BB522" s="43">
        <f>BB610</f>
        <v>0</v>
      </c>
      <c r="BC522" s="43">
        <f>BC610</f>
        <v>0</v>
      </c>
      <c r="BD522" s="43">
        <f>BD610</f>
        <v>0</v>
      </c>
      <c r="BE522" s="43">
        <f>BE610</f>
        <v>0</v>
      </c>
      <c r="BF522" s="43">
        <f>BF610</f>
        <v>0</v>
      </c>
      <c r="BG522" s="43">
        <f>BG610</f>
        <v>0</v>
      </c>
      <c r="BH522" s="43">
        <f>BH610</f>
        <v>0</v>
      </c>
      <c r="BI522" s="43">
        <f>BI610</f>
        <v>0</v>
      </c>
      <c r="BJ522" s="43">
        <f>BJ610</f>
        <v>0</v>
      </c>
      <c r="BK522" s="43">
        <f>BK610</f>
        <v>0</v>
      </c>
      <c r="BL522" s="43">
        <f>BL610</f>
        <v>0</v>
      </c>
      <c r="BM522" s="43">
        <f>BM610</f>
        <v>0</v>
      </c>
      <c r="BN522" s="43">
        <f>BN610</f>
        <v>0</v>
      </c>
      <c r="BO522" s="43">
        <f>BO610</f>
        <v>0</v>
      </c>
      <c r="BP522" s="43">
        <f>BP610</f>
        <v>0</v>
      </c>
      <c r="BQ522" s="43">
        <f>BQ610</f>
        <v>0</v>
      </c>
      <c r="BR522" s="43">
        <f>BR610</f>
        <v>0</v>
      </c>
      <c r="BS522" s="43">
        <f>BS610</f>
        <v>0</v>
      </c>
      <c r="BT522" s="43">
        <f>BT610</f>
        <v>0</v>
      </c>
      <c r="BU522" s="43">
        <f>BU610</f>
        <v>0</v>
      </c>
      <c r="BV522" s="43">
        <f>BV610</f>
        <v>0</v>
      </c>
      <c r="BW522" s="43">
        <f>BW610</f>
        <v>0</v>
      </c>
      <c r="BX522" s="43">
        <f>BX610</f>
        <v>0</v>
      </c>
      <c r="BY522" s="43">
        <f>BY610</f>
        <v>0</v>
      </c>
      <c r="BZ522" s="43">
        <f>BZ610</f>
        <v>0</v>
      </c>
      <c r="CA522" s="43">
        <f>CA610</f>
        <v>0</v>
      </c>
      <c r="CB522" s="43">
        <f>CB610</f>
        <v>0</v>
      </c>
      <c r="CC522" s="43">
        <f>CC610</f>
        <v>0</v>
      </c>
      <c r="CD522" s="43">
        <f>CD610</f>
        <v>0</v>
      </c>
      <c r="CE522" s="43">
        <f>CE610</f>
        <v>0</v>
      </c>
      <c r="CF522" s="43">
        <f>CF610</f>
        <v>0</v>
      </c>
      <c r="CG522" s="43">
        <f>CG610</f>
        <v>0</v>
      </c>
      <c r="CH522" s="43">
        <f>CH610</f>
        <v>0</v>
      </c>
      <c r="CI522" s="43">
        <f>CI610</f>
        <v>0</v>
      </c>
      <c r="CJ522" s="43">
        <f>CJ610</f>
        <v>0</v>
      </c>
      <c r="CK522" s="43">
        <f>CK610</f>
        <v>0</v>
      </c>
      <c r="CL522" s="43">
        <f>CL610</f>
        <v>0</v>
      </c>
      <c r="CM522" s="43">
        <f>CM610</f>
        <v>0</v>
      </c>
      <c r="CN522" s="43">
        <f>CN610</f>
        <v>0</v>
      </c>
      <c r="CO522" s="43">
        <f>CO610</f>
        <v>0</v>
      </c>
      <c r="CP522" s="43">
        <f>CP610</f>
        <v>0</v>
      </c>
      <c r="CQ522" s="43">
        <f>CQ610</f>
        <v>0</v>
      </c>
      <c r="CR522" s="43">
        <f>CR610</f>
        <v>0</v>
      </c>
      <c r="CS522" s="43">
        <f>CS610</f>
        <v>0</v>
      </c>
      <c r="CT522" s="43">
        <f>CT610</f>
        <v>0</v>
      </c>
      <c r="CU522" s="43">
        <f>CU610</f>
        <v>0</v>
      </c>
      <c r="CV522" s="43">
        <f>CV610</f>
        <v>0</v>
      </c>
      <c r="CW522" s="43">
        <f>CW610</f>
        <v>0</v>
      </c>
      <c r="CX522" s="43">
        <f>CX610</f>
        <v>0</v>
      </c>
      <c r="CY522" s="43">
        <f>CY610</f>
        <v>0</v>
      </c>
      <c r="CZ522" s="43">
        <f>CZ610</f>
        <v>0</v>
      </c>
      <c r="DA522" s="43">
        <f>DA610</f>
        <v>0</v>
      </c>
      <c r="DB522" s="43">
        <f>DB610</f>
        <v>0</v>
      </c>
      <c r="DC522" s="43">
        <f>DC610</f>
        <v>0</v>
      </c>
      <c r="DD522" s="43">
        <f>DD610</f>
        <v>0</v>
      </c>
      <c r="DE522" s="43">
        <f>DE610</f>
        <v>0</v>
      </c>
      <c r="DF522" s="43">
        <f>DF610</f>
        <v>0</v>
      </c>
      <c r="DG522" s="44">
        <f>DG610</f>
        <v>0</v>
      </c>
      <c r="DH522" s="44">
        <f>DH610</f>
        <v>0</v>
      </c>
      <c r="DI522" s="44">
        <f>DI610</f>
        <v>0</v>
      </c>
      <c r="DJ522" s="44">
        <f>DJ610</f>
        <v>0</v>
      </c>
      <c r="DK522" s="44">
        <f>DK610</f>
        <v>0</v>
      </c>
      <c r="DL522" s="44">
        <f>DL610</f>
        <v>0</v>
      </c>
      <c r="DM522" s="44">
        <f>DM610</f>
        <v>0</v>
      </c>
      <c r="DN522" s="44">
        <f>DN610</f>
        <v>0</v>
      </c>
      <c r="DO522" s="44">
        <f>DO610</f>
        <v>0</v>
      </c>
      <c r="DP522" s="44">
        <f>DP610</f>
        <v>0</v>
      </c>
      <c r="DQ522" s="44">
        <f>DQ610</f>
        <v>0</v>
      </c>
      <c r="DR522" s="44">
        <f>DR610</f>
        <v>0</v>
      </c>
      <c r="DS522" s="44">
        <f>DS610</f>
        <v>0</v>
      </c>
      <c r="DT522" s="44">
        <f>DT610</f>
        <v>0</v>
      </c>
      <c r="DU522" s="44">
        <f>DU610</f>
        <v>0</v>
      </c>
      <c r="DV522" s="44">
        <f>DV610</f>
        <v>0</v>
      </c>
      <c r="DW522" s="44">
        <f>DW610</f>
        <v>0</v>
      </c>
      <c r="DX522" s="44">
        <f>DX610</f>
        <v>0</v>
      </c>
      <c r="DY522" s="44">
        <f>DY610</f>
        <v>0</v>
      </c>
      <c r="DZ522" s="44">
        <f>DZ610</f>
        <v>0</v>
      </c>
      <c r="EA522" s="44">
        <f>EA610</f>
        <v>0</v>
      </c>
      <c r="EB522" s="44">
        <f>EB610</f>
        <v>0</v>
      </c>
      <c r="EC522" s="44">
        <f>EC610</f>
        <v>0</v>
      </c>
      <c r="ED522" s="44">
        <f>ED610</f>
        <v>0</v>
      </c>
      <c r="EE522" s="44">
        <f>EE610</f>
        <v>0</v>
      </c>
      <c r="EF522" s="44">
        <f>EF610</f>
        <v>0</v>
      </c>
      <c r="EG522" s="44">
        <f>EG610</f>
        <v>0</v>
      </c>
      <c r="EH522" s="44">
        <f>EH610</f>
        <v>0</v>
      </c>
      <c r="EI522" s="44">
        <f>EI610</f>
        <v>0</v>
      </c>
      <c r="EJ522" s="44">
        <f>EJ610</f>
        <v>0</v>
      </c>
      <c r="EK522" s="44">
        <f>EK610</f>
        <v>0</v>
      </c>
      <c r="EL522" s="44">
        <f>EL610</f>
        <v>0</v>
      </c>
      <c r="EM522" s="44">
        <f>EM610</f>
        <v>0</v>
      </c>
      <c r="EN522" s="44">
        <f>EN610</f>
        <v>0</v>
      </c>
      <c r="EO522" s="44">
        <f>EO610</f>
        <v>0</v>
      </c>
      <c r="EP522" s="44">
        <f>EP610</f>
        <v>0</v>
      </c>
      <c r="EQ522" s="44">
        <f>EQ610</f>
        <v>0</v>
      </c>
      <c r="ER522" s="44">
        <f>ER610</f>
        <v>0</v>
      </c>
      <c r="ES522" s="44">
        <f>ES610</f>
        <v>0</v>
      </c>
      <c r="ET522" s="44">
        <f>ET610</f>
        <v>0</v>
      </c>
      <c r="EU522" s="44">
        <f>EU610</f>
        <v>0</v>
      </c>
      <c r="EV522" s="44">
        <f>EV610</f>
        <v>0</v>
      </c>
      <c r="EW522" s="44">
        <f>EW610</f>
        <v>0</v>
      </c>
      <c r="EX522" s="44">
        <f>EX610</f>
        <v>0</v>
      </c>
      <c r="EY522" s="44">
        <f>EY610</f>
        <v>0</v>
      </c>
      <c r="EZ522" s="44">
        <f>EZ610</f>
        <v>0</v>
      </c>
      <c r="FA522" s="44">
        <f>FA610</f>
        <v>0</v>
      </c>
      <c r="FB522" s="44">
        <f>FB610</f>
        <v>0</v>
      </c>
      <c r="FC522" s="44">
        <f>FC610</f>
        <v>0</v>
      </c>
      <c r="FD522" s="44">
        <f>FD610</f>
        <v>0</v>
      </c>
      <c r="FE522" s="44">
        <f>FE610</f>
        <v>0</v>
      </c>
      <c r="FF522" s="44">
        <f>FF610</f>
        <v>0</v>
      </c>
      <c r="FG522" s="44">
        <f>FG610</f>
        <v>0</v>
      </c>
      <c r="FH522" s="44">
        <f>FH610</f>
        <v>0</v>
      </c>
      <c r="FI522" s="44">
        <f>FI610</f>
        <v>0</v>
      </c>
      <c r="FJ522" s="44">
        <f>FJ610</f>
        <v>0</v>
      </c>
      <c r="FK522" s="44">
        <f>FK610</f>
        <v>0</v>
      </c>
      <c r="FL522" s="44">
        <f>FL610</f>
        <v>0</v>
      </c>
      <c r="FM522" s="44">
        <f>FM610</f>
        <v>0</v>
      </c>
      <c r="FN522" s="44">
        <f>FN610</f>
        <v>0</v>
      </c>
      <c r="FO522" s="44">
        <f>FO610</f>
        <v>0</v>
      </c>
      <c r="FP522" s="44">
        <f>FP610</f>
        <v>0</v>
      </c>
      <c r="FQ522" s="44">
        <f>FQ610</f>
        <v>0</v>
      </c>
      <c r="FR522" s="44">
        <f>FR610</f>
        <v>0</v>
      </c>
      <c r="FS522" s="44">
        <f>FS610</f>
        <v>0</v>
      </c>
      <c r="FT522" s="44">
        <f>FT610</f>
        <v>0</v>
      </c>
      <c r="FU522" s="44">
        <f>FU610</f>
        <v>0</v>
      </c>
      <c r="FV522" s="44">
        <f>FV610</f>
        <v>0</v>
      </c>
      <c r="FW522" s="44">
        <f>FW610</f>
        <v>0</v>
      </c>
      <c r="FX522" s="44">
        <f>FX610</f>
        <v>0</v>
      </c>
      <c r="FY522" s="44">
        <f>FY610</f>
        <v>0</v>
      </c>
      <c r="FZ522" s="44">
        <f>FZ610</f>
        <v>0</v>
      </c>
      <c r="GA522" s="44">
        <f>GA610</f>
        <v>0</v>
      </c>
      <c r="GB522" s="44">
        <f>GB610</f>
        <v>0</v>
      </c>
      <c r="GC522" s="44">
        <f>GC610</f>
        <v>0</v>
      </c>
      <c r="GD522" s="44">
        <f>GD610</f>
        <v>0</v>
      </c>
      <c r="GE522" s="44">
        <f>GE610</f>
        <v>0</v>
      </c>
      <c r="GF522" s="44">
        <f>GF610</f>
        <v>0</v>
      </c>
      <c r="GG522" s="44">
        <f>GG610</f>
        <v>0</v>
      </c>
      <c r="GH522" s="44">
        <f>GH610</f>
        <v>0</v>
      </c>
      <c r="GI522" s="44">
        <f>GI610</f>
        <v>0</v>
      </c>
      <c r="GJ522" s="44">
        <f>GJ610</f>
        <v>0</v>
      </c>
      <c r="GK522" s="44">
        <f>GK610</f>
        <v>0</v>
      </c>
      <c r="GL522" s="44">
        <f>GL610</f>
        <v>0</v>
      </c>
      <c r="GM522" s="44">
        <f>GM610</f>
        <v>0</v>
      </c>
      <c r="GN522" s="44">
        <f>GN610</f>
        <v>0</v>
      </c>
      <c r="GO522" s="44">
        <f>GO610</f>
        <v>0</v>
      </c>
      <c r="GP522" s="44">
        <f>GP610</f>
        <v>0</v>
      </c>
      <c r="GQ522" s="44">
        <f>GQ610</f>
        <v>0</v>
      </c>
      <c r="GR522" s="44">
        <f>GR610</f>
        <v>0</v>
      </c>
      <c r="GS522" s="44">
        <f>GS610</f>
        <v>0</v>
      </c>
      <c r="GT522" s="44">
        <f>GT610</f>
        <v>0</v>
      </c>
      <c r="GU522" s="44">
        <f>GU610</f>
        <v>0</v>
      </c>
      <c r="GV522" s="44">
        <f>GV610</f>
        <v>0</v>
      </c>
      <c r="GW522" s="44">
        <f>GW610</f>
        <v>0</v>
      </c>
      <c r="GX522" s="44">
        <f>GX610</f>
        <v>0</v>
      </c>
    </row>
    <row r="524" ht="12.75">
      <c r="A524" s="42">
        <v>5</v>
      </c>
      <c r="B524" s="42">
        <v>1</v>
      </c>
      <c r="C524" s="42"/>
      <c r="D524" s="42">
        <f>ROW(A533)</f>
        <v>533</v>
      </c>
      <c r="E524" s="42"/>
      <c r="F524" s="42" t="s">
        <v>99</v>
      </c>
      <c r="G524" s="42" t="s">
        <v>196</v>
      </c>
      <c r="H524" s="42"/>
      <c r="I524" s="42">
        <v>0</v>
      </c>
      <c r="J524" s="42"/>
      <c r="K524" s="42">
        <v>-1</v>
      </c>
      <c r="L524" s="42"/>
      <c r="M524" s="42"/>
      <c r="N524" s="42"/>
      <c r="O524" s="42"/>
      <c r="P524" s="42"/>
      <c r="Q524" s="42"/>
      <c r="R524" s="42"/>
      <c r="S524" s="42">
        <v>0</v>
      </c>
      <c r="T524" s="42"/>
      <c r="U524" s="42"/>
      <c r="V524" s="42">
        <v>0</v>
      </c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2"/>
      <c r="BM524" s="42"/>
      <c r="BN524" s="42"/>
      <c r="BO524" s="42"/>
      <c r="BP524" s="42"/>
      <c r="BQ524" s="42"/>
      <c r="BR524" s="42"/>
      <c r="BS524" s="42"/>
      <c r="BT524" s="42"/>
      <c r="BU524" s="42"/>
      <c r="BV524" s="42"/>
      <c r="BW524" s="42"/>
      <c r="BX524" s="42">
        <v>0</v>
      </c>
      <c r="BY524" s="42"/>
      <c r="BZ524" s="42"/>
      <c r="CA524" s="42"/>
      <c r="CB524" s="42"/>
      <c r="CC524" s="42"/>
      <c r="CD524" s="42"/>
      <c r="CE524" s="42"/>
      <c r="CF524" s="42"/>
      <c r="CG524" s="42"/>
      <c r="CH524" s="42"/>
      <c r="CI524" s="42"/>
      <c r="CJ524" s="42">
        <v>0</v>
      </c>
    </row>
    <row r="526" ht="12.75">
      <c r="A526" s="43">
        <v>52</v>
      </c>
      <c r="B526" s="43">
        <f>B533</f>
        <v>1</v>
      </c>
      <c r="C526" s="43">
        <f>C533</f>
        <v>5</v>
      </c>
      <c r="D526" s="43">
        <f>D533</f>
        <v>524</v>
      </c>
      <c r="E526" s="43">
        <f>E533</f>
        <v>0</v>
      </c>
      <c r="F526" s="43" t="str">
        <f>F533</f>
        <v xml:space="preserve">Новый подраздел</v>
      </c>
      <c r="G526" s="43" t="str">
        <f>G533</f>
        <v xml:space="preserve">Ремонт асфальтобетонного покрытия - 300,0 м2</v>
      </c>
      <c r="H526" s="43"/>
      <c r="I526" s="43"/>
      <c r="J526" s="43"/>
      <c r="K526" s="43"/>
      <c r="L526" s="43"/>
      <c r="M526" s="43"/>
      <c r="N526" s="43"/>
      <c r="O526" s="43">
        <f>O533</f>
        <v>204333.64999999999</v>
      </c>
      <c r="P526" s="43">
        <f>P533</f>
        <v>113622</v>
      </c>
      <c r="Q526" s="43">
        <f>Q533</f>
        <v>71799.649999999994</v>
      </c>
      <c r="R526" s="43">
        <f>R533</f>
        <v>36549.720000000001</v>
      </c>
      <c r="S526" s="43">
        <f>S533</f>
        <v>18912</v>
      </c>
      <c r="T526" s="43">
        <f>T533</f>
        <v>0</v>
      </c>
      <c r="U526" s="43">
        <f>U533</f>
        <v>69</v>
      </c>
      <c r="V526" s="43">
        <f>V533</f>
        <v>0</v>
      </c>
      <c r="W526" s="43">
        <f>W533</f>
        <v>0</v>
      </c>
      <c r="X526" s="43">
        <f>X533</f>
        <v>13238.4</v>
      </c>
      <c r="Y526" s="43">
        <f>Y533</f>
        <v>1891.2</v>
      </c>
      <c r="Z526" s="43">
        <f>Z533</f>
        <v>0</v>
      </c>
      <c r="AA526" s="43">
        <f>AA533</f>
        <v>0</v>
      </c>
      <c r="AB526" s="43">
        <f>AB533</f>
        <v>204333.64999999999</v>
      </c>
      <c r="AC526" s="43">
        <f>AC533</f>
        <v>113622</v>
      </c>
      <c r="AD526" s="43">
        <f>AD533</f>
        <v>71799.649999999994</v>
      </c>
      <c r="AE526" s="43">
        <f>AE533</f>
        <v>36549.720000000001</v>
      </c>
      <c r="AF526" s="43">
        <f>AF533</f>
        <v>18912</v>
      </c>
      <c r="AG526" s="43">
        <f>AG533</f>
        <v>0</v>
      </c>
      <c r="AH526" s="43">
        <f>AH533</f>
        <v>69</v>
      </c>
      <c r="AI526" s="43">
        <f>AI533</f>
        <v>0</v>
      </c>
      <c r="AJ526" s="43">
        <f>AJ533</f>
        <v>0</v>
      </c>
      <c r="AK526" s="43">
        <f>AK533</f>
        <v>13238.4</v>
      </c>
      <c r="AL526" s="43">
        <f>AL533</f>
        <v>1891.2</v>
      </c>
      <c r="AM526" s="43">
        <f>AM533</f>
        <v>0</v>
      </c>
      <c r="AN526" s="43">
        <f>AN533</f>
        <v>0</v>
      </c>
      <c r="AO526" s="43">
        <f>AO533</f>
        <v>0</v>
      </c>
      <c r="AP526" s="43">
        <f>AP533</f>
        <v>0</v>
      </c>
      <c r="AQ526" s="43">
        <f>AQ533</f>
        <v>0</v>
      </c>
      <c r="AR526" s="43">
        <f>AR533</f>
        <v>233100.41</v>
      </c>
      <c r="AS526" s="43">
        <f>AS533</f>
        <v>0</v>
      </c>
      <c r="AT526" s="43">
        <f>AT533</f>
        <v>0</v>
      </c>
      <c r="AU526" s="43">
        <f>AU533</f>
        <v>233100.41</v>
      </c>
      <c r="AV526" s="43">
        <f>AV533</f>
        <v>113622</v>
      </c>
      <c r="AW526" s="43">
        <f>AW533</f>
        <v>113622</v>
      </c>
      <c r="AX526" s="43">
        <f>AX533</f>
        <v>0</v>
      </c>
      <c r="AY526" s="43">
        <f>AY533</f>
        <v>113622</v>
      </c>
      <c r="AZ526" s="43">
        <f>AZ533</f>
        <v>0</v>
      </c>
      <c r="BA526" s="43">
        <f>BA533</f>
        <v>0</v>
      </c>
      <c r="BB526" s="43">
        <f>BB533</f>
        <v>0</v>
      </c>
      <c r="BC526" s="43">
        <f>BC533</f>
        <v>0</v>
      </c>
      <c r="BD526" s="43">
        <f>BD533</f>
        <v>0</v>
      </c>
      <c r="BE526" s="43">
        <f>BE533</f>
        <v>0</v>
      </c>
      <c r="BF526" s="43">
        <f>BF533</f>
        <v>0</v>
      </c>
      <c r="BG526" s="43">
        <f>BG533</f>
        <v>0</v>
      </c>
      <c r="BH526" s="43">
        <f>BH533</f>
        <v>0</v>
      </c>
      <c r="BI526" s="43">
        <f>BI533</f>
        <v>0</v>
      </c>
      <c r="BJ526" s="43">
        <f>BJ533</f>
        <v>0</v>
      </c>
      <c r="BK526" s="43">
        <f>BK533</f>
        <v>0</v>
      </c>
      <c r="BL526" s="43">
        <f>BL533</f>
        <v>0</v>
      </c>
      <c r="BM526" s="43">
        <f>BM533</f>
        <v>0</v>
      </c>
      <c r="BN526" s="43">
        <f>BN533</f>
        <v>0</v>
      </c>
      <c r="BO526" s="43">
        <f>BO533</f>
        <v>0</v>
      </c>
      <c r="BP526" s="43">
        <f>BP533</f>
        <v>0</v>
      </c>
      <c r="BQ526" s="43">
        <f>BQ533</f>
        <v>0</v>
      </c>
      <c r="BR526" s="43">
        <f>BR533</f>
        <v>0</v>
      </c>
      <c r="BS526" s="43">
        <f>BS533</f>
        <v>0</v>
      </c>
      <c r="BT526" s="43">
        <f>BT533</f>
        <v>0</v>
      </c>
      <c r="BU526" s="43">
        <f>BU533</f>
        <v>0</v>
      </c>
      <c r="BV526" s="43">
        <f>BV533</f>
        <v>0</v>
      </c>
      <c r="BW526" s="43">
        <f>BW533</f>
        <v>0</v>
      </c>
      <c r="BX526" s="43">
        <f>BX533</f>
        <v>0</v>
      </c>
      <c r="BY526" s="43">
        <f>BY533</f>
        <v>0</v>
      </c>
      <c r="BZ526" s="43">
        <f>BZ533</f>
        <v>0</v>
      </c>
      <c r="CA526" s="43">
        <f>CA533</f>
        <v>233100.41</v>
      </c>
      <c r="CB526" s="43">
        <f>CB533</f>
        <v>0</v>
      </c>
      <c r="CC526" s="43">
        <f>CC533</f>
        <v>0</v>
      </c>
      <c r="CD526" s="43">
        <f>CD533</f>
        <v>233100.41</v>
      </c>
      <c r="CE526" s="43">
        <f>CE533</f>
        <v>113622</v>
      </c>
      <c r="CF526" s="43">
        <f>CF533</f>
        <v>113622</v>
      </c>
      <c r="CG526" s="43">
        <f>CG533</f>
        <v>0</v>
      </c>
      <c r="CH526" s="43">
        <f>CH533</f>
        <v>113622</v>
      </c>
      <c r="CI526" s="43">
        <f>CI533</f>
        <v>0</v>
      </c>
      <c r="CJ526" s="43">
        <f>CJ533</f>
        <v>0</v>
      </c>
      <c r="CK526" s="43">
        <f>CK533</f>
        <v>0</v>
      </c>
      <c r="CL526" s="43">
        <f>CL533</f>
        <v>0</v>
      </c>
      <c r="CM526" s="43">
        <f>CM533</f>
        <v>0</v>
      </c>
      <c r="CN526" s="43">
        <f>CN533</f>
        <v>0</v>
      </c>
      <c r="CO526" s="43">
        <f>CO533</f>
        <v>0</v>
      </c>
      <c r="CP526" s="43">
        <f>CP533</f>
        <v>0</v>
      </c>
      <c r="CQ526" s="43">
        <f>CQ533</f>
        <v>0</v>
      </c>
      <c r="CR526" s="43">
        <f>CR533</f>
        <v>0</v>
      </c>
      <c r="CS526" s="43">
        <f>CS533</f>
        <v>0</v>
      </c>
      <c r="CT526" s="43">
        <f>CT533</f>
        <v>0</v>
      </c>
      <c r="CU526" s="43">
        <f>CU533</f>
        <v>0</v>
      </c>
      <c r="CV526" s="43">
        <f>CV533</f>
        <v>0</v>
      </c>
      <c r="CW526" s="43">
        <f>CW533</f>
        <v>0</v>
      </c>
      <c r="CX526" s="43">
        <f>CX533</f>
        <v>0</v>
      </c>
      <c r="CY526" s="43">
        <f>CY533</f>
        <v>0</v>
      </c>
      <c r="CZ526" s="43">
        <f>CZ533</f>
        <v>0</v>
      </c>
      <c r="DA526" s="43">
        <f>DA533</f>
        <v>0</v>
      </c>
      <c r="DB526" s="43">
        <f>DB533</f>
        <v>0</v>
      </c>
      <c r="DC526" s="43">
        <f>DC533</f>
        <v>0</v>
      </c>
      <c r="DD526" s="43">
        <f>DD533</f>
        <v>0</v>
      </c>
      <c r="DE526" s="43">
        <f>DE533</f>
        <v>0</v>
      </c>
      <c r="DF526" s="43">
        <f>DF533</f>
        <v>0</v>
      </c>
      <c r="DG526" s="44">
        <f>DG533</f>
        <v>0</v>
      </c>
      <c r="DH526" s="44">
        <f>DH533</f>
        <v>0</v>
      </c>
      <c r="DI526" s="44">
        <f>DI533</f>
        <v>0</v>
      </c>
      <c r="DJ526" s="44">
        <f>DJ533</f>
        <v>0</v>
      </c>
      <c r="DK526" s="44">
        <f>DK533</f>
        <v>0</v>
      </c>
      <c r="DL526" s="44">
        <f>DL533</f>
        <v>0</v>
      </c>
      <c r="DM526" s="44">
        <f>DM533</f>
        <v>0</v>
      </c>
      <c r="DN526" s="44">
        <f>DN533</f>
        <v>0</v>
      </c>
      <c r="DO526" s="44">
        <f>DO533</f>
        <v>0</v>
      </c>
      <c r="DP526" s="44">
        <f>DP533</f>
        <v>0</v>
      </c>
      <c r="DQ526" s="44">
        <f>DQ533</f>
        <v>0</v>
      </c>
      <c r="DR526" s="44">
        <f>DR533</f>
        <v>0</v>
      </c>
      <c r="DS526" s="44">
        <f>DS533</f>
        <v>0</v>
      </c>
      <c r="DT526" s="44">
        <f>DT533</f>
        <v>0</v>
      </c>
      <c r="DU526" s="44">
        <f>DU533</f>
        <v>0</v>
      </c>
      <c r="DV526" s="44">
        <f>DV533</f>
        <v>0</v>
      </c>
      <c r="DW526" s="44">
        <f>DW533</f>
        <v>0</v>
      </c>
      <c r="DX526" s="44">
        <f>DX533</f>
        <v>0</v>
      </c>
      <c r="DY526" s="44">
        <f>DY533</f>
        <v>0</v>
      </c>
      <c r="DZ526" s="44">
        <f>DZ533</f>
        <v>0</v>
      </c>
      <c r="EA526" s="44">
        <f>EA533</f>
        <v>0</v>
      </c>
      <c r="EB526" s="44">
        <f>EB533</f>
        <v>0</v>
      </c>
      <c r="EC526" s="44">
        <f>EC533</f>
        <v>0</v>
      </c>
      <c r="ED526" s="44">
        <f>ED533</f>
        <v>0</v>
      </c>
      <c r="EE526" s="44">
        <f>EE533</f>
        <v>0</v>
      </c>
      <c r="EF526" s="44">
        <f>EF533</f>
        <v>0</v>
      </c>
      <c r="EG526" s="44">
        <f>EG533</f>
        <v>0</v>
      </c>
      <c r="EH526" s="44">
        <f>EH533</f>
        <v>0</v>
      </c>
      <c r="EI526" s="44">
        <f>EI533</f>
        <v>0</v>
      </c>
      <c r="EJ526" s="44">
        <f>EJ533</f>
        <v>0</v>
      </c>
      <c r="EK526" s="44">
        <f>EK533</f>
        <v>0</v>
      </c>
      <c r="EL526" s="44">
        <f>EL533</f>
        <v>0</v>
      </c>
      <c r="EM526" s="44">
        <f>EM533</f>
        <v>0</v>
      </c>
      <c r="EN526" s="44">
        <f>EN533</f>
        <v>0</v>
      </c>
      <c r="EO526" s="44">
        <f>EO533</f>
        <v>0</v>
      </c>
      <c r="EP526" s="44">
        <f>EP533</f>
        <v>0</v>
      </c>
      <c r="EQ526" s="44">
        <f>EQ533</f>
        <v>0</v>
      </c>
      <c r="ER526" s="44">
        <f>ER533</f>
        <v>0</v>
      </c>
      <c r="ES526" s="44">
        <f>ES533</f>
        <v>0</v>
      </c>
      <c r="ET526" s="44">
        <f>ET533</f>
        <v>0</v>
      </c>
      <c r="EU526" s="44">
        <f>EU533</f>
        <v>0</v>
      </c>
      <c r="EV526" s="44">
        <f>EV533</f>
        <v>0</v>
      </c>
      <c r="EW526" s="44">
        <f>EW533</f>
        <v>0</v>
      </c>
      <c r="EX526" s="44">
        <f>EX533</f>
        <v>0</v>
      </c>
      <c r="EY526" s="44">
        <f>EY533</f>
        <v>0</v>
      </c>
      <c r="EZ526" s="44">
        <f>EZ533</f>
        <v>0</v>
      </c>
      <c r="FA526" s="44">
        <f>FA533</f>
        <v>0</v>
      </c>
      <c r="FB526" s="44">
        <f>FB533</f>
        <v>0</v>
      </c>
      <c r="FC526" s="44">
        <f>FC533</f>
        <v>0</v>
      </c>
      <c r="FD526" s="44">
        <f>FD533</f>
        <v>0</v>
      </c>
      <c r="FE526" s="44">
        <f>FE533</f>
        <v>0</v>
      </c>
      <c r="FF526" s="44">
        <f>FF533</f>
        <v>0</v>
      </c>
      <c r="FG526" s="44">
        <f>FG533</f>
        <v>0</v>
      </c>
      <c r="FH526" s="44">
        <f>FH533</f>
        <v>0</v>
      </c>
      <c r="FI526" s="44">
        <f>FI533</f>
        <v>0</v>
      </c>
      <c r="FJ526" s="44">
        <f>FJ533</f>
        <v>0</v>
      </c>
      <c r="FK526" s="44">
        <f>FK533</f>
        <v>0</v>
      </c>
      <c r="FL526" s="44">
        <f>FL533</f>
        <v>0</v>
      </c>
      <c r="FM526" s="44">
        <f>FM533</f>
        <v>0</v>
      </c>
      <c r="FN526" s="44">
        <f>FN533</f>
        <v>0</v>
      </c>
      <c r="FO526" s="44">
        <f>FO533</f>
        <v>0</v>
      </c>
      <c r="FP526" s="44">
        <f>FP533</f>
        <v>0</v>
      </c>
      <c r="FQ526" s="44">
        <f>FQ533</f>
        <v>0</v>
      </c>
      <c r="FR526" s="44">
        <f>FR533</f>
        <v>0</v>
      </c>
      <c r="FS526" s="44">
        <f>FS533</f>
        <v>0</v>
      </c>
      <c r="FT526" s="44">
        <f>FT533</f>
        <v>0</v>
      </c>
      <c r="FU526" s="44">
        <f>FU533</f>
        <v>0</v>
      </c>
      <c r="FV526" s="44">
        <f>FV533</f>
        <v>0</v>
      </c>
      <c r="FW526" s="44">
        <f>FW533</f>
        <v>0</v>
      </c>
      <c r="FX526" s="44">
        <f>FX533</f>
        <v>0</v>
      </c>
      <c r="FY526" s="44">
        <f>FY533</f>
        <v>0</v>
      </c>
      <c r="FZ526" s="44">
        <f>FZ533</f>
        <v>0</v>
      </c>
      <c r="GA526" s="44">
        <f>GA533</f>
        <v>0</v>
      </c>
      <c r="GB526" s="44">
        <f>GB533</f>
        <v>0</v>
      </c>
      <c r="GC526" s="44">
        <f>GC533</f>
        <v>0</v>
      </c>
      <c r="GD526" s="44">
        <f>GD533</f>
        <v>0</v>
      </c>
      <c r="GE526" s="44">
        <f>GE533</f>
        <v>0</v>
      </c>
      <c r="GF526" s="44">
        <f>GF533</f>
        <v>0</v>
      </c>
      <c r="GG526" s="44">
        <f>GG533</f>
        <v>0</v>
      </c>
      <c r="GH526" s="44">
        <f>GH533</f>
        <v>0</v>
      </c>
      <c r="GI526" s="44">
        <f>GI533</f>
        <v>0</v>
      </c>
      <c r="GJ526" s="44">
        <f>GJ533</f>
        <v>0</v>
      </c>
      <c r="GK526" s="44">
        <f>GK533</f>
        <v>0</v>
      </c>
      <c r="GL526" s="44">
        <f>GL533</f>
        <v>0</v>
      </c>
      <c r="GM526" s="44">
        <f>GM533</f>
        <v>0</v>
      </c>
      <c r="GN526" s="44">
        <f>GN533</f>
        <v>0</v>
      </c>
      <c r="GO526" s="44">
        <f>GO533</f>
        <v>0</v>
      </c>
      <c r="GP526" s="44">
        <f>GP533</f>
        <v>0</v>
      </c>
      <c r="GQ526" s="44">
        <f>GQ533</f>
        <v>0</v>
      </c>
      <c r="GR526" s="44">
        <f>GR533</f>
        <v>0</v>
      </c>
      <c r="GS526" s="44">
        <f>GS533</f>
        <v>0</v>
      </c>
      <c r="GT526" s="44">
        <f>GT533</f>
        <v>0</v>
      </c>
      <c r="GU526" s="44">
        <f>GU533</f>
        <v>0</v>
      </c>
      <c r="GV526" s="44">
        <f>GV533</f>
        <v>0</v>
      </c>
      <c r="GW526" s="44">
        <f>GW533</f>
        <v>0</v>
      </c>
      <c r="GX526" s="44">
        <f>GX533</f>
        <v>0</v>
      </c>
    </row>
    <row r="528" ht="12.75">
      <c r="A528">
        <v>17</v>
      </c>
      <c r="B528">
        <v>1</v>
      </c>
      <c r="D528">
        <f>ROW(EtalonRes!A123)</f>
        <v>123</v>
      </c>
      <c r="E528" t="s">
        <v>101</v>
      </c>
      <c r="F528" t="s">
        <v>102</v>
      </c>
      <c r="G528" t="s">
        <v>103</v>
      </c>
      <c r="H528" t="s">
        <v>104</v>
      </c>
      <c r="I528">
        <v>300</v>
      </c>
      <c r="J528">
        <v>0</v>
      </c>
      <c r="K528">
        <v>300</v>
      </c>
      <c r="O528">
        <f t="shared" ref="O528:O531" si="352">ROUND(CP528,2)</f>
        <v>159990</v>
      </c>
      <c r="P528">
        <f t="shared" ref="P528:P531" si="353">ROUND(CQ528*I528,2)</f>
        <v>113622</v>
      </c>
      <c r="Q528">
        <f t="shared" ref="Q528:Q531" si="354">ROUND(CR528*I528,2)</f>
        <v>27456</v>
      </c>
      <c r="R528">
        <f t="shared" ref="R528:R531" si="355">ROUND(CS528*I528,2)</f>
        <v>12627</v>
      </c>
      <c r="S528">
        <f t="shared" ref="S528:S531" si="356">ROUND(CT528*I528,2)</f>
        <v>18912</v>
      </c>
      <c r="T528">
        <f t="shared" ref="T528:T531" si="357">ROUND(CU528*I528,2)</f>
        <v>0</v>
      </c>
      <c r="U528">
        <f t="shared" ref="U528:U531" si="358">CV528*I528</f>
        <v>69</v>
      </c>
      <c r="V528">
        <f t="shared" ref="V528:V531" si="359">CW528*I528</f>
        <v>0</v>
      </c>
      <c r="W528">
        <f t="shared" ref="W528:W531" si="360">ROUND(CX528*I528,2)</f>
        <v>0</v>
      </c>
      <c r="X528">
        <f t="shared" ref="X528:X531" si="361">ROUND(CY528,2)</f>
        <v>13238.4</v>
      </c>
      <c r="Y528">
        <f t="shared" ref="Y528:Y531" si="362">ROUND(CZ528,2)</f>
        <v>1891.2</v>
      </c>
      <c r="AA528">
        <v>52146028</v>
      </c>
      <c r="AB528">
        <f t="shared" ref="AB528:AB531" si="363">ROUND((AC528+AD528+AF528),6)</f>
        <v>533.29999999999995</v>
      </c>
      <c r="AC528">
        <f t="shared" ref="AC528:AC531" si="364">ROUND((ES528),6)</f>
        <v>378.74000000000001</v>
      </c>
      <c r="AD528">
        <f t="shared" ref="AD528:AD530" si="365">ROUND((((ET528)-(EU528))+AE528),6)</f>
        <v>91.519999999999996</v>
      </c>
      <c r="AE528">
        <f t="shared" ref="AE528:AE530" si="366">ROUND((EU528),6)</f>
        <v>42.090000000000003</v>
      </c>
      <c r="AF528">
        <f t="shared" ref="AF528:AF530" si="367">ROUND((EV528),6)</f>
        <v>63.039999999999999</v>
      </c>
      <c r="AG528">
        <f t="shared" ref="AG528:AG531" si="368">ROUND((AP528),6)</f>
        <v>0</v>
      </c>
      <c r="AH528">
        <f t="shared" ref="AH528:AH530" si="369">(EW528)</f>
        <v>0.23000000000000001</v>
      </c>
      <c r="AI528">
        <f t="shared" ref="AI528:AI530" si="370">(EX528)</f>
        <v>0</v>
      </c>
      <c r="AJ528">
        <f t="shared" ref="AJ528:AJ531" si="371">(AS528)</f>
        <v>0</v>
      </c>
      <c r="AK528">
        <v>533.29999999999995</v>
      </c>
      <c r="AL528">
        <v>378.74000000000001</v>
      </c>
      <c r="AM528">
        <v>91.519999999999996</v>
      </c>
      <c r="AN528">
        <v>42.090000000000003</v>
      </c>
      <c r="AO528">
        <v>63.039999999999999</v>
      </c>
      <c r="AP528">
        <v>0</v>
      </c>
      <c r="AQ528">
        <v>0.23000000000000001</v>
      </c>
      <c r="AR528">
        <v>0</v>
      </c>
      <c r="AS528">
        <v>0</v>
      </c>
      <c r="AT528">
        <v>70</v>
      </c>
      <c r="AU528">
        <v>10</v>
      </c>
      <c r="AV528">
        <v>1</v>
      </c>
      <c r="AW528">
        <v>1</v>
      </c>
      <c r="AZ528">
        <v>1</v>
      </c>
      <c r="BA528">
        <v>1</v>
      </c>
      <c r="BB528">
        <v>1</v>
      </c>
      <c r="BC528">
        <v>1</v>
      </c>
      <c r="BH528">
        <v>0</v>
      </c>
      <c r="BI528">
        <v>4</v>
      </c>
      <c r="BJ528" t="s">
        <v>105</v>
      </c>
      <c r="BM528">
        <v>0</v>
      </c>
      <c r="BN528">
        <v>0</v>
      </c>
      <c r="BP528">
        <v>0</v>
      </c>
      <c r="BQ528">
        <v>1</v>
      </c>
      <c r="BR528">
        <v>0</v>
      </c>
      <c r="BS528">
        <v>1</v>
      </c>
      <c r="BT528">
        <v>1</v>
      </c>
      <c r="BU528">
        <v>1</v>
      </c>
      <c r="BV528">
        <v>1</v>
      </c>
      <c r="BW528">
        <v>1</v>
      </c>
      <c r="BX528">
        <v>1</v>
      </c>
      <c r="BZ528">
        <v>70</v>
      </c>
      <c r="CA528">
        <v>10</v>
      </c>
      <c r="CE528">
        <v>0</v>
      </c>
      <c r="CF528">
        <v>0</v>
      </c>
      <c r="CG528">
        <v>0</v>
      </c>
      <c r="CM528">
        <v>0</v>
      </c>
      <c r="CO528">
        <v>0</v>
      </c>
      <c r="CP528">
        <f t="shared" ref="CP528:CP531" si="372">(P528+Q528+S528)</f>
        <v>159990</v>
      </c>
      <c r="CQ528">
        <f t="shared" ref="CQ528:CQ531" si="373">(AC528*BC528*AW528)</f>
        <v>378.74000000000001</v>
      </c>
      <c r="CR528">
        <f t="shared" ref="CR528:CR530" si="374">((((ET528)*BB528-(EU528)*BS528)+AE528*BS528)*AV528)</f>
        <v>91.519999999999996</v>
      </c>
      <c r="CS528">
        <f t="shared" ref="CS528:CS531" si="375">(AE528*BS528*AV528)</f>
        <v>42.090000000000003</v>
      </c>
      <c r="CT528">
        <f t="shared" ref="CT528:CT531" si="376">(AF528*BA528*AV528)</f>
        <v>63.039999999999999</v>
      </c>
      <c r="CU528">
        <f t="shared" ref="CU528:CU531" si="377">AG528</f>
        <v>0</v>
      </c>
      <c r="CV528">
        <f t="shared" ref="CV528:CV531" si="378">(AH528*AV528)</f>
        <v>0.23000000000000001</v>
      </c>
      <c r="CW528">
        <f t="shared" ref="CW528:CW531" si="379">AI528</f>
        <v>0</v>
      </c>
      <c r="CX528">
        <f t="shared" ref="CX528:CX531" si="380">AJ528</f>
        <v>0</v>
      </c>
      <c r="CY528">
        <f t="shared" ref="CY528:CY531" si="381">((S528*BZ528)/100)</f>
        <v>13238.4</v>
      </c>
      <c r="CZ528">
        <f t="shared" ref="CZ528:CZ531" si="382">((S528*CA528)/100)</f>
        <v>1891.2</v>
      </c>
      <c r="DN528">
        <v>0</v>
      </c>
      <c r="DO528">
        <v>0</v>
      </c>
      <c r="DP528">
        <v>1</v>
      </c>
      <c r="DQ528">
        <v>1</v>
      </c>
      <c r="DU528">
        <v>1005</v>
      </c>
      <c r="DV528" t="s">
        <v>104</v>
      </c>
      <c r="DW528" t="s">
        <v>104</v>
      </c>
      <c r="DX528">
        <v>1</v>
      </c>
      <c r="EE528">
        <v>51761345</v>
      </c>
      <c r="EF528">
        <v>1</v>
      </c>
      <c r="EG528" t="s">
        <v>106</v>
      </c>
      <c r="EH528">
        <v>0</v>
      </c>
      <c r="EJ528">
        <v>4</v>
      </c>
      <c r="EK528">
        <v>0</v>
      </c>
      <c r="EL528" t="s">
        <v>107</v>
      </c>
      <c r="EM528" t="s">
        <v>108</v>
      </c>
      <c r="EQ528">
        <v>0</v>
      </c>
      <c r="ER528">
        <v>533.29999999999995</v>
      </c>
      <c r="ES528">
        <v>378.74000000000001</v>
      </c>
      <c r="ET528">
        <v>91.519999999999996</v>
      </c>
      <c r="EU528">
        <v>42.090000000000003</v>
      </c>
      <c r="EV528">
        <v>63.039999999999999</v>
      </c>
      <c r="EW528">
        <v>0.23000000000000001</v>
      </c>
      <c r="EX528">
        <v>0</v>
      </c>
      <c r="EY528">
        <v>0</v>
      </c>
      <c r="FQ528">
        <v>0</v>
      </c>
      <c r="FR528">
        <f t="shared" ref="FR528:FR531" si="383">ROUND(IF(AND(BH528=3,BI528=3),P528,0),2)</f>
        <v>0</v>
      </c>
      <c r="FS528">
        <v>0</v>
      </c>
      <c r="FX528">
        <v>70</v>
      </c>
      <c r="FY528">
        <v>10</v>
      </c>
      <c r="GD528">
        <v>0</v>
      </c>
      <c r="GF528">
        <v>196493599</v>
      </c>
      <c r="GG528">
        <v>2</v>
      </c>
      <c r="GH528">
        <v>1</v>
      </c>
      <c r="GI528">
        <v>-2</v>
      </c>
      <c r="GJ528">
        <v>0</v>
      </c>
      <c r="GK528">
        <f>ROUND(R528*(R12)/100,2)</f>
        <v>13637.16</v>
      </c>
      <c r="GL528">
        <f t="shared" ref="GL528:GL531" si="384">ROUND(IF(AND(BH528=3,BI528=3,FS528&lt;&gt;0),P528,0),2)</f>
        <v>0</v>
      </c>
      <c r="GM528">
        <f t="shared" ref="GM528:GM529" si="385">ROUND(O528+X528+Y528+GK528,2)+GX528</f>
        <v>188756.76000000001</v>
      </c>
      <c r="GN528">
        <f t="shared" ref="GN528:GN529" si="386">IF(OR(BI528=0,BI528=1),ROUND(O528+X528+Y528+GK528,2),0)</f>
        <v>0</v>
      </c>
      <c r="GO528">
        <f t="shared" ref="GO528:GO529" si="387">IF(BI528=2,ROUND(O528+X528+Y528+GK528,2),0)</f>
        <v>0</v>
      </c>
      <c r="GP528">
        <f t="shared" ref="GP528:GP529" si="388">IF(BI528=4,ROUND(O528+X528+Y528+GK528,2)+GX528,0)</f>
        <v>188756.76000000001</v>
      </c>
      <c r="GR528">
        <v>0</v>
      </c>
      <c r="GS528">
        <v>3</v>
      </c>
      <c r="GT528">
        <v>0</v>
      </c>
      <c r="GV528">
        <f t="shared" ref="GV528:GV531" si="389">ROUND((GT528),6)</f>
        <v>0</v>
      </c>
      <c r="GW528">
        <v>1</v>
      </c>
      <c r="GX528">
        <f t="shared" ref="GX528:GX531" si="390">ROUND(HC528*I528,2)</f>
        <v>0</v>
      </c>
      <c r="HA528">
        <v>0</v>
      </c>
      <c r="HB528">
        <v>0</v>
      </c>
      <c r="HC528">
        <f t="shared" ref="HC476:HC539" si="391">GV528*GW528</f>
        <v>0</v>
      </c>
      <c r="IK528">
        <v>0</v>
      </c>
    </row>
    <row r="529" ht="12.75">
      <c r="A529">
        <v>18</v>
      </c>
      <c r="B529">
        <v>1</v>
      </c>
      <c r="E529" t="s">
        <v>109</v>
      </c>
      <c r="F529" t="s">
        <v>110</v>
      </c>
      <c r="G529" t="s">
        <v>111</v>
      </c>
      <c r="H529" t="s">
        <v>112</v>
      </c>
      <c r="I529">
        <f>I528*J529</f>
        <v>-36</v>
      </c>
      <c r="J529">
        <v>-0.12</v>
      </c>
      <c r="K529">
        <v>-0.12</v>
      </c>
      <c r="O529">
        <f t="shared" si="352"/>
        <v>-0</v>
      </c>
      <c r="P529">
        <f t="shared" si="353"/>
        <v>-0</v>
      </c>
      <c r="Q529">
        <f t="shared" si="354"/>
        <v>-0</v>
      </c>
      <c r="R529">
        <f t="shared" si="355"/>
        <v>-0</v>
      </c>
      <c r="S529">
        <f t="shared" si="356"/>
        <v>-0</v>
      </c>
      <c r="T529">
        <f t="shared" si="357"/>
        <v>-0</v>
      </c>
      <c r="U529">
        <f t="shared" si="358"/>
        <v>-0</v>
      </c>
      <c r="V529">
        <f t="shared" si="359"/>
        <v>-0</v>
      </c>
      <c r="W529">
        <f t="shared" si="360"/>
        <v>-0</v>
      </c>
      <c r="X529">
        <f t="shared" si="361"/>
        <v>-0</v>
      </c>
      <c r="Y529">
        <f t="shared" si="362"/>
        <v>-0</v>
      </c>
      <c r="AA529">
        <v>52146028</v>
      </c>
      <c r="AB529">
        <f t="shared" si="363"/>
        <v>0</v>
      </c>
      <c r="AC529">
        <f t="shared" si="364"/>
        <v>0</v>
      </c>
      <c r="AD529">
        <f t="shared" si="365"/>
        <v>0</v>
      </c>
      <c r="AE529">
        <f t="shared" si="366"/>
        <v>0</v>
      </c>
      <c r="AF529">
        <f t="shared" si="367"/>
        <v>0</v>
      </c>
      <c r="AG529">
        <f t="shared" si="368"/>
        <v>0</v>
      </c>
      <c r="AH529">
        <f t="shared" si="369"/>
        <v>0</v>
      </c>
      <c r="AI529">
        <f t="shared" si="370"/>
        <v>0</v>
      </c>
      <c r="AJ529">
        <f t="shared" si="371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70</v>
      </c>
      <c r="AU529">
        <v>10</v>
      </c>
      <c r="AV529">
        <v>1</v>
      </c>
      <c r="AW529">
        <v>1</v>
      </c>
      <c r="AZ529">
        <v>1</v>
      </c>
      <c r="BA529">
        <v>1</v>
      </c>
      <c r="BB529">
        <v>1</v>
      </c>
      <c r="BC529">
        <v>1</v>
      </c>
      <c r="BH529">
        <v>3</v>
      </c>
      <c r="BI529">
        <v>4</v>
      </c>
      <c r="BM529">
        <v>0</v>
      </c>
      <c r="BN529">
        <v>0</v>
      </c>
      <c r="BP529">
        <v>0</v>
      </c>
      <c r="BQ529">
        <v>1</v>
      </c>
      <c r="BR529">
        <v>1</v>
      </c>
      <c r="BS529">
        <v>1</v>
      </c>
      <c r="BT529">
        <v>1</v>
      </c>
      <c r="BU529">
        <v>1</v>
      </c>
      <c r="BV529">
        <v>1</v>
      </c>
      <c r="BW529">
        <v>1</v>
      </c>
      <c r="BX529">
        <v>1</v>
      </c>
      <c r="BZ529">
        <v>70</v>
      </c>
      <c r="CA529">
        <v>10</v>
      </c>
      <c r="CE529">
        <v>0</v>
      </c>
      <c r="CF529">
        <v>0</v>
      </c>
      <c r="CG529">
        <v>0</v>
      </c>
      <c r="CM529">
        <v>0</v>
      </c>
      <c r="CO529">
        <v>0</v>
      </c>
      <c r="CP529">
        <f t="shared" si="372"/>
        <v>-0</v>
      </c>
      <c r="CQ529">
        <f t="shared" si="373"/>
        <v>0</v>
      </c>
      <c r="CR529">
        <f t="shared" si="374"/>
        <v>0</v>
      </c>
      <c r="CS529">
        <f t="shared" si="375"/>
        <v>0</v>
      </c>
      <c r="CT529">
        <f t="shared" si="376"/>
        <v>0</v>
      </c>
      <c r="CU529">
        <f t="shared" si="377"/>
        <v>0</v>
      </c>
      <c r="CV529">
        <f t="shared" si="378"/>
        <v>0</v>
      </c>
      <c r="CW529">
        <f t="shared" si="379"/>
        <v>0</v>
      </c>
      <c r="CX529">
        <f t="shared" si="380"/>
        <v>0</v>
      </c>
      <c r="CY529">
        <f t="shared" si="381"/>
        <v>-0</v>
      </c>
      <c r="CZ529">
        <f t="shared" si="382"/>
        <v>-0</v>
      </c>
      <c r="DN529">
        <v>0</v>
      </c>
      <c r="DO529">
        <v>0</v>
      </c>
      <c r="DP529">
        <v>1</v>
      </c>
      <c r="DQ529">
        <v>1</v>
      </c>
      <c r="DU529">
        <v>1009</v>
      </c>
      <c r="DV529" t="s">
        <v>112</v>
      </c>
      <c r="DW529" t="s">
        <v>112</v>
      </c>
      <c r="DX529">
        <v>1000</v>
      </c>
      <c r="EE529">
        <v>51761345</v>
      </c>
      <c r="EF529">
        <v>1</v>
      </c>
      <c r="EG529" t="s">
        <v>106</v>
      </c>
      <c r="EH529">
        <v>0</v>
      </c>
      <c r="EJ529">
        <v>4</v>
      </c>
      <c r="EK529">
        <v>0</v>
      </c>
      <c r="EL529" t="s">
        <v>107</v>
      </c>
      <c r="EM529" t="s">
        <v>108</v>
      </c>
      <c r="EQ529">
        <v>32768</v>
      </c>
      <c r="ER529">
        <v>0</v>
      </c>
      <c r="ES529">
        <v>0</v>
      </c>
      <c r="ET529">
        <v>0</v>
      </c>
      <c r="EU529">
        <v>0</v>
      </c>
      <c r="EV529">
        <v>0</v>
      </c>
      <c r="EW529">
        <v>0</v>
      </c>
      <c r="EX529">
        <v>0</v>
      </c>
      <c r="FQ529">
        <v>0</v>
      </c>
      <c r="FR529">
        <f t="shared" si="383"/>
        <v>0</v>
      </c>
      <c r="FS529">
        <v>0</v>
      </c>
      <c r="FX529">
        <v>70</v>
      </c>
      <c r="FY529">
        <v>10</v>
      </c>
      <c r="GD529">
        <v>0</v>
      </c>
      <c r="GF529">
        <v>1489638031</v>
      </c>
      <c r="GG529">
        <v>2</v>
      </c>
      <c r="GH529">
        <v>1</v>
      </c>
      <c r="GI529">
        <v>-2</v>
      </c>
      <c r="GJ529">
        <v>0</v>
      </c>
      <c r="GK529">
        <f>ROUND(R529*(R12)/100,2)</f>
        <v>-0</v>
      </c>
      <c r="GL529">
        <f t="shared" si="384"/>
        <v>0</v>
      </c>
      <c r="GM529">
        <f t="shared" si="385"/>
        <v>-0</v>
      </c>
      <c r="GN529">
        <f t="shared" si="386"/>
        <v>0</v>
      </c>
      <c r="GO529">
        <f t="shared" si="387"/>
        <v>0</v>
      </c>
      <c r="GP529">
        <f t="shared" si="388"/>
        <v>-0</v>
      </c>
      <c r="GR529">
        <v>0</v>
      </c>
      <c r="GS529">
        <v>3</v>
      </c>
      <c r="GT529">
        <v>0</v>
      </c>
      <c r="GV529">
        <f t="shared" si="389"/>
        <v>0</v>
      </c>
      <c r="GW529">
        <v>1</v>
      </c>
      <c r="GX529">
        <f t="shared" si="390"/>
        <v>-0</v>
      </c>
      <c r="HA529">
        <v>0</v>
      </c>
      <c r="HB529">
        <v>0</v>
      </c>
      <c r="HC529">
        <f t="shared" si="391"/>
        <v>0</v>
      </c>
      <c r="IK529">
        <v>0</v>
      </c>
    </row>
    <row r="530" ht="12.75">
      <c r="A530">
        <v>17</v>
      </c>
      <c r="B530">
        <v>1</v>
      </c>
      <c r="D530">
        <f>ROW(EtalonRes!A125)</f>
        <v>125</v>
      </c>
      <c r="E530" t="s">
        <v>113</v>
      </c>
      <c r="F530" t="s">
        <v>114</v>
      </c>
      <c r="G530" t="s">
        <v>189</v>
      </c>
      <c r="H530" t="s">
        <v>112</v>
      </c>
      <c r="I530">
        <f>ROUND(36*0.8,9)</f>
        <v>28.800000000000001</v>
      </c>
      <c r="J530">
        <v>0</v>
      </c>
      <c r="K530">
        <f>ROUND(36*0.8,9)</f>
        <v>28.800000000000001</v>
      </c>
      <c r="O530">
        <f t="shared" si="352"/>
        <v>1763.1400000000001</v>
      </c>
      <c r="P530">
        <f t="shared" si="353"/>
        <v>0</v>
      </c>
      <c r="Q530">
        <f t="shared" si="354"/>
        <v>1763.1400000000001</v>
      </c>
      <c r="R530">
        <f t="shared" si="355"/>
        <v>950.69000000000005</v>
      </c>
      <c r="S530">
        <f t="shared" si="356"/>
        <v>0</v>
      </c>
      <c r="T530">
        <f t="shared" si="357"/>
        <v>0</v>
      </c>
      <c r="U530">
        <f t="shared" si="358"/>
        <v>0</v>
      </c>
      <c r="V530">
        <f t="shared" si="359"/>
        <v>0</v>
      </c>
      <c r="W530">
        <f t="shared" si="360"/>
        <v>0</v>
      </c>
      <c r="X530">
        <f t="shared" si="361"/>
        <v>0</v>
      </c>
      <c r="Y530">
        <f t="shared" si="362"/>
        <v>0</v>
      </c>
      <c r="AA530">
        <v>52146028</v>
      </c>
      <c r="AB530">
        <f t="shared" si="363"/>
        <v>61.219999999999999</v>
      </c>
      <c r="AC530">
        <f t="shared" si="364"/>
        <v>0</v>
      </c>
      <c r="AD530">
        <f t="shared" si="365"/>
        <v>61.219999999999999</v>
      </c>
      <c r="AE530">
        <f t="shared" si="366"/>
        <v>33.009999999999998</v>
      </c>
      <c r="AF530">
        <f t="shared" si="367"/>
        <v>0</v>
      </c>
      <c r="AG530">
        <f t="shared" si="368"/>
        <v>0</v>
      </c>
      <c r="AH530">
        <f t="shared" si="369"/>
        <v>0</v>
      </c>
      <c r="AI530">
        <f t="shared" si="370"/>
        <v>0</v>
      </c>
      <c r="AJ530">
        <f t="shared" si="371"/>
        <v>0</v>
      </c>
      <c r="AK530">
        <v>61.219999999999999</v>
      </c>
      <c r="AL530">
        <v>0</v>
      </c>
      <c r="AM530">
        <v>61.219999999999999</v>
      </c>
      <c r="AN530">
        <v>33.009999999999998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1</v>
      </c>
      <c r="AW530">
        <v>1</v>
      </c>
      <c r="AZ530">
        <v>1</v>
      </c>
      <c r="BA530">
        <v>1</v>
      </c>
      <c r="BB530">
        <v>1</v>
      </c>
      <c r="BC530">
        <v>1</v>
      </c>
      <c r="BH530">
        <v>0</v>
      </c>
      <c r="BI530">
        <v>4</v>
      </c>
      <c r="BJ530" t="s">
        <v>116</v>
      </c>
      <c r="BM530">
        <v>1</v>
      </c>
      <c r="BN530">
        <v>0</v>
      </c>
      <c r="BP530">
        <v>0</v>
      </c>
      <c r="BQ530">
        <v>1</v>
      </c>
      <c r="BR530">
        <v>0</v>
      </c>
      <c r="BS530">
        <v>1</v>
      </c>
      <c r="BT530">
        <v>1</v>
      </c>
      <c r="BU530">
        <v>1</v>
      </c>
      <c r="BV530">
        <v>1</v>
      </c>
      <c r="BW530">
        <v>1</v>
      </c>
      <c r="BX530">
        <v>1</v>
      </c>
      <c r="BZ530">
        <v>0</v>
      </c>
      <c r="CA530">
        <v>0</v>
      </c>
      <c r="CE530">
        <v>0</v>
      </c>
      <c r="CF530">
        <v>0</v>
      </c>
      <c r="CG530">
        <v>0</v>
      </c>
      <c r="CM530">
        <v>0</v>
      </c>
      <c r="CO530">
        <v>0</v>
      </c>
      <c r="CP530">
        <f t="shared" si="372"/>
        <v>1763.1400000000001</v>
      </c>
      <c r="CQ530">
        <f t="shared" si="373"/>
        <v>0</v>
      </c>
      <c r="CR530">
        <f t="shared" si="374"/>
        <v>61.219999999999999</v>
      </c>
      <c r="CS530">
        <f t="shared" si="375"/>
        <v>33.009999999999998</v>
      </c>
      <c r="CT530">
        <f t="shared" si="376"/>
        <v>0</v>
      </c>
      <c r="CU530">
        <f t="shared" si="377"/>
        <v>0</v>
      </c>
      <c r="CV530">
        <f t="shared" si="378"/>
        <v>0</v>
      </c>
      <c r="CW530">
        <f t="shared" si="379"/>
        <v>0</v>
      </c>
      <c r="CX530">
        <f t="shared" si="380"/>
        <v>0</v>
      </c>
      <c r="CY530">
        <f t="shared" si="381"/>
        <v>0</v>
      </c>
      <c r="CZ530">
        <f t="shared" si="382"/>
        <v>0</v>
      </c>
      <c r="DN530">
        <v>0</v>
      </c>
      <c r="DO530">
        <v>0</v>
      </c>
      <c r="DP530">
        <v>1</v>
      </c>
      <c r="DQ530">
        <v>1</v>
      </c>
      <c r="DU530">
        <v>1009</v>
      </c>
      <c r="DV530" t="s">
        <v>112</v>
      </c>
      <c r="DW530" t="s">
        <v>112</v>
      </c>
      <c r="DX530">
        <v>1000</v>
      </c>
      <c r="EE530">
        <v>51761347</v>
      </c>
      <c r="EF530">
        <v>1</v>
      </c>
      <c r="EG530" t="s">
        <v>106</v>
      </c>
      <c r="EH530">
        <v>0</v>
      </c>
      <c r="EJ530">
        <v>4</v>
      </c>
      <c r="EK530">
        <v>1</v>
      </c>
      <c r="EL530" t="s">
        <v>117</v>
      </c>
      <c r="EM530" t="s">
        <v>108</v>
      </c>
      <c r="EQ530">
        <v>0</v>
      </c>
      <c r="ER530">
        <v>61.219999999999999</v>
      </c>
      <c r="ES530">
        <v>0</v>
      </c>
      <c r="ET530">
        <v>61.219999999999999</v>
      </c>
      <c r="EU530">
        <v>33.009999999999998</v>
      </c>
      <c r="EV530">
        <v>0</v>
      </c>
      <c r="EW530">
        <v>0</v>
      </c>
      <c r="EX530">
        <v>0</v>
      </c>
      <c r="EY530">
        <v>0</v>
      </c>
      <c r="FQ530">
        <v>0</v>
      </c>
      <c r="FR530">
        <f t="shared" si="383"/>
        <v>0</v>
      </c>
      <c r="FS530">
        <v>0</v>
      </c>
      <c r="FX530">
        <v>0</v>
      </c>
      <c r="FY530">
        <v>0</v>
      </c>
      <c r="GD530">
        <v>1</v>
      </c>
      <c r="GF530">
        <v>1602572179</v>
      </c>
      <c r="GG530">
        <v>2</v>
      </c>
      <c r="GH530">
        <v>1</v>
      </c>
      <c r="GI530">
        <v>-2</v>
      </c>
      <c r="GJ530">
        <v>0</v>
      </c>
      <c r="GK530">
        <v>0</v>
      </c>
      <c r="GL530">
        <f t="shared" si="384"/>
        <v>0</v>
      </c>
      <c r="GM530">
        <f t="shared" ref="GM530:GM531" si="392">ROUND(O530+X530+Y530,2)+GX530</f>
        <v>1763.1400000000001</v>
      </c>
      <c r="GN530">
        <f t="shared" ref="GN530:GN531" si="393">IF(OR(BI530=0,BI530=1),ROUND(O530+X530+Y530,2),0)</f>
        <v>0</v>
      </c>
      <c r="GO530">
        <f t="shared" ref="GO530:GO531" si="394">IF(BI530=2,ROUND(O530+X530+Y530,2),0)</f>
        <v>0</v>
      </c>
      <c r="GP530">
        <f t="shared" ref="GP530:GP531" si="395">IF(BI530=4,ROUND(O530+X530+Y530,2)+GX530,0)</f>
        <v>1763.1400000000001</v>
      </c>
      <c r="GR530">
        <v>0</v>
      </c>
      <c r="GS530">
        <v>3</v>
      </c>
      <c r="GT530">
        <v>0</v>
      </c>
      <c r="GV530">
        <f t="shared" si="389"/>
        <v>0</v>
      </c>
      <c r="GW530">
        <v>1</v>
      </c>
      <c r="GX530">
        <f t="shared" si="390"/>
        <v>0</v>
      </c>
      <c r="HA530">
        <v>0</v>
      </c>
      <c r="HB530">
        <v>0</v>
      </c>
      <c r="HC530">
        <f t="shared" si="391"/>
        <v>0</v>
      </c>
      <c r="IK530">
        <v>0</v>
      </c>
    </row>
    <row r="531" ht="12.75">
      <c r="A531">
        <v>17</v>
      </c>
      <c r="B531">
        <v>1</v>
      </c>
      <c r="D531">
        <f>ROW(EtalonRes!A127)</f>
        <v>127</v>
      </c>
      <c r="E531" t="s">
        <v>118</v>
      </c>
      <c r="F531" t="s">
        <v>119</v>
      </c>
      <c r="G531" t="s">
        <v>120</v>
      </c>
      <c r="H531" t="s">
        <v>112</v>
      </c>
      <c r="I531">
        <f>ROUND(I530,9)</f>
        <v>28.800000000000001</v>
      </c>
      <c r="J531">
        <v>0</v>
      </c>
      <c r="K531">
        <f>ROUND(I530,9)</f>
        <v>28.800000000000001</v>
      </c>
      <c r="O531">
        <f t="shared" si="352"/>
        <v>42580.510000000002</v>
      </c>
      <c r="P531">
        <f t="shared" si="353"/>
        <v>0</v>
      </c>
      <c r="Q531">
        <f t="shared" si="354"/>
        <v>42580.510000000002</v>
      </c>
      <c r="R531">
        <f t="shared" si="355"/>
        <v>22972.029999999999</v>
      </c>
      <c r="S531">
        <f t="shared" si="356"/>
        <v>0</v>
      </c>
      <c r="T531">
        <f t="shared" si="357"/>
        <v>0</v>
      </c>
      <c r="U531">
        <f t="shared" si="358"/>
        <v>0</v>
      </c>
      <c r="V531">
        <f t="shared" si="359"/>
        <v>0</v>
      </c>
      <c r="W531">
        <f t="shared" si="360"/>
        <v>0</v>
      </c>
      <c r="X531">
        <f t="shared" si="361"/>
        <v>0</v>
      </c>
      <c r="Y531">
        <f t="shared" si="362"/>
        <v>0</v>
      </c>
      <c r="AA531">
        <v>52146028</v>
      </c>
      <c r="AB531">
        <f t="shared" si="363"/>
        <v>1478.49</v>
      </c>
      <c r="AC531">
        <f t="shared" si="364"/>
        <v>0</v>
      </c>
      <c r="AD531">
        <f>ROUND(((((ET531*51))-((EU531*51)))+AE531),6)</f>
        <v>1478.49</v>
      </c>
      <c r="AE531">
        <f>ROUND(((EU531*51)),6)</f>
        <v>797.63999999999999</v>
      </c>
      <c r="AF531">
        <f>ROUND(((EV531*51)),6)</f>
        <v>0</v>
      </c>
      <c r="AG531">
        <f t="shared" si="368"/>
        <v>0</v>
      </c>
      <c r="AH531">
        <f>((EW531*51))</f>
        <v>0</v>
      </c>
      <c r="AI531">
        <f>((EX531*51))</f>
        <v>0</v>
      </c>
      <c r="AJ531">
        <f t="shared" si="371"/>
        <v>0</v>
      </c>
      <c r="AK531">
        <v>28.989999999999998</v>
      </c>
      <c r="AL531">
        <v>0</v>
      </c>
      <c r="AM531">
        <v>28.989999999999998</v>
      </c>
      <c r="AN531">
        <v>15.640000000000001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1</v>
      </c>
      <c r="AW531">
        <v>1</v>
      </c>
      <c r="AZ531">
        <v>1</v>
      </c>
      <c r="BA531">
        <v>1</v>
      </c>
      <c r="BB531">
        <v>1</v>
      </c>
      <c r="BC531">
        <v>1</v>
      </c>
      <c r="BH531">
        <v>0</v>
      </c>
      <c r="BI531">
        <v>4</v>
      </c>
      <c r="BJ531" t="s">
        <v>121</v>
      </c>
      <c r="BM531">
        <v>1</v>
      </c>
      <c r="BN531">
        <v>0</v>
      </c>
      <c r="BP531">
        <v>0</v>
      </c>
      <c r="BQ531">
        <v>1</v>
      </c>
      <c r="BR531">
        <v>0</v>
      </c>
      <c r="BS531">
        <v>1</v>
      </c>
      <c r="BT531">
        <v>1</v>
      </c>
      <c r="BU531">
        <v>1</v>
      </c>
      <c r="BV531">
        <v>1</v>
      </c>
      <c r="BW531">
        <v>1</v>
      </c>
      <c r="BX531">
        <v>1</v>
      </c>
      <c r="BZ531">
        <v>0</v>
      </c>
      <c r="CA531">
        <v>0</v>
      </c>
      <c r="CE531">
        <v>0</v>
      </c>
      <c r="CF531">
        <v>0</v>
      </c>
      <c r="CG531">
        <v>0</v>
      </c>
      <c r="CM531">
        <v>0</v>
      </c>
      <c r="CO531">
        <v>0</v>
      </c>
      <c r="CP531">
        <f t="shared" si="372"/>
        <v>42580.510000000002</v>
      </c>
      <c r="CQ531">
        <f t="shared" si="373"/>
        <v>0</v>
      </c>
      <c r="CR531">
        <f>(((((ET531*51))*BB531-((EU531*51))*BS531)+AE531*BS531)*AV531)</f>
        <v>1478.49</v>
      </c>
      <c r="CS531">
        <f t="shared" si="375"/>
        <v>797.63999999999999</v>
      </c>
      <c r="CT531">
        <f t="shared" si="376"/>
        <v>0</v>
      </c>
      <c r="CU531">
        <f t="shared" si="377"/>
        <v>0</v>
      </c>
      <c r="CV531">
        <f t="shared" si="378"/>
        <v>0</v>
      </c>
      <c r="CW531">
        <f t="shared" si="379"/>
        <v>0</v>
      </c>
      <c r="CX531">
        <f t="shared" si="380"/>
        <v>0</v>
      </c>
      <c r="CY531">
        <f t="shared" si="381"/>
        <v>0</v>
      </c>
      <c r="CZ531">
        <f t="shared" si="382"/>
        <v>0</v>
      </c>
      <c r="DE531" t="s">
        <v>122</v>
      </c>
      <c r="DF531" t="s">
        <v>122</v>
      </c>
      <c r="DG531" t="s">
        <v>122</v>
      </c>
      <c r="DI531" t="s">
        <v>122</v>
      </c>
      <c r="DJ531" t="s">
        <v>122</v>
      </c>
      <c r="DN531">
        <v>0</v>
      </c>
      <c r="DO531">
        <v>0</v>
      </c>
      <c r="DP531">
        <v>1</v>
      </c>
      <c r="DQ531">
        <v>1</v>
      </c>
      <c r="DU531">
        <v>1009</v>
      </c>
      <c r="DV531" t="s">
        <v>112</v>
      </c>
      <c r="DW531" t="s">
        <v>112</v>
      </c>
      <c r="DX531">
        <v>1000</v>
      </c>
      <c r="EE531">
        <v>51761347</v>
      </c>
      <c r="EF531">
        <v>1</v>
      </c>
      <c r="EG531" t="s">
        <v>106</v>
      </c>
      <c r="EH531">
        <v>0</v>
      </c>
      <c r="EJ531">
        <v>4</v>
      </c>
      <c r="EK531">
        <v>1</v>
      </c>
      <c r="EL531" t="s">
        <v>117</v>
      </c>
      <c r="EM531" t="s">
        <v>108</v>
      </c>
      <c r="EQ531">
        <v>0</v>
      </c>
      <c r="ER531">
        <v>28.989999999999998</v>
      </c>
      <c r="ES531">
        <v>0</v>
      </c>
      <c r="ET531">
        <v>28.989999999999998</v>
      </c>
      <c r="EU531">
        <v>15.640000000000001</v>
      </c>
      <c r="EV531">
        <v>0</v>
      </c>
      <c r="EW531">
        <v>0</v>
      </c>
      <c r="EX531">
        <v>0</v>
      </c>
      <c r="EY531">
        <v>0</v>
      </c>
      <c r="FQ531">
        <v>0</v>
      </c>
      <c r="FR531">
        <f t="shared" si="383"/>
        <v>0</v>
      </c>
      <c r="FS531">
        <v>0</v>
      </c>
      <c r="FX531">
        <v>0</v>
      </c>
      <c r="FY531">
        <v>0</v>
      </c>
      <c r="GD531">
        <v>1</v>
      </c>
      <c r="GF531">
        <v>-1355325295</v>
      </c>
      <c r="GG531">
        <v>2</v>
      </c>
      <c r="GH531">
        <v>1</v>
      </c>
      <c r="GI531">
        <v>-2</v>
      </c>
      <c r="GJ531">
        <v>0</v>
      </c>
      <c r="GK531">
        <v>0</v>
      </c>
      <c r="GL531">
        <f t="shared" si="384"/>
        <v>0</v>
      </c>
      <c r="GM531">
        <f t="shared" si="392"/>
        <v>42580.510000000002</v>
      </c>
      <c r="GN531">
        <f t="shared" si="393"/>
        <v>0</v>
      </c>
      <c r="GO531">
        <f t="shared" si="394"/>
        <v>0</v>
      </c>
      <c r="GP531">
        <f t="shared" si="395"/>
        <v>42580.510000000002</v>
      </c>
      <c r="GR531">
        <v>0</v>
      </c>
      <c r="GS531">
        <v>3</v>
      </c>
      <c r="GT531">
        <v>0</v>
      </c>
      <c r="GV531">
        <f t="shared" si="389"/>
        <v>0</v>
      </c>
      <c r="GW531">
        <v>1</v>
      </c>
      <c r="GX531">
        <f t="shared" si="390"/>
        <v>0</v>
      </c>
      <c r="HA531">
        <v>0</v>
      </c>
      <c r="HB531">
        <v>0</v>
      </c>
      <c r="HC531">
        <f t="shared" si="391"/>
        <v>0</v>
      </c>
      <c r="IK531">
        <v>0</v>
      </c>
    </row>
    <row r="533" ht="12.75">
      <c r="A533" s="43">
        <v>51</v>
      </c>
      <c r="B533" s="43">
        <f>B524</f>
        <v>1</v>
      </c>
      <c r="C533" s="43">
        <f>A524</f>
        <v>5</v>
      </c>
      <c r="D533" s="43">
        <f>ROW(A524)</f>
        <v>524</v>
      </c>
      <c r="E533" s="43"/>
      <c r="F533" s="43" t="str">
        <f>IF(F524&lt;&gt;"",F524,"")</f>
        <v xml:space="preserve">Новый подраздел</v>
      </c>
      <c r="G533" s="43" t="str">
        <f>IF(G524&lt;&gt;"",G524,"")</f>
        <v xml:space="preserve">Ремонт асфальтобетонного покрытия - 300,0 м2</v>
      </c>
      <c r="H533" s="43">
        <v>0</v>
      </c>
      <c r="I533" s="43"/>
      <c r="J533" s="43"/>
      <c r="K533" s="43"/>
      <c r="L533" s="43"/>
      <c r="M533" s="43"/>
      <c r="N533" s="43"/>
      <c r="O533" s="43">
        <f>ROUND(AB533,2)</f>
        <v>204333.64999999999</v>
      </c>
      <c r="P533" s="43">
        <f>ROUND(AC533,2)</f>
        <v>113622</v>
      </c>
      <c r="Q533" s="43">
        <f>ROUND(AD533,2)</f>
        <v>71799.649999999994</v>
      </c>
      <c r="R533" s="43">
        <f>ROUND(AE533,2)</f>
        <v>36549.720000000001</v>
      </c>
      <c r="S533" s="43">
        <f>ROUND(AF533,2)</f>
        <v>18912</v>
      </c>
      <c r="T533" s="43">
        <f>ROUND(AG533,2)</f>
        <v>0</v>
      </c>
      <c r="U533" s="43">
        <f>AH533</f>
        <v>69</v>
      </c>
      <c r="V533" s="43">
        <f>AI533</f>
        <v>0</v>
      </c>
      <c r="W533" s="43">
        <f>ROUND(AJ533,2)</f>
        <v>0</v>
      </c>
      <c r="X533" s="43">
        <f>ROUND(AK533,2)</f>
        <v>13238.4</v>
      </c>
      <c r="Y533" s="43">
        <f>ROUND(AL533,2)</f>
        <v>1891.2</v>
      </c>
      <c r="Z533" s="43"/>
      <c r="AA533" s="43"/>
      <c r="AB533" s="43">
        <f>ROUND(SUMIF(AA528:AA531,"=52146028",O528:O531),2)</f>
        <v>204333.64999999999</v>
      </c>
      <c r="AC533" s="43">
        <f>ROUND(SUMIF(AA528:AA531,"=52146028",P528:P531),2)</f>
        <v>113622</v>
      </c>
      <c r="AD533" s="43">
        <f>ROUND(SUMIF(AA528:AA531,"=52146028",Q528:Q531),2)</f>
        <v>71799.649999999994</v>
      </c>
      <c r="AE533" s="43">
        <f>ROUND(SUMIF(AA528:AA531,"=52146028",R528:R531),2)</f>
        <v>36549.720000000001</v>
      </c>
      <c r="AF533" s="43">
        <f>ROUND(SUMIF(AA528:AA531,"=52146028",S528:S531),2)</f>
        <v>18912</v>
      </c>
      <c r="AG533" s="43">
        <f>ROUND(SUMIF(AA528:AA531,"=52146028",T528:T531),2)</f>
        <v>0</v>
      </c>
      <c r="AH533" s="43">
        <f>SUMIF(AA528:AA531,"=52146028",U528:U531)</f>
        <v>69</v>
      </c>
      <c r="AI533" s="43">
        <f>SUMIF(AA528:AA531,"=52146028",V528:V531)</f>
        <v>0</v>
      </c>
      <c r="AJ533" s="43">
        <f>ROUND(SUMIF(AA528:AA531,"=52146028",W528:W531),2)</f>
        <v>0</v>
      </c>
      <c r="AK533" s="43">
        <f>ROUND(SUMIF(AA528:AA531,"=52146028",X528:X531),2)</f>
        <v>13238.4</v>
      </c>
      <c r="AL533" s="43">
        <f>ROUND(SUMIF(AA528:AA531,"=52146028",Y528:Y531),2)</f>
        <v>1891.2</v>
      </c>
      <c r="AM533" s="43"/>
      <c r="AN533" s="43"/>
      <c r="AO533" s="43">
        <f>ROUND(BX533,2)</f>
        <v>0</v>
      </c>
      <c r="AP533" s="43">
        <f>ROUND(BY533,2)</f>
        <v>0</v>
      </c>
      <c r="AQ533" s="43">
        <f>ROUND(BZ533,2)</f>
        <v>0</v>
      </c>
      <c r="AR533" s="43">
        <f>ROUND(CA533,2)</f>
        <v>233100.41</v>
      </c>
      <c r="AS533" s="43">
        <f>ROUND(CB533,2)</f>
        <v>0</v>
      </c>
      <c r="AT533" s="43">
        <f>ROUND(CC533,2)</f>
        <v>0</v>
      </c>
      <c r="AU533" s="43">
        <f>ROUND(CD533,2)</f>
        <v>233100.41</v>
      </c>
      <c r="AV533" s="43">
        <f>ROUND(CE533,2)</f>
        <v>113622</v>
      </c>
      <c r="AW533" s="43">
        <f>ROUND(CF533,2)</f>
        <v>113622</v>
      </c>
      <c r="AX533" s="43">
        <f>ROUND(CG533,2)</f>
        <v>0</v>
      </c>
      <c r="AY533" s="43">
        <f>ROUND(CH533,2)</f>
        <v>113622</v>
      </c>
      <c r="AZ533" s="43">
        <f>ROUND(CI533,2)</f>
        <v>0</v>
      </c>
      <c r="BA533" s="43">
        <f>ROUND(CJ533,2)</f>
        <v>0</v>
      </c>
      <c r="BB533" s="43">
        <f>ROUND(CK533,2)</f>
        <v>0</v>
      </c>
      <c r="BC533" s="43">
        <f>ROUND(CL533,2)</f>
        <v>0</v>
      </c>
      <c r="BD533" s="43">
        <f>ROUND(CM533,2)</f>
        <v>0</v>
      </c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  <c r="BQ533" s="43"/>
      <c r="BR533" s="43"/>
      <c r="BS533" s="43"/>
      <c r="BT533" s="43"/>
      <c r="BU533" s="43"/>
      <c r="BV533" s="43"/>
      <c r="BW533" s="43"/>
      <c r="BX533" s="43">
        <f>ROUND(SUMIF(AA528:AA531,"=52146028",FQ528:FQ531),2)</f>
        <v>0</v>
      </c>
      <c r="BY533" s="43">
        <f>ROUND(SUMIF(AA528:AA531,"=52146028",FR528:FR531),2)</f>
        <v>0</v>
      </c>
      <c r="BZ533" s="43">
        <f>ROUND(SUMIF(AA528:AA531,"=52146028",GL528:GL531),2)</f>
        <v>0</v>
      </c>
      <c r="CA533" s="43">
        <f>ROUND(SUMIF(AA528:AA531,"=52146028",GM528:GM531),2)</f>
        <v>233100.41</v>
      </c>
      <c r="CB533" s="43">
        <f>ROUND(SUMIF(AA528:AA531,"=52146028",GN528:GN531),2)</f>
        <v>0</v>
      </c>
      <c r="CC533" s="43">
        <f>ROUND(SUMIF(AA528:AA531,"=52146028",GO528:GO531),2)</f>
        <v>0</v>
      </c>
      <c r="CD533" s="43">
        <f>ROUND(SUMIF(AA528:AA531,"=52146028",GP528:GP531),2)</f>
        <v>233100.41</v>
      </c>
      <c r="CE533" s="43">
        <f>AC533-BX533</f>
        <v>113622</v>
      </c>
      <c r="CF533" s="43">
        <f>AC533-BY533</f>
        <v>113622</v>
      </c>
      <c r="CG533" s="43">
        <f>BX533-BZ533</f>
        <v>0</v>
      </c>
      <c r="CH533" s="43">
        <f>AC533-BX533-BY533+BZ533</f>
        <v>113622</v>
      </c>
      <c r="CI533" s="43">
        <f>BY533-BZ533</f>
        <v>0</v>
      </c>
      <c r="CJ533" s="43">
        <f>ROUND(SUMIF(AA528:AA531,"=52146028",GX528:GX531),2)</f>
        <v>0</v>
      </c>
      <c r="CK533" s="43">
        <f>ROUND(SUMIF(AA528:AA531,"=52146028",GY528:GY531),2)</f>
        <v>0</v>
      </c>
      <c r="CL533" s="43">
        <f>ROUND(SUMIF(AA528:AA531,"=52146028",GZ528:GZ531),2)</f>
        <v>0</v>
      </c>
      <c r="CM533" s="43">
        <f>ROUND(SUMIF(AA528:AA531,"=52146028",HD528:HD531),2)</f>
        <v>0</v>
      </c>
      <c r="CN533" s="43"/>
      <c r="CO533" s="43"/>
      <c r="CP533" s="43"/>
      <c r="CQ533" s="43"/>
      <c r="CR533" s="43"/>
      <c r="CS533" s="43"/>
      <c r="CT533" s="43"/>
      <c r="CU533" s="43"/>
      <c r="CV533" s="43"/>
      <c r="CW533" s="43"/>
      <c r="CX533" s="43"/>
      <c r="CY533" s="43"/>
      <c r="CZ533" s="43"/>
      <c r="DA533" s="43"/>
      <c r="DB533" s="43"/>
      <c r="DC533" s="43"/>
      <c r="DD533" s="43"/>
      <c r="DE533" s="43"/>
      <c r="DF533" s="43"/>
      <c r="DG533" s="44"/>
      <c r="DH533" s="44"/>
      <c r="DI533" s="44"/>
      <c r="DJ533" s="44"/>
      <c r="DK533" s="44"/>
      <c r="DL533" s="44"/>
      <c r="DM533" s="44"/>
      <c r="DN533" s="44"/>
      <c r="DO533" s="44"/>
      <c r="DP533" s="44"/>
      <c r="DQ533" s="44"/>
      <c r="DR533" s="44"/>
      <c r="DS533" s="44"/>
      <c r="DT533" s="44"/>
      <c r="DU533" s="44"/>
      <c r="DV533" s="44"/>
      <c r="DW533" s="44"/>
      <c r="DX533" s="44"/>
      <c r="DY533" s="44"/>
      <c r="DZ533" s="44"/>
      <c r="EA533" s="44"/>
      <c r="EB533" s="44"/>
      <c r="EC533" s="44"/>
      <c r="ED533" s="44"/>
      <c r="EE533" s="44"/>
      <c r="EF533" s="44"/>
      <c r="EG533" s="44"/>
      <c r="EH533" s="44"/>
      <c r="EI533" s="44"/>
      <c r="EJ533" s="44"/>
      <c r="EK533" s="44"/>
      <c r="EL533" s="44"/>
      <c r="EM533" s="44"/>
      <c r="EN533" s="44"/>
      <c r="EO533" s="44"/>
      <c r="EP533" s="44"/>
      <c r="EQ533" s="44"/>
      <c r="ER533" s="44"/>
      <c r="ES533" s="44"/>
      <c r="ET533" s="44"/>
      <c r="EU533" s="44"/>
      <c r="EV533" s="44"/>
      <c r="EW533" s="44"/>
      <c r="EX533" s="44"/>
      <c r="EY533" s="44"/>
      <c r="EZ533" s="44"/>
      <c r="FA533" s="44"/>
      <c r="FB533" s="44"/>
      <c r="FC533" s="44"/>
      <c r="FD533" s="44"/>
      <c r="FE533" s="44"/>
      <c r="FF533" s="44"/>
      <c r="FG533" s="44"/>
      <c r="FH533" s="44"/>
      <c r="FI533" s="44"/>
      <c r="FJ533" s="44"/>
      <c r="FK533" s="44"/>
      <c r="FL533" s="44"/>
      <c r="FM533" s="44"/>
      <c r="FN533" s="44"/>
      <c r="FO533" s="44"/>
      <c r="FP533" s="44"/>
      <c r="FQ533" s="44"/>
      <c r="FR533" s="44"/>
      <c r="FS533" s="44"/>
      <c r="FT533" s="44"/>
      <c r="FU533" s="44"/>
      <c r="FV533" s="44"/>
      <c r="FW533" s="44"/>
      <c r="FX533" s="44"/>
      <c r="FY533" s="44"/>
      <c r="FZ533" s="44"/>
      <c r="GA533" s="44"/>
      <c r="GB533" s="44"/>
      <c r="GC533" s="44"/>
      <c r="GD533" s="44"/>
      <c r="GE533" s="44"/>
      <c r="GF533" s="44"/>
      <c r="GG533" s="44"/>
      <c r="GH533" s="44"/>
      <c r="GI533" s="44"/>
      <c r="GJ533" s="44"/>
      <c r="GK533" s="44"/>
      <c r="GL533" s="44"/>
      <c r="GM533" s="44"/>
      <c r="GN533" s="44"/>
      <c r="GO533" s="44"/>
      <c r="GP533" s="44"/>
      <c r="GQ533" s="44"/>
      <c r="GR533" s="44"/>
      <c r="GS533" s="44"/>
      <c r="GT533" s="44"/>
      <c r="GU533" s="44"/>
      <c r="GV533" s="44"/>
      <c r="GW533" s="44"/>
      <c r="GX533" s="44">
        <v>0</v>
      </c>
    </row>
    <row r="535" ht="12.75">
      <c r="A535" s="45">
        <v>50</v>
      </c>
      <c r="B535" s="45">
        <v>0</v>
      </c>
      <c r="C535" s="45">
        <v>0</v>
      </c>
      <c r="D535" s="45">
        <v>1</v>
      </c>
      <c r="E535" s="45">
        <v>201</v>
      </c>
      <c r="F535" s="45">
        <f>ROUND(Source!O533,O535)</f>
        <v>204333.64999999999</v>
      </c>
      <c r="G535" s="45" t="s">
        <v>123</v>
      </c>
      <c r="H535" s="45" t="s">
        <v>124</v>
      </c>
      <c r="I535" s="45"/>
      <c r="J535" s="45"/>
      <c r="K535" s="45">
        <v>201</v>
      </c>
      <c r="L535" s="45">
        <v>1</v>
      </c>
      <c r="M535" s="45">
        <v>3</v>
      </c>
      <c r="N535" s="45"/>
      <c r="O535" s="45">
        <v>2</v>
      </c>
      <c r="P535" s="45"/>
      <c r="Q535" s="45"/>
      <c r="R535" s="45"/>
      <c r="S535" s="45"/>
      <c r="T535" s="45"/>
      <c r="U535" s="45"/>
      <c r="V535" s="45"/>
      <c r="W535" s="45">
        <v>204333.64999999999</v>
      </c>
      <c r="X535" s="45">
        <v>1</v>
      </c>
      <c r="Y535" s="45">
        <v>204333.64999999999</v>
      </c>
      <c r="Z535" s="45"/>
      <c r="AA535" s="45"/>
      <c r="AB535" s="45"/>
    </row>
    <row r="536" ht="12.75">
      <c r="A536" s="45">
        <v>50</v>
      </c>
      <c r="B536" s="45">
        <v>0</v>
      </c>
      <c r="C536" s="45">
        <v>0</v>
      </c>
      <c r="D536" s="45">
        <v>1</v>
      </c>
      <c r="E536" s="45">
        <v>202</v>
      </c>
      <c r="F536" s="45">
        <f>ROUND(Source!P533,O536)</f>
        <v>113622</v>
      </c>
      <c r="G536" s="45" t="s">
        <v>125</v>
      </c>
      <c r="H536" s="45" t="s">
        <v>126</v>
      </c>
      <c r="I536" s="45"/>
      <c r="J536" s="45"/>
      <c r="K536" s="45">
        <v>202</v>
      </c>
      <c r="L536" s="45">
        <v>2</v>
      </c>
      <c r="M536" s="45">
        <v>3</v>
      </c>
      <c r="N536" s="45"/>
      <c r="O536" s="45">
        <v>2</v>
      </c>
      <c r="P536" s="45"/>
      <c r="Q536" s="45"/>
      <c r="R536" s="45"/>
      <c r="S536" s="45"/>
      <c r="T536" s="45"/>
      <c r="U536" s="45"/>
      <c r="V536" s="45"/>
      <c r="W536" s="45">
        <v>113622</v>
      </c>
      <c r="X536" s="45">
        <v>1</v>
      </c>
      <c r="Y536" s="45">
        <v>113622</v>
      </c>
      <c r="Z536" s="45"/>
      <c r="AA536" s="45"/>
      <c r="AB536" s="45"/>
    </row>
    <row r="537" ht="12.75">
      <c r="A537" s="45">
        <v>50</v>
      </c>
      <c r="B537" s="45">
        <v>0</v>
      </c>
      <c r="C537" s="45">
        <v>0</v>
      </c>
      <c r="D537" s="45">
        <v>1</v>
      </c>
      <c r="E537" s="45">
        <v>222</v>
      </c>
      <c r="F537" s="45">
        <f>ROUND(Source!AO533,O537)</f>
        <v>0</v>
      </c>
      <c r="G537" s="45" t="s">
        <v>127</v>
      </c>
      <c r="H537" s="45" t="s">
        <v>128</v>
      </c>
      <c r="I537" s="45"/>
      <c r="J537" s="45"/>
      <c r="K537" s="45">
        <v>222</v>
      </c>
      <c r="L537" s="45">
        <v>3</v>
      </c>
      <c r="M537" s="45">
        <v>3</v>
      </c>
      <c r="N537" s="45"/>
      <c r="O537" s="45">
        <v>2</v>
      </c>
      <c r="P537" s="45"/>
      <c r="Q537" s="45"/>
      <c r="R537" s="45"/>
      <c r="S537" s="45"/>
      <c r="T537" s="45"/>
      <c r="U537" s="45"/>
      <c r="V537" s="45"/>
      <c r="W537" s="45">
        <v>0</v>
      </c>
      <c r="X537" s="45">
        <v>1</v>
      </c>
      <c r="Y537" s="45">
        <v>0</v>
      </c>
      <c r="Z537" s="45"/>
      <c r="AA537" s="45"/>
      <c r="AB537" s="45"/>
    </row>
    <row r="538" ht="12.75">
      <c r="A538" s="45">
        <v>50</v>
      </c>
      <c r="B538" s="45">
        <v>0</v>
      </c>
      <c r="C538" s="45">
        <v>0</v>
      </c>
      <c r="D538" s="45">
        <v>1</v>
      </c>
      <c r="E538" s="45">
        <v>225</v>
      </c>
      <c r="F538" s="45">
        <f>ROUND(Source!AV533,O538)</f>
        <v>113622</v>
      </c>
      <c r="G538" s="45" t="s">
        <v>129</v>
      </c>
      <c r="H538" s="45" t="s">
        <v>130</v>
      </c>
      <c r="I538" s="45"/>
      <c r="J538" s="45"/>
      <c r="K538" s="45">
        <v>225</v>
      </c>
      <c r="L538" s="45">
        <v>4</v>
      </c>
      <c r="M538" s="45">
        <v>3</v>
      </c>
      <c r="N538" s="45"/>
      <c r="O538" s="45">
        <v>2</v>
      </c>
      <c r="P538" s="45"/>
      <c r="Q538" s="45"/>
      <c r="R538" s="45"/>
      <c r="S538" s="45"/>
      <c r="T538" s="45"/>
      <c r="U538" s="45"/>
      <c r="V538" s="45"/>
      <c r="W538" s="45">
        <v>113622</v>
      </c>
      <c r="X538" s="45">
        <v>1</v>
      </c>
      <c r="Y538" s="45">
        <v>113622</v>
      </c>
      <c r="Z538" s="45"/>
      <c r="AA538" s="45"/>
      <c r="AB538" s="45"/>
    </row>
    <row r="539" ht="12.75">
      <c r="A539" s="45">
        <v>50</v>
      </c>
      <c r="B539" s="45">
        <v>0</v>
      </c>
      <c r="C539" s="45">
        <v>0</v>
      </c>
      <c r="D539" s="45">
        <v>1</v>
      </c>
      <c r="E539" s="45">
        <v>226</v>
      </c>
      <c r="F539" s="45">
        <f>ROUND(Source!AW533,O539)</f>
        <v>113622</v>
      </c>
      <c r="G539" s="45" t="s">
        <v>131</v>
      </c>
      <c r="H539" s="45" t="s">
        <v>132</v>
      </c>
      <c r="I539" s="45"/>
      <c r="J539" s="45"/>
      <c r="K539" s="45">
        <v>226</v>
      </c>
      <c r="L539" s="45">
        <v>5</v>
      </c>
      <c r="M539" s="45">
        <v>3</v>
      </c>
      <c r="N539" s="45"/>
      <c r="O539" s="45">
        <v>2</v>
      </c>
      <c r="P539" s="45"/>
      <c r="Q539" s="45"/>
      <c r="R539" s="45"/>
      <c r="S539" s="45"/>
      <c r="T539" s="45"/>
      <c r="U539" s="45"/>
      <c r="V539" s="45"/>
      <c r="W539" s="45">
        <v>113622</v>
      </c>
      <c r="X539" s="45">
        <v>1</v>
      </c>
      <c r="Y539" s="45">
        <v>113622</v>
      </c>
      <c r="Z539" s="45"/>
      <c r="AA539" s="45"/>
      <c r="AB539" s="45"/>
    </row>
    <row r="540" ht="12.75">
      <c r="A540" s="45">
        <v>50</v>
      </c>
      <c r="B540" s="45">
        <v>0</v>
      </c>
      <c r="C540" s="45">
        <v>0</v>
      </c>
      <c r="D540" s="45">
        <v>1</v>
      </c>
      <c r="E540" s="45">
        <v>227</v>
      </c>
      <c r="F540" s="45">
        <f>ROUND(Source!AX533,O540)</f>
        <v>0</v>
      </c>
      <c r="G540" s="45" t="s">
        <v>133</v>
      </c>
      <c r="H540" s="45" t="s">
        <v>134</v>
      </c>
      <c r="I540" s="45"/>
      <c r="J540" s="45"/>
      <c r="K540" s="45">
        <v>227</v>
      </c>
      <c r="L540" s="45">
        <v>6</v>
      </c>
      <c r="M540" s="45">
        <v>3</v>
      </c>
      <c r="N540" s="45"/>
      <c r="O540" s="45">
        <v>2</v>
      </c>
      <c r="P540" s="45"/>
      <c r="Q540" s="45"/>
      <c r="R540" s="45"/>
      <c r="S540" s="45"/>
      <c r="T540" s="45"/>
      <c r="U540" s="45"/>
      <c r="V540" s="45"/>
      <c r="W540" s="45">
        <v>0</v>
      </c>
      <c r="X540" s="45">
        <v>1</v>
      </c>
      <c r="Y540" s="45">
        <v>0</v>
      </c>
      <c r="Z540" s="45"/>
      <c r="AA540" s="45"/>
      <c r="AB540" s="45"/>
    </row>
    <row r="541" ht="12.75">
      <c r="A541" s="45">
        <v>50</v>
      </c>
      <c r="B541" s="45">
        <v>0</v>
      </c>
      <c r="C541" s="45">
        <v>0</v>
      </c>
      <c r="D541" s="45">
        <v>1</v>
      </c>
      <c r="E541" s="45">
        <v>228</v>
      </c>
      <c r="F541" s="45">
        <f>ROUND(Source!AY533,O541)</f>
        <v>113622</v>
      </c>
      <c r="G541" s="45" t="s">
        <v>135</v>
      </c>
      <c r="H541" s="45" t="s">
        <v>136</v>
      </c>
      <c r="I541" s="45"/>
      <c r="J541" s="45"/>
      <c r="K541" s="45">
        <v>228</v>
      </c>
      <c r="L541" s="45">
        <v>7</v>
      </c>
      <c r="M541" s="45">
        <v>3</v>
      </c>
      <c r="N541" s="45"/>
      <c r="O541" s="45">
        <v>2</v>
      </c>
      <c r="P541" s="45"/>
      <c r="Q541" s="45"/>
      <c r="R541" s="45"/>
      <c r="S541" s="45"/>
      <c r="T541" s="45"/>
      <c r="U541" s="45"/>
      <c r="V541" s="45"/>
      <c r="W541" s="45">
        <v>113622</v>
      </c>
      <c r="X541" s="45">
        <v>1</v>
      </c>
      <c r="Y541" s="45">
        <v>113622</v>
      </c>
      <c r="Z541" s="45"/>
      <c r="AA541" s="45"/>
      <c r="AB541" s="45"/>
    </row>
    <row r="542" ht="12.75">
      <c r="A542" s="45">
        <v>50</v>
      </c>
      <c r="B542" s="45">
        <v>0</v>
      </c>
      <c r="C542" s="45">
        <v>0</v>
      </c>
      <c r="D542" s="45">
        <v>1</v>
      </c>
      <c r="E542" s="45">
        <v>216</v>
      </c>
      <c r="F542" s="45">
        <f>ROUND(Source!AP533,O542)</f>
        <v>0</v>
      </c>
      <c r="G542" s="45" t="s">
        <v>137</v>
      </c>
      <c r="H542" s="45" t="s">
        <v>138</v>
      </c>
      <c r="I542" s="45"/>
      <c r="J542" s="45"/>
      <c r="K542" s="45">
        <v>216</v>
      </c>
      <c r="L542" s="45">
        <v>8</v>
      </c>
      <c r="M542" s="45">
        <v>3</v>
      </c>
      <c r="N542" s="45"/>
      <c r="O542" s="45">
        <v>2</v>
      </c>
      <c r="P542" s="45"/>
      <c r="Q542" s="45"/>
      <c r="R542" s="45"/>
      <c r="S542" s="45"/>
      <c r="T542" s="45"/>
      <c r="U542" s="45"/>
      <c r="V542" s="45"/>
      <c r="W542" s="45">
        <v>0</v>
      </c>
      <c r="X542" s="45">
        <v>1</v>
      </c>
      <c r="Y542" s="45">
        <v>0</v>
      </c>
      <c r="Z542" s="45"/>
      <c r="AA542" s="45"/>
      <c r="AB542" s="45"/>
    </row>
    <row r="543" ht="12.75">
      <c r="A543" s="45">
        <v>50</v>
      </c>
      <c r="B543" s="45">
        <v>0</v>
      </c>
      <c r="C543" s="45">
        <v>0</v>
      </c>
      <c r="D543" s="45">
        <v>1</v>
      </c>
      <c r="E543" s="45">
        <v>223</v>
      </c>
      <c r="F543" s="45">
        <f>ROUND(Source!AQ533,O543)</f>
        <v>0</v>
      </c>
      <c r="G543" s="45" t="s">
        <v>139</v>
      </c>
      <c r="H543" s="45" t="s">
        <v>140</v>
      </c>
      <c r="I543" s="45"/>
      <c r="J543" s="45"/>
      <c r="K543" s="45">
        <v>223</v>
      </c>
      <c r="L543" s="45">
        <v>9</v>
      </c>
      <c r="M543" s="45">
        <v>3</v>
      </c>
      <c r="N543" s="45"/>
      <c r="O543" s="45">
        <v>2</v>
      </c>
      <c r="P543" s="45"/>
      <c r="Q543" s="45"/>
      <c r="R543" s="45"/>
      <c r="S543" s="45"/>
      <c r="T543" s="45"/>
      <c r="U543" s="45"/>
      <c r="V543" s="45"/>
      <c r="W543" s="45">
        <v>0</v>
      </c>
      <c r="X543" s="45">
        <v>1</v>
      </c>
      <c r="Y543" s="45">
        <v>0</v>
      </c>
      <c r="Z543" s="45"/>
      <c r="AA543" s="45"/>
      <c r="AB543" s="45"/>
    </row>
    <row r="544" ht="12.75">
      <c r="A544" s="45">
        <v>50</v>
      </c>
      <c r="B544" s="45">
        <v>0</v>
      </c>
      <c r="C544" s="45">
        <v>0</v>
      </c>
      <c r="D544" s="45">
        <v>1</v>
      </c>
      <c r="E544" s="45">
        <v>229</v>
      </c>
      <c r="F544" s="45">
        <f>ROUND(Source!AZ533,O544)</f>
        <v>0</v>
      </c>
      <c r="G544" s="45" t="s">
        <v>141</v>
      </c>
      <c r="H544" s="45" t="s">
        <v>142</v>
      </c>
      <c r="I544" s="45"/>
      <c r="J544" s="45"/>
      <c r="K544" s="45">
        <v>229</v>
      </c>
      <c r="L544" s="45">
        <v>10</v>
      </c>
      <c r="M544" s="45">
        <v>3</v>
      </c>
      <c r="N544" s="45"/>
      <c r="O544" s="45">
        <v>2</v>
      </c>
      <c r="P544" s="45"/>
      <c r="Q544" s="45"/>
      <c r="R544" s="45"/>
      <c r="S544" s="45"/>
      <c r="T544" s="45"/>
      <c r="U544" s="45"/>
      <c r="V544" s="45"/>
      <c r="W544" s="45">
        <v>0</v>
      </c>
      <c r="X544" s="45">
        <v>1</v>
      </c>
      <c r="Y544" s="45">
        <v>0</v>
      </c>
      <c r="Z544" s="45"/>
      <c r="AA544" s="45"/>
      <c r="AB544" s="45"/>
    </row>
    <row r="545" ht="12.75">
      <c r="A545" s="45">
        <v>50</v>
      </c>
      <c r="B545" s="45">
        <v>0</v>
      </c>
      <c r="C545" s="45">
        <v>0</v>
      </c>
      <c r="D545" s="45">
        <v>1</v>
      </c>
      <c r="E545" s="45">
        <v>203</v>
      </c>
      <c r="F545" s="45">
        <f>ROUND(Source!Q533,O545)</f>
        <v>71799.649999999994</v>
      </c>
      <c r="G545" s="45" t="s">
        <v>143</v>
      </c>
      <c r="H545" s="45" t="s">
        <v>144</v>
      </c>
      <c r="I545" s="45"/>
      <c r="J545" s="45"/>
      <c r="K545" s="45">
        <v>203</v>
      </c>
      <c r="L545" s="45">
        <v>11</v>
      </c>
      <c r="M545" s="45">
        <v>3</v>
      </c>
      <c r="N545" s="45"/>
      <c r="O545" s="45">
        <v>2</v>
      </c>
      <c r="P545" s="45"/>
      <c r="Q545" s="45"/>
      <c r="R545" s="45"/>
      <c r="S545" s="45"/>
      <c r="T545" s="45"/>
      <c r="U545" s="45"/>
      <c r="V545" s="45"/>
      <c r="W545" s="45">
        <v>71799.649999999994</v>
      </c>
      <c r="X545" s="45">
        <v>1</v>
      </c>
      <c r="Y545" s="45">
        <v>71799.649999999994</v>
      </c>
      <c r="Z545" s="45"/>
      <c r="AA545" s="45"/>
      <c r="AB545" s="45"/>
    </row>
    <row r="546" ht="12.75">
      <c r="A546" s="45">
        <v>50</v>
      </c>
      <c r="B546" s="45">
        <v>0</v>
      </c>
      <c r="C546" s="45">
        <v>0</v>
      </c>
      <c r="D546" s="45">
        <v>1</v>
      </c>
      <c r="E546" s="45">
        <v>231</v>
      </c>
      <c r="F546" s="45">
        <f>ROUND(Source!BB533,O546)</f>
        <v>0</v>
      </c>
      <c r="G546" s="45" t="s">
        <v>145</v>
      </c>
      <c r="H546" s="45" t="s">
        <v>146</v>
      </c>
      <c r="I546" s="45"/>
      <c r="J546" s="45"/>
      <c r="K546" s="45">
        <v>231</v>
      </c>
      <c r="L546" s="45">
        <v>12</v>
      </c>
      <c r="M546" s="45">
        <v>3</v>
      </c>
      <c r="N546" s="45"/>
      <c r="O546" s="45">
        <v>2</v>
      </c>
      <c r="P546" s="45"/>
      <c r="Q546" s="45"/>
      <c r="R546" s="45"/>
      <c r="S546" s="45"/>
      <c r="T546" s="45"/>
      <c r="U546" s="45"/>
      <c r="V546" s="45"/>
      <c r="W546" s="45">
        <v>0</v>
      </c>
      <c r="X546" s="45">
        <v>1</v>
      </c>
      <c r="Y546" s="45">
        <v>0</v>
      </c>
      <c r="Z546" s="45"/>
      <c r="AA546" s="45"/>
      <c r="AB546" s="45"/>
    </row>
    <row r="547" ht="12.75">
      <c r="A547" s="45">
        <v>50</v>
      </c>
      <c r="B547" s="45">
        <v>0</v>
      </c>
      <c r="C547" s="45">
        <v>0</v>
      </c>
      <c r="D547" s="45">
        <v>1</v>
      </c>
      <c r="E547" s="45">
        <v>204</v>
      </c>
      <c r="F547" s="45">
        <f>ROUND(Source!R533,O547)</f>
        <v>36549.720000000001</v>
      </c>
      <c r="G547" s="45" t="s">
        <v>147</v>
      </c>
      <c r="H547" s="45" t="s">
        <v>148</v>
      </c>
      <c r="I547" s="45"/>
      <c r="J547" s="45"/>
      <c r="K547" s="45">
        <v>204</v>
      </c>
      <c r="L547" s="45">
        <v>13</v>
      </c>
      <c r="M547" s="45">
        <v>3</v>
      </c>
      <c r="N547" s="45"/>
      <c r="O547" s="45">
        <v>2</v>
      </c>
      <c r="P547" s="45"/>
      <c r="Q547" s="45"/>
      <c r="R547" s="45"/>
      <c r="S547" s="45"/>
      <c r="T547" s="45"/>
      <c r="U547" s="45"/>
      <c r="V547" s="45"/>
      <c r="W547" s="45">
        <v>36549.720000000001</v>
      </c>
      <c r="X547" s="45">
        <v>1</v>
      </c>
      <c r="Y547" s="45">
        <v>36549.720000000001</v>
      </c>
      <c r="Z547" s="45"/>
      <c r="AA547" s="45"/>
      <c r="AB547" s="45"/>
    </row>
    <row r="548" ht="12.75">
      <c r="A548" s="45">
        <v>50</v>
      </c>
      <c r="B548" s="45">
        <v>0</v>
      </c>
      <c r="C548" s="45">
        <v>0</v>
      </c>
      <c r="D548" s="45">
        <v>1</v>
      </c>
      <c r="E548" s="45">
        <v>205</v>
      </c>
      <c r="F548" s="45">
        <f>ROUND(Source!S533,O548)</f>
        <v>18912</v>
      </c>
      <c r="G548" s="45" t="s">
        <v>149</v>
      </c>
      <c r="H548" s="45" t="s">
        <v>150</v>
      </c>
      <c r="I548" s="45"/>
      <c r="J548" s="45"/>
      <c r="K548" s="45">
        <v>205</v>
      </c>
      <c r="L548" s="45">
        <v>14</v>
      </c>
      <c r="M548" s="45">
        <v>3</v>
      </c>
      <c r="N548" s="45"/>
      <c r="O548" s="45">
        <v>2</v>
      </c>
      <c r="P548" s="45"/>
      <c r="Q548" s="45"/>
      <c r="R548" s="45"/>
      <c r="S548" s="45"/>
      <c r="T548" s="45"/>
      <c r="U548" s="45"/>
      <c r="V548" s="45"/>
      <c r="W548" s="45">
        <v>18912</v>
      </c>
      <c r="X548" s="45">
        <v>1</v>
      </c>
      <c r="Y548" s="45">
        <v>18912</v>
      </c>
      <c r="Z548" s="45"/>
      <c r="AA548" s="45"/>
      <c r="AB548" s="45"/>
    </row>
    <row r="549" ht="12.75">
      <c r="A549" s="45">
        <v>50</v>
      </c>
      <c r="B549" s="45">
        <v>0</v>
      </c>
      <c r="C549" s="45">
        <v>0</v>
      </c>
      <c r="D549" s="45">
        <v>1</v>
      </c>
      <c r="E549" s="45">
        <v>232</v>
      </c>
      <c r="F549" s="45">
        <f>ROUND(Source!BC533,O549)</f>
        <v>0</v>
      </c>
      <c r="G549" s="45" t="s">
        <v>151</v>
      </c>
      <c r="H549" s="45" t="s">
        <v>152</v>
      </c>
      <c r="I549" s="45"/>
      <c r="J549" s="45"/>
      <c r="K549" s="45">
        <v>232</v>
      </c>
      <c r="L549" s="45">
        <v>15</v>
      </c>
      <c r="M549" s="45">
        <v>3</v>
      </c>
      <c r="N549" s="45"/>
      <c r="O549" s="45">
        <v>2</v>
      </c>
      <c r="P549" s="45"/>
      <c r="Q549" s="45"/>
      <c r="R549" s="45"/>
      <c r="S549" s="45"/>
      <c r="T549" s="45"/>
      <c r="U549" s="45"/>
      <c r="V549" s="45"/>
      <c r="W549" s="45">
        <v>0</v>
      </c>
      <c r="X549" s="45">
        <v>1</v>
      </c>
      <c r="Y549" s="45">
        <v>0</v>
      </c>
      <c r="Z549" s="45"/>
      <c r="AA549" s="45"/>
      <c r="AB549" s="45"/>
    </row>
    <row r="550" ht="12.75">
      <c r="A550" s="45">
        <v>50</v>
      </c>
      <c r="B550" s="45">
        <v>0</v>
      </c>
      <c r="C550" s="45">
        <v>0</v>
      </c>
      <c r="D550" s="45">
        <v>1</v>
      </c>
      <c r="E550" s="45">
        <v>214</v>
      </c>
      <c r="F550" s="45">
        <f>ROUND(Source!AS533,O550)</f>
        <v>0</v>
      </c>
      <c r="G550" s="45" t="s">
        <v>153</v>
      </c>
      <c r="H550" s="45" t="s">
        <v>154</v>
      </c>
      <c r="I550" s="45"/>
      <c r="J550" s="45"/>
      <c r="K550" s="45">
        <v>214</v>
      </c>
      <c r="L550" s="45">
        <v>16</v>
      </c>
      <c r="M550" s="45">
        <v>3</v>
      </c>
      <c r="N550" s="45"/>
      <c r="O550" s="45">
        <v>2</v>
      </c>
      <c r="P550" s="45"/>
      <c r="Q550" s="45"/>
      <c r="R550" s="45"/>
      <c r="S550" s="45"/>
      <c r="T550" s="45"/>
      <c r="U550" s="45"/>
      <c r="V550" s="45"/>
      <c r="W550" s="45">
        <v>0</v>
      </c>
      <c r="X550" s="45">
        <v>1</v>
      </c>
      <c r="Y550" s="45">
        <v>0</v>
      </c>
      <c r="Z550" s="45"/>
      <c r="AA550" s="45"/>
      <c r="AB550" s="45"/>
    </row>
    <row r="551" ht="12.75">
      <c r="A551" s="45">
        <v>50</v>
      </c>
      <c r="B551" s="45">
        <v>0</v>
      </c>
      <c r="C551" s="45">
        <v>0</v>
      </c>
      <c r="D551" s="45">
        <v>1</v>
      </c>
      <c r="E551" s="45">
        <v>215</v>
      </c>
      <c r="F551" s="45">
        <f>ROUND(Source!AT533,O551)</f>
        <v>0</v>
      </c>
      <c r="G551" s="45" t="s">
        <v>155</v>
      </c>
      <c r="H551" s="45" t="s">
        <v>156</v>
      </c>
      <c r="I551" s="45"/>
      <c r="J551" s="45"/>
      <c r="K551" s="45">
        <v>215</v>
      </c>
      <c r="L551" s="45">
        <v>17</v>
      </c>
      <c r="M551" s="45">
        <v>3</v>
      </c>
      <c r="N551" s="45"/>
      <c r="O551" s="45">
        <v>2</v>
      </c>
      <c r="P551" s="45"/>
      <c r="Q551" s="45"/>
      <c r="R551" s="45"/>
      <c r="S551" s="45"/>
      <c r="T551" s="45"/>
      <c r="U551" s="45"/>
      <c r="V551" s="45"/>
      <c r="W551" s="45">
        <v>0</v>
      </c>
      <c r="X551" s="45">
        <v>1</v>
      </c>
      <c r="Y551" s="45">
        <v>0</v>
      </c>
      <c r="Z551" s="45"/>
      <c r="AA551" s="45"/>
      <c r="AB551" s="45"/>
    </row>
    <row r="552" ht="12.75">
      <c r="A552" s="45">
        <v>50</v>
      </c>
      <c r="B552" s="45">
        <v>0</v>
      </c>
      <c r="C552" s="45">
        <v>0</v>
      </c>
      <c r="D552" s="45">
        <v>1</v>
      </c>
      <c r="E552" s="45">
        <v>217</v>
      </c>
      <c r="F552" s="45">
        <f>ROUND(Source!AU533,O552)</f>
        <v>233100.41</v>
      </c>
      <c r="G552" s="45" t="s">
        <v>157</v>
      </c>
      <c r="H552" s="45" t="s">
        <v>158</v>
      </c>
      <c r="I552" s="45"/>
      <c r="J552" s="45"/>
      <c r="K552" s="45">
        <v>217</v>
      </c>
      <c r="L552" s="45">
        <v>18</v>
      </c>
      <c r="M552" s="45">
        <v>3</v>
      </c>
      <c r="N552" s="45"/>
      <c r="O552" s="45">
        <v>2</v>
      </c>
      <c r="P552" s="45"/>
      <c r="Q552" s="45"/>
      <c r="R552" s="45"/>
      <c r="S552" s="45"/>
      <c r="T552" s="45"/>
      <c r="U552" s="45"/>
      <c r="V552" s="45"/>
      <c r="W552" s="45">
        <v>233100.41</v>
      </c>
      <c r="X552" s="45">
        <v>1</v>
      </c>
      <c r="Y552" s="45">
        <v>233100.41</v>
      </c>
      <c r="Z552" s="45"/>
      <c r="AA552" s="45"/>
      <c r="AB552" s="45"/>
    </row>
    <row r="553" ht="12.75">
      <c r="A553" s="45">
        <v>50</v>
      </c>
      <c r="B553" s="45">
        <v>0</v>
      </c>
      <c r="C553" s="45">
        <v>0</v>
      </c>
      <c r="D553" s="45">
        <v>1</v>
      </c>
      <c r="E553" s="45">
        <v>230</v>
      </c>
      <c r="F553" s="45">
        <f>ROUND(Source!BA533,O553)</f>
        <v>0</v>
      </c>
      <c r="G553" s="45" t="s">
        <v>159</v>
      </c>
      <c r="H553" s="45" t="s">
        <v>160</v>
      </c>
      <c r="I553" s="45"/>
      <c r="J553" s="45"/>
      <c r="K553" s="45">
        <v>230</v>
      </c>
      <c r="L553" s="45">
        <v>19</v>
      </c>
      <c r="M553" s="45">
        <v>3</v>
      </c>
      <c r="N553" s="45"/>
      <c r="O553" s="45">
        <v>2</v>
      </c>
      <c r="P553" s="45"/>
      <c r="Q553" s="45"/>
      <c r="R553" s="45"/>
      <c r="S553" s="45"/>
      <c r="T553" s="45"/>
      <c r="U553" s="45"/>
      <c r="V553" s="45"/>
      <c r="W553" s="45">
        <v>0</v>
      </c>
      <c r="X553" s="45">
        <v>1</v>
      </c>
      <c r="Y553" s="45">
        <v>0</v>
      </c>
      <c r="Z553" s="45"/>
      <c r="AA553" s="45"/>
      <c r="AB553" s="45"/>
    </row>
    <row r="554" ht="12.75">
      <c r="A554" s="45">
        <v>50</v>
      </c>
      <c r="B554" s="45">
        <v>0</v>
      </c>
      <c r="C554" s="45">
        <v>0</v>
      </c>
      <c r="D554" s="45">
        <v>1</v>
      </c>
      <c r="E554" s="45">
        <v>206</v>
      </c>
      <c r="F554" s="45">
        <f>ROUND(Source!T533,O554)</f>
        <v>0</v>
      </c>
      <c r="G554" s="45" t="s">
        <v>161</v>
      </c>
      <c r="H554" s="45" t="s">
        <v>162</v>
      </c>
      <c r="I554" s="45"/>
      <c r="J554" s="45"/>
      <c r="K554" s="45">
        <v>206</v>
      </c>
      <c r="L554" s="45">
        <v>20</v>
      </c>
      <c r="M554" s="45">
        <v>3</v>
      </c>
      <c r="N554" s="45"/>
      <c r="O554" s="45">
        <v>2</v>
      </c>
      <c r="P554" s="45"/>
      <c r="Q554" s="45"/>
      <c r="R554" s="45"/>
      <c r="S554" s="45"/>
      <c r="T554" s="45"/>
      <c r="U554" s="45"/>
      <c r="V554" s="45"/>
      <c r="W554" s="45">
        <v>0</v>
      </c>
      <c r="X554" s="45">
        <v>1</v>
      </c>
      <c r="Y554" s="45">
        <v>0</v>
      </c>
      <c r="Z554" s="45"/>
      <c r="AA554" s="45"/>
      <c r="AB554" s="45"/>
    </row>
    <row r="555" ht="12.75">
      <c r="A555" s="45">
        <v>50</v>
      </c>
      <c r="B555" s="45">
        <v>0</v>
      </c>
      <c r="C555" s="45">
        <v>0</v>
      </c>
      <c r="D555" s="45">
        <v>1</v>
      </c>
      <c r="E555" s="45">
        <v>207</v>
      </c>
      <c r="F555" s="45">
        <f>Source!U533</f>
        <v>69</v>
      </c>
      <c r="G555" s="45" t="s">
        <v>163</v>
      </c>
      <c r="H555" s="45" t="s">
        <v>164</v>
      </c>
      <c r="I555" s="45"/>
      <c r="J555" s="45"/>
      <c r="K555" s="45">
        <v>207</v>
      </c>
      <c r="L555" s="45">
        <v>21</v>
      </c>
      <c r="M555" s="45">
        <v>3</v>
      </c>
      <c r="N555" s="45"/>
      <c r="O555" s="45">
        <v>-1</v>
      </c>
      <c r="P555" s="45"/>
      <c r="Q555" s="45"/>
      <c r="R555" s="45"/>
      <c r="S555" s="45"/>
      <c r="T555" s="45"/>
      <c r="U555" s="45"/>
      <c r="V555" s="45"/>
      <c r="W555" s="45">
        <v>69</v>
      </c>
      <c r="X555" s="45">
        <v>1</v>
      </c>
      <c r="Y555" s="45">
        <v>69</v>
      </c>
      <c r="Z555" s="45"/>
      <c r="AA555" s="45"/>
      <c r="AB555" s="45"/>
    </row>
    <row r="556" ht="12.75">
      <c r="A556" s="45">
        <v>50</v>
      </c>
      <c r="B556" s="45">
        <v>0</v>
      </c>
      <c r="C556" s="45">
        <v>0</v>
      </c>
      <c r="D556" s="45">
        <v>1</v>
      </c>
      <c r="E556" s="45">
        <v>208</v>
      </c>
      <c r="F556" s="45">
        <f>Source!V533</f>
        <v>0</v>
      </c>
      <c r="G556" s="45" t="s">
        <v>165</v>
      </c>
      <c r="H556" s="45" t="s">
        <v>166</v>
      </c>
      <c r="I556" s="45"/>
      <c r="J556" s="45"/>
      <c r="K556" s="45">
        <v>208</v>
      </c>
      <c r="L556" s="45">
        <v>22</v>
      </c>
      <c r="M556" s="45">
        <v>3</v>
      </c>
      <c r="N556" s="45"/>
      <c r="O556" s="45">
        <v>-1</v>
      </c>
      <c r="P556" s="45"/>
      <c r="Q556" s="45"/>
      <c r="R556" s="45"/>
      <c r="S556" s="45"/>
      <c r="T556" s="45"/>
      <c r="U556" s="45"/>
      <c r="V556" s="45"/>
      <c r="W556" s="45">
        <v>0</v>
      </c>
      <c r="X556" s="45">
        <v>1</v>
      </c>
      <c r="Y556" s="45">
        <v>0</v>
      </c>
      <c r="Z556" s="45"/>
      <c r="AA556" s="45"/>
      <c r="AB556" s="45"/>
    </row>
    <row r="557" ht="12.75">
      <c r="A557" s="45">
        <v>50</v>
      </c>
      <c r="B557" s="45">
        <v>0</v>
      </c>
      <c r="C557" s="45">
        <v>0</v>
      </c>
      <c r="D557" s="45">
        <v>1</v>
      </c>
      <c r="E557" s="45">
        <v>209</v>
      </c>
      <c r="F557" s="45">
        <f>ROUND(Source!W533,O557)</f>
        <v>0</v>
      </c>
      <c r="G557" s="45" t="s">
        <v>167</v>
      </c>
      <c r="H557" s="45" t="s">
        <v>168</v>
      </c>
      <c r="I557" s="45"/>
      <c r="J557" s="45"/>
      <c r="K557" s="45">
        <v>209</v>
      </c>
      <c r="L557" s="45">
        <v>23</v>
      </c>
      <c r="M557" s="45">
        <v>3</v>
      </c>
      <c r="N557" s="45"/>
      <c r="O557" s="45">
        <v>2</v>
      </c>
      <c r="P557" s="45"/>
      <c r="Q557" s="45"/>
      <c r="R557" s="45"/>
      <c r="S557" s="45"/>
      <c r="T557" s="45"/>
      <c r="U557" s="45"/>
      <c r="V557" s="45"/>
      <c r="W557" s="45">
        <v>0</v>
      </c>
      <c r="X557" s="45">
        <v>1</v>
      </c>
      <c r="Y557" s="45">
        <v>0</v>
      </c>
      <c r="Z557" s="45"/>
      <c r="AA557" s="45"/>
      <c r="AB557" s="45"/>
    </row>
    <row r="558" ht="12.75">
      <c r="A558" s="45">
        <v>50</v>
      </c>
      <c r="B558" s="45">
        <v>0</v>
      </c>
      <c r="C558" s="45">
        <v>0</v>
      </c>
      <c r="D558" s="45">
        <v>1</v>
      </c>
      <c r="E558" s="45">
        <v>233</v>
      </c>
      <c r="F558" s="45">
        <f>ROUND(Source!BD533,O558)</f>
        <v>0</v>
      </c>
      <c r="G558" s="45" t="s">
        <v>169</v>
      </c>
      <c r="H558" s="45" t="s">
        <v>170</v>
      </c>
      <c r="I558" s="45"/>
      <c r="J558" s="45"/>
      <c r="K558" s="45">
        <v>233</v>
      </c>
      <c r="L558" s="45">
        <v>24</v>
      </c>
      <c r="M558" s="45">
        <v>3</v>
      </c>
      <c r="N558" s="45"/>
      <c r="O558" s="45">
        <v>2</v>
      </c>
      <c r="P558" s="45"/>
      <c r="Q558" s="45"/>
      <c r="R558" s="45"/>
      <c r="S558" s="45"/>
      <c r="T558" s="45"/>
      <c r="U558" s="45"/>
      <c r="V558" s="45"/>
      <c r="W558" s="45">
        <v>0</v>
      </c>
      <c r="X558" s="45">
        <v>1</v>
      </c>
      <c r="Y558" s="45">
        <v>0</v>
      </c>
      <c r="Z558" s="45"/>
      <c r="AA558" s="45"/>
      <c r="AB558" s="45"/>
    </row>
    <row r="559" ht="12.75">
      <c r="A559" s="45">
        <v>50</v>
      </c>
      <c r="B559" s="45">
        <v>0</v>
      </c>
      <c r="C559" s="45">
        <v>0</v>
      </c>
      <c r="D559" s="45">
        <v>1</v>
      </c>
      <c r="E559" s="45">
        <v>210</v>
      </c>
      <c r="F559" s="45">
        <f>ROUND(Source!X533,O559)</f>
        <v>13238.4</v>
      </c>
      <c r="G559" s="45" t="s">
        <v>171</v>
      </c>
      <c r="H559" s="45" t="s">
        <v>172</v>
      </c>
      <c r="I559" s="45"/>
      <c r="J559" s="45"/>
      <c r="K559" s="45">
        <v>210</v>
      </c>
      <c r="L559" s="45">
        <v>25</v>
      </c>
      <c r="M559" s="45">
        <v>3</v>
      </c>
      <c r="N559" s="45"/>
      <c r="O559" s="45">
        <v>2</v>
      </c>
      <c r="P559" s="45"/>
      <c r="Q559" s="45"/>
      <c r="R559" s="45"/>
      <c r="S559" s="45"/>
      <c r="T559" s="45"/>
      <c r="U559" s="45"/>
      <c r="V559" s="45"/>
      <c r="W559" s="45">
        <v>13238.4</v>
      </c>
      <c r="X559" s="45">
        <v>1</v>
      </c>
      <c r="Y559" s="45">
        <v>13238.4</v>
      </c>
      <c r="Z559" s="45"/>
      <c r="AA559" s="45"/>
      <c r="AB559" s="45"/>
    </row>
    <row r="560" ht="12.75">
      <c r="A560" s="45">
        <v>50</v>
      </c>
      <c r="B560" s="45">
        <v>0</v>
      </c>
      <c r="C560" s="45">
        <v>0</v>
      </c>
      <c r="D560" s="45">
        <v>1</v>
      </c>
      <c r="E560" s="45">
        <v>211</v>
      </c>
      <c r="F560" s="45">
        <f>ROUND(Source!Y533,O560)</f>
        <v>1891.2</v>
      </c>
      <c r="G560" s="45" t="s">
        <v>173</v>
      </c>
      <c r="H560" s="45" t="s">
        <v>174</v>
      </c>
      <c r="I560" s="45"/>
      <c r="J560" s="45"/>
      <c r="K560" s="45">
        <v>211</v>
      </c>
      <c r="L560" s="45">
        <v>26</v>
      </c>
      <c r="M560" s="45">
        <v>3</v>
      </c>
      <c r="N560" s="45"/>
      <c r="O560" s="45">
        <v>2</v>
      </c>
      <c r="P560" s="45"/>
      <c r="Q560" s="45"/>
      <c r="R560" s="45"/>
      <c r="S560" s="45"/>
      <c r="T560" s="45"/>
      <c r="U560" s="45"/>
      <c r="V560" s="45"/>
      <c r="W560" s="45">
        <v>1891.2</v>
      </c>
      <c r="X560" s="45">
        <v>1</v>
      </c>
      <c r="Y560" s="45">
        <v>1891.2</v>
      </c>
      <c r="Z560" s="45"/>
      <c r="AA560" s="45"/>
      <c r="AB560" s="45"/>
    </row>
    <row r="561" ht="12.75">
      <c r="A561" s="45">
        <v>50</v>
      </c>
      <c r="B561" s="45">
        <v>0</v>
      </c>
      <c r="C561" s="45">
        <v>0</v>
      </c>
      <c r="D561" s="45">
        <v>1</v>
      </c>
      <c r="E561" s="45">
        <v>224</v>
      </c>
      <c r="F561" s="45">
        <f>ROUND(Source!AR533,O561)</f>
        <v>233100.41</v>
      </c>
      <c r="G561" s="45" t="s">
        <v>175</v>
      </c>
      <c r="H561" s="45" t="s">
        <v>176</v>
      </c>
      <c r="I561" s="45"/>
      <c r="J561" s="45"/>
      <c r="K561" s="45">
        <v>224</v>
      </c>
      <c r="L561" s="45">
        <v>27</v>
      </c>
      <c r="M561" s="45">
        <v>3</v>
      </c>
      <c r="N561" s="45"/>
      <c r="O561" s="45">
        <v>2</v>
      </c>
      <c r="P561" s="45"/>
      <c r="Q561" s="45"/>
      <c r="R561" s="45"/>
      <c r="S561" s="45"/>
      <c r="T561" s="45"/>
      <c r="U561" s="45"/>
      <c r="V561" s="45"/>
      <c r="W561" s="45">
        <v>233100.41</v>
      </c>
      <c r="X561" s="45">
        <v>1</v>
      </c>
      <c r="Y561" s="45">
        <v>233100.41</v>
      </c>
      <c r="Z561" s="45"/>
      <c r="AA561" s="45"/>
      <c r="AB561" s="45"/>
    </row>
    <row r="562" ht="12.75">
      <c r="A562" s="45">
        <v>50</v>
      </c>
      <c r="B562" s="45">
        <v>1</v>
      </c>
      <c r="C562" s="45">
        <v>0</v>
      </c>
      <c r="D562" s="45">
        <v>2</v>
      </c>
      <c r="E562" s="45">
        <v>0</v>
      </c>
      <c r="F562" s="45">
        <f>ROUND(F561,O562)</f>
        <v>233100.41</v>
      </c>
      <c r="G562" s="45" t="s">
        <v>177</v>
      </c>
      <c r="H562" s="45" t="s">
        <v>178</v>
      </c>
      <c r="I562" s="45"/>
      <c r="J562" s="45"/>
      <c r="K562" s="45">
        <v>212</v>
      </c>
      <c r="L562" s="45">
        <v>28</v>
      </c>
      <c r="M562" s="45">
        <v>0</v>
      </c>
      <c r="N562" s="45"/>
      <c r="O562" s="45">
        <v>2</v>
      </c>
      <c r="P562" s="45"/>
      <c r="Q562" s="45"/>
      <c r="R562" s="45"/>
      <c r="S562" s="45"/>
      <c r="T562" s="45"/>
      <c r="U562" s="45"/>
      <c r="V562" s="45"/>
      <c r="W562" s="45">
        <v>233100.41</v>
      </c>
      <c r="X562" s="45">
        <v>1</v>
      </c>
      <c r="Y562" s="45">
        <v>233100.41</v>
      </c>
      <c r="Z562" s="45"/>
      <c r="AA562" s="45"/>
      <c r="AB562" s="45"/>
    </row>
    <row r="563" ht="12.75">
      <c r="A563" s="45">
        <v>50</v>
      </c>
      <c r="B563" s="45">
        <v>1</v>
      </c>
      <c r="C563" s="45">
        <v>0</v>
      </c>
      <c r="D563" s="45">
        <v>2</v>
      </c>
      <c r="E563" s="45">
        <v>0</v>
      </c>
      <c r="F563" s="45">
        <f>ROUND(F562*0.2,O563)</f>
        <v>46620.080000000002</v>
      </c>
      <c r="G563" s="45" t="s">
        <v>179</v>
      </c>
      <c r="H563" s="45" t="s">
        <v>180</v>
      </c>
      <c r="I563" s="45"/>
      <c r="J563" s="45"/>
      <c r="K563" s="45">
        <v>212</v>
      </c>
      <c r="L563" s="45">
        <v>29</v>
      </c>
      <c r="M563" s="45">
        <v>0</v>
      </c>
      <c r="N563" s="45"/>
      <c r="O563" s="45">
        <v>2</v>
      </c>
      <c r="P563" s="45"/>
      <c r="Q563" s="45"/>
      <c r="R563" s="45"/>
      <c r="S563" s="45"/>
      <c r="T563" s="45"/>
      <c r="U563" s="45"/>
      <c r="V563" s="45"/>
      <c r="W563" s="45">
        <v>46620.080000000002</v>
      </c>
      <c r="X563" s="45">
        <v>1</v>
      </c>
      <c r="Y563" s="45">
        <v>46620.080000000002</v>
      </c>
      <c r="Z563" s="45"/>
      <c r="AA563" s="45"/>
      <c r="AB563" s="45"/>
    </row>
    <row r="564" ht="12.75">
      <c r="A564" s="45">
        <v>50</v>
      </c>
      <c r="B564" s="45">
        <v>1</v>
      </c>
      <c r="C564" s="45">
        <v>0</v>
      </c>
      <c r="D564" s="45">
        <v>2</v>
      </c>
      <c r="E564" s="45">
        <v>213</v>
      </c>
      <c r="F564" s="45">
        <f>ROUND(F562+F563,O564)</f>
        <v>279720.48999999999</v>
      </c>
      <c r="G564" s="45" t="s">
        <v>181</v>
      </c>
      <c r="H564" s="45" t="s">
        <v>175</v>
      </c>
      <c r="I564" s="45"/>
      <c r="J564" s="45"/>
      <c r="K564" s="45">
        <v>212</v>
      </c>
      <c r="L564" s="45">
        <v>30</v>
      </c>
      <c r="M564" s="45">
        <v>0</v>
      </c>
      <c r="N564" s="45"/>
      <c r="O564" s="45">
        <v>2</v>
      </c>
      <c r="P564" s="45"/>
      <c r="Q564" s="45"/>
      <c r="R564" s="45"/>
      <c r="S564" s="45"/>
      <c r="T564" s="45"/>
      <c r="U564" s="45"/>
      <c r="V564" s="45"/>
      <c r="W564" s="45">
        <v>279720.48999999999</v>
      </c>
      <c r="X564" s="45">
        <v>1</v>
      </c>
      <c r="Y564" s="45">
        <v>279720.48999999999</v>
      </c>
      <c r="Z564" s="45"/>
      <c r="AA564" s="45"/>
      <c r="AB564" s="45"/>
    </row>
    <row r="565" ht="12.75">
      <c r="A565" s="45">
        <v>50</v>
      </c>
      <c r="B565" s="45">
        <v>1</v>
      </c>
      <c r="C565" s="45">
        <v>0</v>
      </c>
      <c r="D565" s="45">
        <v>2</v>
      </c>
      <c r="E565" s="45">
        <v>0</v>
      </c>
      <c r="F565" s="45">
        <f>ROUND(F564*0.5857501461,O565)</f>
        <v>163846.32000000001</v>
      </c>
      <c r="G565" s="45" t="s">
        <v>182</v>
      </c>
      <c r="H565" s="45" t="s">
        <v>183</v>
      </c>
      <c r="I565" s="45"/>
      <c r="J565" s="45"/>
      <c r="K565" s="45">
        <v>212</v>
      </c>
      <c r="L565" s="45">
        <v>31</v>
      </c>
      <c r="M565" s="45">
        <v>0</v>
      </c>
      <c r="N565" s="45"/>
      <c r="O565" s="45">
        <v>2</v>
      </c>
      <c r="P565" s="45"/>
      <c r="Q565" s="45"/>
      <c r="R565" s="45"/>
      <c r="S565" s="45"/>
      <c r="T565" s="45"/>
      <c r="U565" s="45"/>
      <c r="V565" s="45"/>
      <c r="W565" s="45">
        <v>163846.32000000001</v>
      </c>
      <c r="X565" s="45">
        <v>1</v>
      </c>
      <c r="Y565" s="45">
        <v>163846.32000000001</v>
      </c>
      <c r="Z565" s="45"/>
      <c r="AA565" s="45"/>
      <c r="AB565" s="45"/>
    </row>
    <row r="567" ht="12.75">
      <c r="A567" s="42">
        <v>5</v>
      </c>
      <c r="B567" s="42">
        <v>1</v>
      </c>
      <c r="C567" s="42"/>
      <c r="D567" s="42">
        <f>ROW(A576)</f>
        <v>576</v>
      </c>
      <c r="E567" s="42"/>
      <c r="F567" s="42" t="s">
        <v>99</v>
      </c>
      <c r="G567" s="42" t="s">
        <v>197</v>
      </c>
      <c r="H567" s="42"/>
      <c r="I567" s="42">
        <v>0</v>
      </c>
      <c r="J567" s="42"/>
      <c r="K567" s="42">
        <v>-1</v>
      </c>
      <c r="L567" s="42"/>
      <c r="M567" s="42"/>
      <c r="N567" s="42"/>
      <c r="O567" s="42"/>
      <c r="P567" s="42"/>
      <c r="Q567" s="42"/>
      <c r="R567" s="42"/>
      <c r="S567" s="42">
        <v>0</v>
      </c>
      <c r="T567" s="42"/>
      <c r="U567" s="42"/>
      <c r="V567" s="42">
        <v>0</v>
      </c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2"/>
      <c r="BM567" s="42"/>
      <c r="BN567" s="42"/>
      <c r="BO567" s="42"/>
      <c r="BP567" s="42"/>
      <c r="BQ567" s="42"/>
      <c r="BR567" s="42"/>
      <c r="BS567" s="42"/>
      <c r="BT567" s="42"/>
      <c r="BU567" s="42"/>
      <c r="BV567" s="42"/>
      <c r="BW567" s="42"/>
      <c r="BX567" s="42">
        <v>0</v>
      </c>
      <c r="BY567" s="42"/>
      <c r="BZ567" s="42"/>
      <c r="CA567" s="42"/>
      <c r="CB567" s="42"/>
      <c r="CC567" s="42"/>
      <c r="CD567" s="42"/>
      <c r="CE567" s="42"/>
      <c r="CF567" s="42"/>
      <c r="CG567" s="42"/>
      <c r="CH567" s="42"/>
      <c r="CI567" s="42"/>
      <c r="CJ567" s="42">
        <v>0</v>
      </c>
    </row>
    <row r="569" ht="12.75">
      <c r="A569" s="43">
        <v>52</v>
      </c>
      <c r="B569" s="43">
        <f>B576</f>
        <v>1</v>
      </c>
      <c r="C569" s="43">
        <f>C576</f>
        <v>5</v>
      </c>
      <c r="D569" s="43">
        <f>D576</f>
        <v>567</v>
      </c>
      <c r="E569" s="43">
        <f>E576</f>
        <v>0</v>
      </c>
      <c r="F569" s="43" t="str">
        <f>F576</f>
        <v xml:space="preserve">Новый подраздел</v>
      </c>
      <c r="G569" s="43" t="str">
        <f>G576</f>
        <v xml:space="preserve">Замена бортового камня - 50,0 м.п.</v>
      </c>
      <c r="H569" s="43"/>
      <c r="I569" s="43"/>
      <c r="J569" s="43"/>
      <c r="K569" s="43"/>
      <c r="L569" s="43"/>
      <c r="M569" s="43"/>
      <c r="N569" s="43"/>
      <c r="O569" s="43">
        <f>O576</f>
        <v>61283.739999999998</v>
      </c>
      <c r="P569" s="43">
        <f>P576</f>
        <v>28727.5</v>
      </c>
      <c r="Q569" s="43">
        <f>Q576</f>
        <v>25149.240000000002</v>
      </c>
      <c r="R569" s="43">
        <f>R576</f>
        <v>13824.6</v>
      </c>
      <c r="S569" s="43">
        <f>S576</f>
        <v>7407</v>
      </c>
      <c r="T569" s="43">
        <f>T576</f>
        <v>0</v>
      </c>
      <c r="U569" s="43">
        <f>U576</f>
        <v>33</v>
      </c>
      <c r="V569" s="43">
        <f>V576</f>
        <v>0</v>
      </c>
      <c r="W569" s="43">
        <f>W576</f>
        <v>0</v>
      </c>
      <c r="X569" s="43">
        <f>X576</f>
        <v>5184.8999999999996</v>
      </c>
      <c r="Y569" s="43">
        <f>Y576</f>
        <v>740.70000000000005</v>
      </c>
      <c r="Z569" s="43">
        <f>Z576</f>
        <v>0</v>
      </c>
      <c r="AA569" s="43">
        <f>AA576</f>
        <v>0</v>
      </c>
      <c r="AB569" s="43">
        <f>AB576</f>
        <v>61283.739999999998</v>
      </c>
      <c r="AC569" s="43">
        <f>AC576</f>
        <v>28727.5</v>
      </c>
      <c r="AD569" s="43">
        <f>AD576</f>
        <v>25149.240000000002</v>
      </c>
      <c r="AE569" s="43">
        <f>AE576</f>
        <v>13824.6</v>
      </c>
      <c r="AF569" s="43">
        <f>AF576</f>
        <v>7407</v>
      </c>
      <c r="AG569" s="43">
        <f>AG576</f>
        <v>0</v>
      </c>
      <c r="AH569" s="43">
        <f>AH576</f>
        <v>33</v>
      </c>
      <c r="AI569" s="43">
        <f>AI576</f>
        <v>0</v>
      </c>
      <c r="AJ569" s="43">
        <f>AJ576</f>
        <v>0</v>
      </c>
      <c r="AK569" s="43">
        <f>AK576</f>
        <v>5184.8999999999996</v>
      </c>
      <c r="AL569" s="43">
        <f>AL576</f>
        <v>740.70000000000005</v>
      </c>
      <c r="AM569" s="43">
        <f>AM576</f>
        <v>0</v>
      </c>
      <c r="AN569" s="43">
        <f>AN576</f>
        <v>0</v>
      </c>
      <c r="AO569" s="43">
        <f>AO576</f>
        <v>0</v>
      </c>
      <c r="AP569" s="43">
        <f>AP576</f>
        <v>0</v>
      </c>
      <c r="AQ569" s="43">
        <f>AQ576</f>
        <v>0</v>
      </c>
      <c r="AR569" s="43">
        <f>AR576</f>
        <v>73312.419999999998</v>
      </c>
      <c r="AS569" s="43">
        <f>AS576</f>
        <v>0</v>
      </c>
      <c r="AT569" s="43">
        <f>AT576</f>
        <v>0</v>
      </c>
      <c r="AU569" s="43">
        <f>AU576</f>
        <v>73312.419999999998</v>
      </c>
      <c r="AV569" s="43">
        <f>AV576</f>
        <v>28727.5</v>
      </c>
      <c r="AW569" s="43">
        <f>AW576</f>
        <v>28727.5</v>
      </c>
      <c r="AX569" s="43">
        <f>AX576</f>
        <v>0</v>
      </c>
      <c r="AY569" s="43">
        <f>AY576</f>
        <v>28727.5</v>
      </c>
      <c r="AZ569" s="43">
        <f>AZ576</f>
        <v>0</v>
      </c>
      <c r="BA569" s="43">
        <f>BA576</f>
        <v>0</v>
      </c>
      <c r="BB569" s="43">
        <f>BB576</f>
        <v>0</v>
      </c>
      <c r="BC569" s="43">
        <f>BC576</f>
        <v>0</v>
      </c>
      <c r="BD569" s="43">
        <f>BD576</f>
        <v>0</v>
      </c>
      <c r="BE569" s="43">
        <f>BE576</f>
        <v>0</v>
      </c>
      <c r="BF569" s="43">
        <f>BF576</f>
        <v>0</v>
      </c>
      <c r="BG569" s="43">
        <f>BG576</f>
        <v>0</v>
      </c>
      <c r="BH569" s="43">
        <f>BH576</f>
        <v>0</v>
      </c>
      <c r="BI569" s="43">
        <f>BI576</f>
        <v>0</v>
      </c>
      <c r="BJ569" s="43">
        <f>BJ576</f>
        <v>0</v>
      </c>
      <c r="BK569" s="43">
        <f>BK576</f>
        <v>0</v>
      </c>
      <c r="BL569" s="43">
        <f>BL576</f>
        <v>0</v>
      </c>
      <c r="BM569" s="43">
        <f>BM576</f>
        <v>0</v>
      </c>
      <c r="BN569" s="43">
        <f>BN576</f>
        <v>0</v>
      </c>
      <c r="BO569" s="43">
        <f>BO576</f>
        <v>0</v>
      </c>
      <c r="BP569" s="43">
        <f>BP576</f>
        <v>0</v>
      </c>
      <c r="BQ569" s="43">
        <f>BQ576</f>
        <v>0</v>
      </c>
      <c r="BR569" s="43">
        <f>BR576</f>
        <v>0</v>
      </c>
      <c r="BS569" s="43">
        <f>BS576</f>
        <v>0</v>
      </c>
      <c r="BT569" s="43">
        <f>BT576</f>
        <v>0</v>
      </c>
      <c r="BU569" s="43">
        <f>BU576</f>
        <v>0</v>
      </c>
      <c r="BV569" s="43">
        <f>BV576</f>
        <v>0</v>
      </c>
      <c r="BW569" s="43">
        <f>BW576</f>
        <v>0</v>
      </c>
      <c r="BX569" s="43">
        <f>BX576</f>
        <v>0</v>
      </c>
      <c r="BY569" s="43">
        <f>BY576</f>
        <v>0</v>
      </c>
      <c r="BZ569" s="43">
        <f>BZ576</f>
        <v>0</v>
      </c>
      <c r="CA569" s="43">
        <f>CA576</f>
        <v>73312.419999999998</v>
      </c>
      <c r="CB569" s="43">
        <f>CB576</f>
        <v>0</v>
      </c>
      <c r="CC569" s="43">
        <f>CC576</f>
        <v>0</v>
      </c>
      <c r="CD569" s="43">
        <f>CD576</f>
        <v>73312.419999999998</v>
      </c>
      <c r="CE569" s="43">
        <f>CE576</f>
        <v>28727.5</v>
      </c>
      <c r="CF569" s="43">
        <f>CF576</f>
        <v>28727.5</v>
      </c>
      <c r="CG569" s="43">
        <f>CG576</f>
        <v>0</v>
      </c>
      <c r="CH569" s="43">
        <f>CH576</f>
        <v>28727.5</v>
      </c>
      <c r="CI569" s="43">
        <f>CI576</f>
        <v>0</v>
      </c>
      <c r="CJ569" s="43">
        <f>CJ576</f>
        <v>0</v>
      </c>
      <c r="CK569" s="43">
        <f>CK576</f>
        <v>0</v>
      </c>
      <c r="CL569" s="43">
        <f>CL576</f>
        <v>0</v>
      </c>
      <c r="CM569" s="43">
        <f>CM576</f>
        <v>0</v>
      </c>
      <c r="CN569" s="43">
        <f>CN576</f>
        <v>0</v>
      </c>
      <c r="CO569" s="43">
        <f>CO576</f>
        <v>0</v>
      </c>
      <c r="CP569" s="43">
        <f>CP576</f>
        <v>0</v>
      </c>
      <c r="CQ569" s="43">
        <f>CQ576</f>
        <v>0</v>
      </c>
      <c r="CR569" s="43">
        <f>CR576</f>
        <v>0</v>
      </c>
      <c r="CS569" s="43">
        <f>CS576</f>
        <v>0</v>
      </c>
      <c r="CT569" s="43">
        <f>CT576</f>
        <v>0</v>
      </c>
      <c r="CU569" s="43">
        <f>CU576</f>
        <v>0</v>
      </c>
      <c r="CV569" s="43">
        <f>CV576</f>
        <v>0</v>
      </c>
      <c r="CW569" s="43">
        <f>CW576</f>
        <v>0</v>
      </c>
      <c r="CX569" s="43">
        <f>CX576</f>
        <v>0</v>
      </c>
      <c r="CY569" s="43">
        <f>CY576</f>
        <v>0</v>
      </c>
      <c r="CZ569" s="43">
        <f>CZ576</f>
        <v>0</v>
      </c>
      <c r="DA569" s="43">
        <f>DA576</f>
        <v>0</v>
      </c>
      <c r="DB569" s="43">
        <f>DB576</f>
        <v>0</v>
      </c>
      <c r="DC569" s="43">
        <f>DC576</f>
        <v>0</v>
      </c>
      <c r="DD569" s="43">
        <f>DD576</f>
        <v>0</v>
      </c>
      <c r="DE569" s="43">
        <f>DE576</f>
        <v>0</v>
      </c>
      <c r="DF569" s="43">
        <f>DF576</f>
        <v>0</v>
      </c>
      <c r="DG569" s="44">
        <f>DG576</f>
        <v>0</v>
      </c>
      <c r="DH569" s="44">
        <f>DH576</f>
        <v>0</v>
      </c>
      <c r="DI569" s="44">
        <f>DI576</f>
        <v>0</v>
      </c>
      <c r="DJ569" s="44">
        <f>DJ576</f>
        <v>0</v>
      </c>
      <c r="DK569" s="44">
        <f>DK576</f>
        <v>0</v>
      </c>
      <c r="DL569" s="44">
        <f>DL576</f>
        <v>0</v>
      </c>
      <c r="DM569" s="44">
        <f>DM576</f>
        <v>0</v>
      </c>
      <c r="DN569" s="44">
        <f>DN576</f>
        <v>0</v>
      </c>
      <c r="DO569" s="44">
        <f>DO576</f>
        <v>0</v>
      </c>
      <c r="DP569" s="44">
        <f>DP576</f>
        <v>0</v>
      </c>
      <c r="DQ569" s="44">
        <f>DQ576</f>
        <v>0</v>
      </c>
      <c r="DR569" s="44">
        <f>DR576</f>
        <v>0</v>
      </c>
      <c r="DS569" s="44">
        <f>DS576</f>
        <v>0</v>
      </c>
      <c r="DT569" s="44">
        <f>DT576</f>
        <v>0</v>
      </c>
      <c r="DU569" s="44">
        <f>DU576</f>
        <v>0</v>
      </c>
      <c r="DV569" s="44">
        <f>DV576</f>
        <v>0</v>
      </c>
      <c r="DW569" s="44">
        <f>DW576</f>
        <v>0</v>
      </c>
      <c r="DX569" s="44">
        <f>DX576</f>
        <v>0</v>
      </c>
      <c r="DY569" s="44">
        <f>DY576</f>
        <v>0</v>
      </c>
      <c r="DZ569" s="44">
        <f>DZ576</f>
        <v>0</v>
      </c>
      <c r="EA569" s="44">
        <f>EA576</f>
        <v>0</v>
      </c>
      <c r="EB569" s="44">
        <f>EB576</f>
        <v>0</v>
      </c>
      <c r="EC569" s="44">
        <f>EC576</f>
        <v>0</v>
      </c>
      <c r="ED569" s="44">
        <f>ED576</f>
        <v>0</v>
      </c>
      <c r="EE569" s="44">
        <f>EE576</f>
        <v>0</v>
      </c>
      <c r="EF569" s="44">
        <f>EF576</f>
        <v>0</v>
      </c>
      <c r="EG569" s="44">
        <f>EG576</f>
        <v>0</v>
      </c>
      <c r="EH569" s="44">
        <f>EH576</f>
        <v>0</v>
      </c>
      <c r="EI569" s="44">
        <f>EI576</f>
        <v>0</v>
      </c>
      <c r="EJ569" s="44">
        <f>EJ576</f>
        <v>0</v>
      </c>
      <c r="EK569" s="44">
        <f>EK576</f>
        <v>0</v>
      </c>
      <c r="EL569" s="44">
        <f>EL576</f>
        <v>0</v>
      </c>
      <c r="EM569" s="44">
        <f>EM576</f>
        <v>0</v>
      </c>
      <c r="EN569" s="44">
        <f>EN576</f>
        <v>0</v>
      </c>
      <c r="EO569" s="44">
        <f>EO576</f>
        <v>0</v>
      </c>
      <c r="EP569" s="44">
        <f>EP576</f>
        <v>0</v>
      </c>
      <c r="EQ569" s="44">
        <f>EQ576</f>
        <v>0</v>
      </c>
      <c r="ER569" s="44">
        <f>ER576</f>
        <v>0</v>
      </c>
      <c r="ES569" s="44">
        <f>ES576</f>
        <v>0</v>
      </c>
      <c r="ET569" s="44">
        <f>ET576</f>
        <v>0</v>
      </c>
      <c r="EU569" s="44">
        <f>EU576</f>
        <v>0</v>
      </c>
      <c r="EV569" s="44">
        <f>EV576</f>
        <v>0</v>
      </c>
      <c r="EW569" s="44">
        <f>EW576</f>
        <v>0</v>
      </c>
      <c r="EX569" s="44">
        <f>EX576</f>
        <v>0</v>
      </c>
      <c r="EY569" s="44">
        <f>EY576</f>
        <v>0</v>
      </c>
      <c r="EZ569" s="44">
        <f>EZ576</f>
        <v>0</v>
      </c>
      <c r="FA569" s="44">
        <f>FA576</f>
        <v>0</v>
      </c>
      <c r="FB569" s="44">
        <f>FB576</f>
        <v>0</v>
      </c>
      <c r="FC569" s="44">
        <f>FC576</f>
        <v>0</v>
      </c>
      <c r="FD569" s="44">
        <f>FD576</f>
        <v>0</v>
      </c>
      <c r="FE569" s="44">
        <f>FE576</f>
        <v>0</v>
      </c>
      <c r="FF569" s="44">
        <f>FF576</f>
        <v>0</v>
      </c>
      <c r="FG569" s="44">
        <f>FG576</f>
        <v>0</v>
      </c>
      <c r="FH569" s="44">
        <f>FH576</f>
        <v>0</v>
      </c>
      <c r="FI569" s="44">
        <f>FI576</f>
        <v>0</v>
      </c>
      <c r="FJ569" s="44">
        <f>FJ576</f>
        <v>0</v>
      </c>
      <c r="FK569" s="44">
        <f>FK576</f>
        <v>0</v>
      </c>
      <c r="FL569" s="44">
        <f>FL576</f>
        <v>0</v>
      </c>
      <c r="FM569" s="44">
        <f>FM576</f>
        <v>0</v>
      </c>
      <c r="FN569" s="44">
        <f>FN576</f>
        <v>0</v>
      </c>
      <c r="FO569" s="44">
        <f>FO576</f>
        <v>0</v>
      </c>
      <c r="FP569" s="44">
        <f>FP576</f>
        <v>0</v>
      </c>
      <c r="FQ569" s="44">
        <f>FQ576</f>
        <v>0</v>
      </c>
      <c r="FR569" s="44">
        <f>FR576</f>
        <v>0</v>
      </c>
      <c r="FS569" s="44">
        <f>FS576</f>
        <v>0</v>
      </c>
      <c r="FT569" s="44">
        <f>FT576</f>
        <v>0</v>
      </c>
      <c r="FU569" s="44">
        <f>FU576</f>
        <v>0</v>
      </c>
      <c r="FV569" s="44">
        <f>FV576</f>
        <v>0</v>
      </c>
      <c r="FW569" s="44">
        <f>FW576</f>
        <v>0</v>
      </c>
      <c r="FX569" s="44">
        <f>FX576</f>
        <v>0</v>
      </c>
      <c r="FY569" s="44">
        <f>FY576</f>
        <v>0</v>
      </c>
      <c r="FZ569" s="44">
        <f>FZ576</f>
        <v>0</v>
      </c>
      <c r="GA569" s="44">
        <f>GA576</f>
        <v>0</v>
      </c>
      <c r="GB569" s="44">
        <f>GB576</f>
        <v>0</v>
      </c>
      <c r="GC569" s="44">
        <f>GC576</f>
        <v>0</v>
      </c>
      <c r="GD569" s="44">
        <f>GD576</f>
        <v>0</v>
      </c>
      <c r="GE569" s="44">
        <f>GE576</f>
        <v>0</v>
      </c>
      <c r="GF569" s="44">
        <f>GF576</f>
        <v>0</v>
      </c>
      <c r="GG569" s="44">
        <f>GG576</f>
        <v>0</v>
      </c>
      <c r="GH569" s="44">
        <f>GH576</f>
        <v>0</v>
      </c>
      <c r="GI569" s="44">
        <f>GI576</f>
        <v>0</v>
      </c>
      <c r="GJ569" s="44">
        <f>GJ576</f>
        <v>0</v>
      </c>
      <c r="GK569" s="44">
        <f>GK576</f>
        <v>0</v>
      </c>
      <c r="GL569" s="44">
        <f>GL576</f>
        <v>0</v>
      </c>
      <c r="GM569" s="44">
        <f>GM576</f>
        <v>0</v>
      </c>
      <c r="GN569" s="44">
        <f>GN576</f>
        <v>0</v>
      </c>
      <c r="GO569" s="44">
        <f>GO576</f>
        <v>0</v>
      </c>
      <c r="GP569" s="44">
        <f>GP576</f>
        <v>0</v>
      </c>
      <c r="GQ569" s="44">
        <f>GQ576</f>
        <v>0</v>
      </c>
      <c r="GR569" s="44">
        <f>GR576</f>
        <v>0</v>
      </c>
      <c r="GS569" s="44">
        <f>GS576</f>
        <v>0</v>
      </c>
      <c r="GT569" s="44">
        <f>GT576</f>
        <v>0</v>
      </c>
      <c r="GU569" s="44">
        <f>GU576</f>
        <v>0</v>
      </c>
      <c r="GV569" s="44">
        <f>GV576</f>
        <v>0</v>
      </c>
      <c r="GW569" s="44">
        <f>GW576</f>
        <v>0</v>
      </c>
      <c r="GX569" s="44">
        <f>GX576</f>
        <v>0</v>
      </c>
    </row>
    <row r="571" ht="12.75">
      <c r="A571">
        <v>17</v>
      </c>
      <c r="B571">
        <v>1</v>
      </c>
      <c r="D571">
        <f>ROW(EtalonRes!A136)</f>
        <v>136</v>
      </c>
      <c r="E571" t="s">
        <v>101</v>
      </c>
      <c r="F571" t="s">
        <v>185</v>
      </c>
      <c r="G571" t="s">
        <v>186</v>
      </c>
      <c r="H571" t="s">
        <v>187</v>
      </c>
      <c r="I571">
        <v>50</v>
      </c>
      <c r="J571">
        <v>0</v>
      </c>
      <c r="K571">
        <v>50</v>
      </c>
      <c r="O571">
        <f t="shared" ref="O571:O574" si="396">ROUND(CP571,2)</f>
        <v>46133</v>
      </c>
      <c r="P571">
        <f t="shared" ref="P571:P574" si="397">ROUND(CQ571*I571,2)</f>
        <v>28727.5</v>
      </c>
      <c r="Q571">
        <f t="shared" ref="Q571:Q574" si="398">ROUND(CR571*I571,2)</f>
        <v>9998.5</v>
      </c>
      <c r="R571">
        <f t="shared" ref="R571:R574" si="399">ROUND(CS571*I571,2)</f>
        <v>5651</v>
      </c>
      <c r="S571">
        <f t="shared" ref="S571:S574" si="400">ROUND(CT571*I571,2)</f>
        <v>7407</v>
      </c>
      <c r="T571">
        <f t="shared" ref="T571:T574" si="401">ROUND(CU571*I571,2)</f>
        <v>0</v>
      </c>
      <c r="U571">
        <f t="shared" ref="U571:U574" si="402">CV571*I571</f>
        <v>33</v>
      </c>
      <c r="V571">
        <f t="shared" ref="V571:V574" si="403">CW571*I571</f>
        <v>0</v>
      </c>
      <c r="W571">
        <f t="shared" ref="W571:W574" si="404">ROUND(CX571*I571,2)</f>
        <v>0</v>
      </c>
      <c r="X571">
        <f t="shared" ref="X571:X574" si="405">ROUND(CY571,2)</f>
        <v>5184.8999999999996</v>
      </c>
      <c r="Y571">
        <f t="shared" ref="Y571:Y574" si="406">ROUND(CZ571,2)</f>
        <v>740.70000000000005</v>
      </c>
      <c r="AA571">
        <v>52146028</v>
      </c>
      <c r="AB571">
        <f t="shared" ref="AB571:AB574" si="407">ROUND((AC571+AD571+AF571),6)</f>
        <v>922.65999999999997</v>
      </c>
      <c r="AC571">
        <f t="shared" ref="AC571:AC574" si="408">ROUND((ES571),6)</f>
        <v>574.54999999999995</v>
      </c>
      <c r="AD571">
        <f t="shared" ref="AD571:AD573" si="409">ROUND((((ET571)-(EU571))+AE571),6)</f>
        <v>199.97</v>
      </c>
      <c r="AE571">
        <f t="shared" ref="AE571:AE573" si="410">ROUND((EU571),6)</f>
        <v>113.02</v>
      </c>
      <c r="AF571">
        <f t="shared" ref="AF571:AF573" si="411">ROUND((EV571),6)</f>
        <v>148.13999999999999</v>
      </c>
      <c r="AG571">
        <f t="shared" ref="AG571:AG574" si="412">ROUND((AP571),6)</f>
        <v>0</v>
      </c>
      <c r="AH571">
        <f t="shared" ref="AH571:AH573" si="413">(EW571)</f>
        <v>0.66000000000000003</v>
      </c>
      <c r="AI571">
        <f t="shared" ref="AI571:AI573" si="414">(EX571)</f>
        <v>0</v>
      </c>
      <c r="AJ571">
        <f t="shared" ref="AJ571:AJ574" si="415">(AS571)</f>
        <v>0</v>
      </c>
      <c r="AK571">
        <v>922.65999999999997</v>
      </c>
      <c r="AL571">
        <v>574.54999999999995</v>
      </c>
      <c r="AM571">
        <v>199.97</v>
      </c>
      <c r="AN571">
        <v>113.02</v>
      </c>
      <c r="AO571">
        <v>148.13999999999999</v>
      </c>
      <c r="AP571">
        <v>0</v>
      </c>
      <c r="AQ571">
        <v>0.66000000000000003</v>
      </c>
      <c r="AR571">
        <v>0</v>
      </c>
      <c r="AS571">
        <v>0</v>
      </c>
      <c r="AT571">
        <v>70</v>
      </c>
      <c r="AU571">
        <v>10</v>
      </c>
      <c r="AV571">
        <v>1</v>
      </c>
      <c r="AW571">
        <v>1</v>
      </c>
      <c r="AZ571">
        <v>1</v>
      </c>
      <c r="BA571">
        <v>1</v>
      </c>
      <c r="BB571">
        <v>1</v>
      </c>
      <c r="BC571">
        <v>1</v>
      </c>
      <c r="BH571">
        <v>0</v>
      </c>
      <c r="BI571">
        <v>4</v>
      </c>
      <c r="BJ571" t="s">
        <v>188</v>
      </c>
      <c r="BM571">
        <v>0</v>
      </c>
      <c r="BN571">
        <v>0</v>
      </c>
      <c r="BP571">
        <v>0</v>
      </c>
      <c r="BQ571">
        <v>1</v>
      </c>
      <c r="BR571">
        <v>0</v>
      </c>
      <c r="BS571">
        <v>1</v>
      </c>
      <c r="BT571">
        <v>1</v>
      </c>
      <c r="BU571">
        <v>1</v>
      </c>
      <c r="BV571">
        <v>1</v>
      </c>
      <c r="BW571">
        <v>1</v>
      </c>
      <c r="BX571">
        <v>1</v>
      </c>
      <c r="BZ571">
        <v>70</v>
      </c>
      <c r="CA571">
        <v>10</v>
      </c>
      <c r="CE571">
        <v>0</v>
      </c>
      <c r="CF571">
        <v>0</v>
      </c>
      <c r="CG571">
        <v>0</v>
      </c>
      <c r="CM571">
        <v>0</v>
      </c>
      <c r="CO571">
        <v>0</v>
      </c>
      <c r="CP571">
        <f t="shared" ref="CP571:CP574" si="416">(P571+Q571+S571)</f>
        <v>46133</v>
      </c>
      <c r="CQ571">
        <f t="shared" ref="CQ571:CQ574" si="417">(AC571*BC571*AW571)</f>
        <v>574.54999999999995</v>
      </c>
      <c r="CR571">
        <f t="shared" ref="CR571:CR573" si="418">((((ET571)*BB571-(EU571)*BS571)+AE571*BS571)*AV571)</f>
        <v>199.97</v>
      </c>
      <c r="CS571">
        <f t="shared" ref="CS571:CS574" si="419">(AE571*BS571*AV571)</f>
        <v>113.02</v>
      </c>
      <c r="CT571">
        <f t="shared" ref="CT571:CT574" si="420">(AF571*BA571*AV571)</f>
        <v>148.13999999999999</v>
      </c>
      <c r="CU571">
        <f t="shared" ref="CU571:CU574" si="421">AG571</f>
        <v>0</v>
      </c>
      <c r="CV571">
        <f t="shared" ref="CV571:CV574" si="422">(AH571*AV571)</f>
        <v>0.66000000000000003</v>
      </c>
      <c r="CW571">
        <f t="shared" ref="CW571:CW574" si="423">AI571</f>
        <v>0</v>
      </c>
      <c r="CX571">
        <f t="shared" ref="CX571:CX574" si="424">AJ571</f>
        <v>0</v>
      </c>
      <c r="CY571">
        <f t="shared" ref="CY571:CY574" si="425">((S571*BZ571)/100)</f>
        <v>5184.8999999999996</v>
      </c>
      <c r="CZ571">
        <f t="shared" ref="CZ571:CZ574" si="426">((S571*CA571)/100)</f>
        <v>740.70000000000005</v>
      </c>
      <c r="DN571">
        <v>0</v>
      </c>
      <c r="DO571">
        <v>0</v>
      </c>
      <c r="DP571">
        <v>1</v>
      </c>
      <c r="DQ571">
        <v>1</v>
      </c>
      <c r="DU571">
        <v>1003</v>
      </c>
      <c r="DV571" t="s">
        <v>187</v>
      </c>
      <c r="DW571" t="s">
        <v>187</v>
      </c>
      <c r="DX571">
        <v>1</v>
      </c>
      <c r="EE571">
        <v>51761345</v>
      </c>
      <c r="EF571">
        <v>1</v>
      </c>
      <c r="EG571" t="s">
        <v>106</v>
      </c>
      <c r="EH571">
        <v>0</v>
      </c>
      <c r="EJ571">
        <v>4</v>
      </c>
      <c r="EK571">
        <v>0</v>
      </c>
      <c r="EL571" t="s">
        <v>107</v>
      </c>
      <c r="EM571" t="s">
        <v>108</v>
      </c>
      <c r="EQ571">
        <v>0</v>
      </c>
      <c r="ER571">
        <v>922.65999999999997</v>
      </c>
      <c r="ES571">
        <v>574.54999999999995</v>
      </c>
      <c r="ET571">
        <v>199.97</v>
      </c>
      <c r="EU571">
        <v>113.02</v>
      </c>
      <c r="EV571">
        <v>148.13999999999999</v>
      </c>
      <c r="EW571">
        <v>0.66000000000000003</v>
      </c>
      <c r="EX571">
        <v>0</v>
      </c>
      <c r="EY571">
        <v>0</v>
      </c>
      <c r="FQ571">
        <v>0</v>
      </c>
      <c r="FR571">
        <f t="shared" ref="FR571:FR574" si="427">ROUND(IF(AND(BH571=3,BI571=3),P571,0),2)</f>
        <v>0</v>
      </c>
      <c r="FS571">
        <v>0</v>
      </c>
      <c r="FX571">
        <v>70</v>
      </c>
      <c r="FY571">
        <v>10</v>
      </c>
      <c r="GD571">
        <v>0</v>
      </c>
      <c r="GF571">
        <v>999669814</v>
      </c>
      <c r="GG571">
        <v>2</v>
      </c>
      <c r="GH571">
        <v>1</v>
      </c>
      <c r="GI571">
        <v>-2</v>
      </c>
      <c r="GJ571">
        <v>0</v>
      </c>
      <c r="GK571">
        <f>ROUND(R571*(R12)/100,2)</f>
        <v>6103.0799999999999</v>
      </c>
      <c r="GL571">
        <f t="shared" ref="GL571:GL574" si="428">ROUND(IF(AND(BH571=3,BI571=3,FS571&lt;&gt;0),P571,0),2)</f>
        <v>0</v>
      </c>
      <c r="GM571">
        <f t="shared" ref="GM571:GM572" si="429">ROUND(O571+X571+Y571+GK571,2)+GX571</f>
        <v>58161.68</v>
      </c>
      <c r="GN571">
        <f t="shared" ref="GN571:GN572" si="430">IF(OR(BI571=0,BI571=1),ROUND(O571+X571+Y571+GK571,2),0)</f>
        <v>0</v>
      </c>
      <c r="GO571">
        <f t="shared" ref="GO571:GO572" si="431">IF(BI571=2,ROUND(O571+X571+Y571+GK571,2),0)</f>
        <v>0</v>
      </c>
      <c r="GP571">
        <f t="shared" ref="GP571:GP572" si="432">IF(BI571=4,ROUND(O571+X571+Y571+GK571,2)+GX571,0)</f>
        <v>58161.68</v>
      </c>
      <c r="GR571">
        <v>0</v>
      </c>
      <c r="GS571">
        <v>3</v>
      </c>
      <c r="GT571">
        <v>0</v>
      </c>
      <c r="GV571">
        <f t="shared" ref="GV571:GV574" si="433">ROUND((GT571),6)</f>
        <v>0</v>
      </c>
      <c r="GW571">
        <v>1</v>
      </c>
      <c r="GX571">
        <f t="shared" ref="GX571:GX574" si="434">ROUND(HC571*I571,2)</f>
        <v>0</v>
      </c>
      <c r="HA571">
        <v>0</v>
      </c>
      <c r="HB571">
        <v>0</v>
      </c>
      <c r="HC571">
        <f t="shared" ref="HC540:HC603" si="435">GV571*GW571</f>
        <v>0</v>
      </c>
      <c r="IK571">
        <v>0</v>
      </c>
    </row>
    <row r="572" ht="12.75">
      <c r="A572">
        <v>18</v>
      </c>
      <c r="B572">
        <v>1</v>
      </c>
      <c r="E572" t="s">
        <v>109</v>
      </c>
      <c r="F572" t="s">
        <v>110</v>
      </c>
      <c r="G572" t="s">
        <v>111</v>
      </c>
      <c r="H572" t="s">
        <v>112</v>
      </c>
      <c r="I572">
        <f>I571*J572</f>
        <v>-12.300000000000001</v>
      </c>
      <c r="J572">
        <v>-0.246</v>
      </c>
      <c r="K572">
        <v>-0.246</v>
      </c>
      <c r="O572">
        <f t="shared" si="396"/>
        <v>-0</v>
      </c>
      <c r="P572">
        <f t="shared" si="397"/>
        <v>-0</v>
      </c>
      <c r="Q572">
        <f t="shared" si="398"/>
        <v>-0</v>
      </c>
      <c r="R572">
        <f t="shared" si="399"/>
        <v>-0</v>
      </c>
      <c r="S572">
        <f t="shared" si="400"/>
        <v>-0</v>
      </c>
      <c r="T572">
        <f t="shared" si="401"/>
        <v>-0</v>
      </c>
      <c r="U572">
        <f t="shared" si="402"/>
        <v>-0</v>
      </c>
      <c r="V572">
        <f t="shared" si="403"/>
        <v>-0</v>
      </c>
      <c r="W572">
        <f t="shared" si="404"/>
        <v>-0</v>
      </c>
      <c r="X572">
        <f t="shared" si="405"/>
        <v>-0</v>
      </c>
      <c r="Y572">
        <f t="shared" si="406"/>
        <v>-0</v>
      </c>
      <c r="AA572">
        <v>52146028</v>
      </c>
      <c r="AB572">
        <f t="shared" si="407"/>
        <v>0</v>
      </c>
      <c r="AC572">
        <f t="shared" si="408"/>
        <v>0</v>
      </c>
      <c r="AD572">
        <f t="shared" si="409"/>
        <v>0</v>
      </c>
      <c r="AE572">
        <f t="shared" si="410"/>
        <v>0</v>
      </c>
      <c r="AF572">
        <f t="shared" si="411"/>
        <v>0</v>
      </c>
      <c r="AG572">
        <f t="shared" si="412"/>
        <v>0</v>
      </c>
      <c r="AH572">
        <f t="shared" si="413"/>
        <v>0</v>
      </c>
      <c r="AI572">
        <f t="shared" si="414"/>
        <v>0</v>
      </c>
      <c r="AJ572">
        <f t="shared" si="415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70</v>
      </c>
      <c r="AU572">
        <v>10</v>
      </c>
      <c r="AV572">
        <v>1</v>
      </c>
      <c r="AW572">
        <v>1</v>
      </c>
      <c r="AZ572">
        <v>1</v>
      </c>
      <c r="BA572">
        <v>1</v>
      </c>
      <c r="BB572">
        <v>1</v>
      </c>
      <c r="BC572">
        <v>1</v>
      </c>
      <c r="BH572">
        <v>3</v>
      </c>
      <c r="BI572">
        <v>4</v>
      </c>
      <c r="BM572">
        <v>0</v>
      </c>
      <c r="BN572">
        <v>0</v>
      </c>
      <c r="BP572">
        <v>0</v>
      </c>
      <c r="BQ572">
        <v>1</v>
      </c>
      <c r="BR572">
        <v>1</v>
      </c>
      <c r="BS572">
        <v>1</v>
      </c>
      <c r="BT572">
        <v>1</v>
      </c>
      <c r="BU572">
        <v>1</v>
      </c>
      <c r="BV572">
        <v>1</v>
      </c>
      <c r="BW572">
        <v>1</v>
      </c>
      <c r="BX572">
        <v>1</v>
      </c>
      <c r="BZ572">
        <v>70</v>
      </c>
      <c r="CA572">
        <v>10</v>
      </c>
      <c r="CE572">
        <v>0</v>
      </c>
      <c r="CF572">
        <v>0</v>
      </c>
      <c r="CG572">
        <v>0</v>
      </c>
      <c r="CM572">
        <v>0</v>
      </c>
      <c r="CO572">
        <v>0</v>
      </c>
      <c r="CP572">
        <f t="shared" si="416"/>
        <v>-0</v>
      </c>
      <c r="CQ572">
        <f t="shared" si="417"/>
        <v>0</v>
      </c>
      <c r="CR572">
        <f t="shared" si="418"/>
        <v>0</v>
      </c>
      <c r="CS572">
        <f t="shared" si="419"/>
        <v>0</v>
      </c>
      <c r="CT572">
        <f t="shared" si="420"/>
        <v>0</v>
      </c>
      <c r="CU572">
        <f t="shared" si="421"/>
        <v>0</v>
      </c>
      <c r="CV572">
        <f t="shared" si="422"/>
        <v>0</v>
      </c>
      <c r="CW572">
        <f t="shared" si="423"/>
        <v>0</v>
      </c>
      <c r="CX572">
        <f t="shared" si="424"/>
        <v>0</v>
      </c>
      <c r="CY572">
        <f t="shared" si="425"/>
        <v>-0</v>
      </c>
      <c r="CZ572">
        <f t="shared" si="426"/>
        <v>-0</v>
      </c>
      <c r="DN572">
        <v>0</v>
      </c>
      <c r="DO572">
        <v>0</v>
      </c>
      <c r="DP572">
        <v>1</v>
      </c>
      <c r="DQ572">
        <v>1</v>
      </c>
      <c r="DU572">
        <v>1009</v>
      </c>
      <c r="DV572" t="s">
        <v>112</v>
      </c>
      <c r="DW572" t="s">
        <v>112</v>
      </c>
      <c r="DX572">
        <v>1000</v>
      </c>
      <c r="EE572">
        <v>51761345</v>
      </c>
      <c r="EF572">
        <v>1</v>
      </c>
      <c r="EG572" t="s">
        <v>106</v>
      </c>
      <c r="EH572">
        <v>0</v>
      </c>
      <c r="EJ572">
        <v>4</v>
      </c>
      <c r="EK572">
        <v>0</v>
      </c>
      <c r="EL572" t="s">
        <v>107</v>
      </c>
      <c r="EM572" t="s">
        <v>108</v>
      </c>
      <c r="EQ572">
        <v>32768</v>
      </c>
      <c r="ER572">
        <v>0</v>
      </c>
      <c r="ES572">
        <v>0</v>
      </c>
      <c r="ET572">
        <v>0</v>
      </c>
      <c r="EU572">
        <v>0</v>
      </c>
      <c r="EV572">
        <v>0</v>
      </c>
      <c r="EW572">
        <v>0</v>
      </c>
      <c r="EX572">
        <v>0</v>
      </c>
      <c r="FQ572">
        <v>0</v>
      </c>
      <c r="FR572">
        <f t="shared" si="427"/>
        <v>0</v>
      </c>
      <c r="FS572">
        <v>0</v>
      </c>
      <c r="FX572">
        <v>70</v>
      </c>
      <c r="FY572">
        <v>10</v>
      </c>
      <c r="GD572">
        <v>0</v>
      </c>
      <c r="GF572">
        <v>1489638031</v>
      </c>
      <c r="GG572">
        <v>2</v>
      </c>
      <c r="GH572">
        <v>1</v>
      </c>
      <c r="GI572">
        <v>-2</v>
      </c>
      <c r="GJ572">
        <v>0</v>
      </c>
      <c r="GK572">
        <f>ROUND(R572*(R12)/100,2)</f>
        <v>-0</v>
      </c>
      <c r="GL572">
        <f t="shared" si="428"/>
        <v>0</v>
      </c>
      <c r="GM572">
        <f t="shared" si="429"/>
        <v>-0</v>
      </c>
      <c r="GN572">
        <f t="shared" si="430"/>
        <v>0</v>
      </c>
      <c r="GO572">
        <f t="shared" si="431"/>
        <v>0</v>
      </c>
      <c r="GP572">
        <f t="shared" si="432"/>
        <v>-0</v>
      </c>
      <c r="GR572">
        <v>0</v>
      </c>
      <c r="GS572">
        <v>3</v>
      </c>
      <c r="GT572">
        <v>0</v>
      </c>
      <c r="GV572">
        <f t="shared" si="433"/>
        <v>0</v>
      </c>
      <c r="GW572">
        <v>1</v>
      </c>
      <c r="GX572">
        <f t="shared" si="434"/>
        <v>-0</v>
      </c>
      <c r="HA572">
        <v>0</v>
      </c>
      <c r="HB572">
        <v>0</v>
      </c>
      <c r="HC572">
        <f t="shared" si="435"/>
        <v>0</v>
      </c>
      <c r="IK572">
        <v>0</v>
      </c>
    </row>
    <row r="573" ht="12.75">
      <c r="A573">
        <v>17</v>
      </c>
      <c r="B573">
        <v>1</v>
      </c>
      <c r="D573">
        <f>ROW(EtalonRes!A138)</f>
        <v>138</v>
      </c>
      <c r="E573" t="s">
        <v>113</v>
      </c>
      <c r="F573" t="s">
        <v>114</v>
      </c>
      <c r="G573" t="s">
        <v>189</v>
      </c>
      <c r="H573" t="s">
        <v>112</v>
      </c>
      <c r="I573">
        <f>ROUND(12.3*0.8,9)</f>
        <v>9.8399999999999999</v>
      </c>
      <c r="J573">
        <v>0</v>
      </c>
      <c r="K573">
        <f>ROUND(12.3*0.8,9)</f>
        <v>9.8399999999999999</v>
      </c>
      <c r="O573">
        <f t="shared" si="396"/>
        <v>602.39999999999998</v>
      </c>
      <c r="P573">
        <f t="shared" si="397"/>
        <v>0</v>
      </c>
      <c r="Q573">
        <f t="shared" si="398"/>
        <v>602.39999999999998</v>
      </c>
      <c r="R573">
        <f t="shared" si="399"/>
        <v>324.81999999999999</v>
      </c>
      <c r="S573">
        <f t="shared" si="400"/>
        <v>0</v>
      </c>
      <c r="T573">
        <f t="shared" si="401"/>
        <v>0</v>
      </c>
      <c r="U573">
        <f t="shared" si="402"/>
        <v>0</v>
      </c>
      <c r="V573">
        <f t="shared" si="403"/>
        <v>0</v>
      </c>
      <c r="W573">
        <f t="shared" si="404"/>
        <v>0</v>
      </c>
      <c r="X573">
        <f t="shared" si="405"/>
        <v>0</v>
      </c>
      <c r="Y573">
        <f t="shared" si="406"/>
        <v>0</v>
      </c>
      <c r="AA573">
        <v>52146028</v>
      </c>
      <c r="AB573">
        <f t="shared" si="407"/>
        <v>61.219999999999999</v>
      </c>
      <c r="AC573">
        <f t="shared" si="408"/>
        <v>0</v>
      </c>
      <c r="AD573">
        <f t="shared" si="409"/>
        <v>61.219999999999999</v>
      </c>
      <c r="AE573">
        <f t="shared" si="410"/>
        <v>33.009999999999998</v>
      </c>
      <c r="AF573">
        <f t="shared" si="411"/>
        <v>0</v>
      </c>
      <c r="AG573">
        <f t="shared" si="412"/>
        <v>0</v>
      </c>
      <c r="AH573">
        <f t="shared" si="413"/>
        <v>0</v>
      </c>
      <c r="AI573">
        <f t="shared" si="414"/>
        <v>0</v>
      </c>
      <c r="AJ573">
        <f t="shared" si="415"/>
        <v>0</v>
      </c>
      <c r="AK573">
        <v>61.219999999999999</v>
      </c>
      <c r="AL573">
        <v>0</v>
      </c>
      <c r="AM573">
        <v>61.219999999999999</v>
      </c>
      <c r="AN573">
        <v>33.009999999999998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1</v>
      </c>
      <c r="AW573">
        <v>1</v>
      </c>
      <c r="AZ573">
        <v>1</v>
      </c>
      <c r="BA573">
        <v>1</v>
      </c>
      <c r="BB573">
        <v>1</v>
      </c>
      <c r="BC573">
        <v>1</v>
      </c>
      <c r="BH573">
        <v>0</v>
      </c>
      <c r="BI573">
        <v>4</v>
      </c>
      <c r="BJ573" t="s">
        <v>116</v>
      </c>
      <c r="BM573">
        <v>1</v>
      </c>
      <c r="BN573">
        <v>0</v>
      </c>
      <c r="BP573">
        <v>0</v>
      </c>
      <c r="BQ573">
        <v>1</v>
      </c>
      <c r="BR573">
        <v>0</v>
      </c>
      <c r="BS573">
        <v>1</v>
      </c>
      <c r="BT573">
        <v>1</v>
      </c>
      <c r="BU573">
        <v>1</v>
      </c>
      <c r="BV573">
        <v>1</v>
      </c>
      <c r="BW573">
        <v>1</v>
      </c>
      <c r="BX573">
        <v>1</v>
      </c>
      <c r="BZ573">
        <v>0</v>
      </c>
      <c r="CA573">
        <v>0</v>
      </c>
      <c r="CE573">
        <v>0</v>
      </c>
      <c r="CF573">
        <v>0</v>
      </c>
      <c r="CG573">
        <v>0</v>
      </c>
      <c r="CM573">
        <v>0</v>
      </c>
      <c r="CO573">
        <v>0</v>
      </c>
      <c r="CP573">
        <f t="shared" si="416"/>
        <v>602.39999999999998</v>
      </c>
      <c r="CQ573">
        <f t="shared" si="417"/>
        <v>0</v>
      </c>
      <c r="CR573">
        <f t="shared" si="418"/>
        <v>61.219999999999999</v>
      </c>
      <c r="CS573">
        <f t="shared" si="419"/>
        <v>33.009999999999998</v>
      </c>
      <c r="CT573">
        <f t="shared" si="420"/>
        <v>0</v>
      </c>
      <c r="CU573">
        <f t="shared" si="421"/>
        <v>0</v>
      </c>
      <c r="CV573">
        <f t="shared" si="422"/>
        <v>0</v>
      </c>
      <c r="CW573">
        <f t="shared" si="423"/>
        <v>0</v>
      </c>
      <c r="CX573">
        <f t="shared" si="424"/>
        <v>0</v>
      </c>
      <c r="CY573">
        <f t="shared" si="425"/>
        <v>0</v>
      </c>
      <c r="CZ573">
        <f t="shared" si="426"/>
        <v>0</v>
      </c>
      <c r="DN573">
        <v>0</v>
      </c>
      <c r="DO573">
        <v>0</v>
      </c>
      <c r="DP573">
        <v>1</v>
      </c>
      <c r="DQ573">
        <v>1</v>
      </c>
      <c r="DU573">
        <v>1009</v>
      </c>
      <c r="DV573" t="s">
        <v>112</v>
      </c>
      <c r="DW573" t="s">
        <v>112</v>
      </c>
      <c r="DX573">
        <v>1000</v>
      </c>
      <c r="EE573">
        <v>51761347</v>
      </c>
      <c r="EF573">
        <v>1</v>
      </c>
      <c r="EG573" t="s">
        <v>106</v>
      </c>
      <c r="EH573">
        <v>0</v>
      </c>
      <c r="EJ573">
        <v>4</v>
      </c>
      <c r="EK573">
        <v>1</v>
      </c>
      <c r="EL573" t="s">
        <v>117</v>
      </c>
      <c r="EM573" t="s">
        <v>108</v>
      </c>
      <c r="EQ573">
        <v>0</v>
      </c>
      <c r="ER573">
        <v>61.219999999999999</v>
      </c>
      <c r="ES573">
        <v>0</v>
      </c>
      <c r="ET573">
        <v>61.219999999999999</v>
      </c>
      <c r="EU573">
        <v>33.009999999999998</v>
      </c>
      <c r="EV573">
        <v>0</v>
      </c>
      <c r="EW573">
        <v>0</v>
      </c>
      <c r="EX573">
        <v>0</v>
      </c>
      <c r="EY573">
        <v>0</v>
      </c>
      <c r="FQ573">
        <v>0</v>
      </c>
      <c r="FR573">
        <f t="shared" si="427"/>
        <v>0</v>
      </c>
      <c r="FS573">
        <v>0</v>
      </c>
      <c r="FX573">
        <v>0</v>
      </c>
      <c r="FY573">
        <v>0</v>
      </c>
      <c r="GD573">
        <v>1</v>
      </c>
      <c r="GF573">
        <v>1602572179</v>
      </c>
      <c r="GG573">
        <v>2</v>
      </c>
      <c r="GH573">
        <v>1</v>
      </c>
      <c r="GI573">
        <v>-2</v>
      </c>
      <c r="GJ573">
        <v>0</v>
      </c>
      <c r="GK573">
        <v>0</v>
      </c>
      <c r="GL573">
        <f t="shared" si="428"/>
        <v>0</v>
      </c>
      <c r="GM573">
        <f t="shared" ref="GM573:GM574" si="436">ROUND(O573+X573+Y573,2)+GX573</f>
        <v>602.39999999999998</v>
      </c>
      <c r="GN573">
        <f t="shared" ref="GN573:GN574" si="437">IF(OR(BI573=0,BI573=1),ROUND(O573+X573+Y573,2),0)</f>
        <v>0</v>
      </c>
      <c r="GO573">
        <f t="shared" ref="GO573:GO574" si="438">IF(BI573=2,ROUND(O573+X573+Y573,2),0)</f>
        <v>0</v>
      </c>
      <c r="GP573">
        <f t="shared" ref="GP573:GP574" si="439">IF(BI573=4,ROUND(O573+X573+Y573,2)+GX573,0)</f>
        <v>602.39999999999998</v>
      </c>
      <c r="GR573">
        <v>0</v>
      </c>
      <c r="GS573">
        <v>3</v>
      </c>
      <c r="GT573">
        <v>0</v>
      </c>
      <c r="GV573">
        <f t="shared" si="433"/>
        <v>0</v>
      </c>
      <c r="GW573">
        <v>1</v>
      </c>
      <c r="GX573">
        <f t="shared" si="434"/>
        <v>0</v>
      </c>
      <c r="HA573">
        <v>0</v>
      </c>
      <c r="HB573">
        <v>0</v>
      </c>
      <c r="HC573">
        <f t="shared" si="435"/>
        <v>0</v>
      </c>
      <c r="IK573">
        <v>0</v>
      </c>
    </row>
    <row r="574" ht="12.75">
      <c r="A574">
        <v>17</v>
      </c>
      <c r="B574">
        <v>1</v>
      </c>
      <c r="D574">
        <f>ROW(EtalonRes!A140)</f>
        <v>140</v>
      </c>
      <c r="E574" t="s">
        <v>118</v>
      </c>
      <c r="F574" t="s">
        <v>119</v>
      </c>
      <c r="G574" t="s">
        <v>120</v>
      </c>
      <c r="H574" t="s">
        <v>112</v>
      </c>
      <c r="I574">
        <f>ROUND(I573,9)</f>
        <v>9.8399999999999999</v>
      </c>
      <c r="J574">
        <v>0</v>
      </c>
      <c r="K574">
        <f>ROUND(I573,9)</f>
        <v>9.8399999999999999</v>
      </c>
      <c r="O574">
        <f t="shared" si="396"/>
        <v>14548.34</v>
      </c>
      <c r="P574">
        <f t="shared" si="397"/>
        <v>0</v>
      </c>
      <c r="Q574">
        <f t="shared" si="398"/>
        <v>14548.34</v>
      </c>
      <c r="R574">
        <f t="shared" si="399"/>
        <v>7848.7799999999997</v>
      </c>
      <c r="S574">
        <f t="shared" si="400"/>
        <v>0</v>
      </c>
      <c r="T574">
        <f t="shared" si="401"/>
        <v>0</v>
      </c>
      <c r="U574">
        <f t="shared" si="402"/>
        <v>0</v>
      </c>
      <c r="V574">
        <f t="shared" si="403"/>
        <v>0</v>
      </c>
      <c r="W574">
        <f t="shared" si="404"/>
        <v>0</v>
      </c>
      <c r="X574">
        <f t="shared" si="405"/>
        <v>0</v>
      </c>
      <c r="Y574">
        <f t="shared" si="406"/>
        <v>0</v>
      </c>
      <c r="AA574">
        <v>52146028</v>
      </c>
      <c r="AB574">
        <f t="shared" si="407"/>
        <v>1478.49</v>
      </c>
      <c r="AC574">
        <f t="shared" si="408"/>
        <v>0</v>
      </c>
      <c r="AD574">
        <f>ROUND(((((ET574*51))-((EU574*51)))+AE574),6)</f>
        <v>1478.49</v>
      </c>
      <c r="AE574">
        <f>ROUND(((EU574*51)),6)</f>
        <v>797.63999999999999</v>
      </c>
      <c r="AF574">
        <f>ROUND(((EV574*51)),6)</f>
        <v>0</v>
      </c>
      <c r="AG574">
        <f t="shared" si="412"/>
        <v>0</v>
      </c>
      <c r="AH574">
        <f>((EW574*51))</f>
        <v>0</v>
      </c>
      <c r="AI574">
        <f>((EX574*51))</f>
        <v>0</v>
      </c>
      <c r="AJ574">
        <f t="shared" si="415"/>
        <v>0</v>
      </c>
      <c r="AK574">
        <v>28.989999999999998</v>
      </c>
      <c r="AL574">
        <v>0</v>
      </c>
      <c r="AM574">
        <v>28.989999999999998</v>
      </c>
      <c r="AN574">
        <v>15.640000000000001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1</v>
      </c>
      <c r="AW574">
        <v>1</v>
      </c>
      <c r="AZ574">
        <v>1</v>
      </c>
      <c r="BA574">
        <v>1</v>
      </c>
      <c r="BB574">
        <v>1</v>
      </c>
      <c r="BC574">
        <v>1</v>
      </c>
      <c r="BH574">
        <v>0</v>
      </c>
      <c r="BI574">
        <v>4</v>
      </c>
      <c r="BJ574" t="s">
        <v>121</v>
      </c>
      <c r="BM574">
        <v>1</v>
      </c>
      <c r="BN574">
        <v>0</v>
      </c>
      <c r="BP574">
        <v>0</v>
      </c>
      <c r="BQ574">
        <v>1</v>
      </c>
      <c r="BR574">
        <v>0</v>
      </c>
      <c r="BS574">
        <v>1</v>
      </c>
      <c r="BT574">
        <v>1</v>
      </c>
      <c r="BU574">
        <v>1</v>
      </c>
      <c r="BV574">
        <v>1</v>
      </c>
      <c r="BW574">
        <v>1</v>
      </c>
      <c r="BX574">
        <v>1</v>
      </c>
      <c r="BZ574">
        <v>0</v>
      </c>
      <c r="CA574">
        <v>0</v>
      </c>
      <c r="CE574">
        <v>0</v>
      </c>
      <c r="CF574">
        <v>0</v>
      </c>
      <c r="CG574">
        <v>0</v>
      </c>
      <c r="CM574">
        <v>0</v>
      </c>
      <c r="CO574">
        <v>0</v>
      </c>
      <c r="CP574">
        <f t="shared" si="416"/>
        <v>14548.34</v>
      </c>
      <c r="CQ574">
        <f t="shared" si="417"/>
        <v>0</v>
      </c>
      <c r="CR574">
        <f>(((((ET574*51))*BB574-((EU574*51))*BS574)+AE574*BS574)*AV574)</f>
        <v>1478.49</v>
      </c>
      <c r="CS574">
        <f t="shared" si="419"/>
        <v>797.63999999999999</v>
      </c>
      <c r="CT574">
        <f t="shared" si="420"/>
        <v>0</v>
      </c>
      <c r="CU574">
        <f t="shared" si="421"/>
        <v>0</v>
      </c>
      <c r="CV574">
        <f t="shared" si="422"/>
        <v>0</v>
      </c>
      <c r="CW574">
        <f t="shared" si="423"/>
        <v>0</v>
      </c>
      <c r="CX574">
        <f t="shared" si="424"/>
        <v>0</v>
      </c>
      <c r="CY574">
        <f t="shared" si="425"/>
        <v>0</v>
      </c>
      <c r="CZ574">
        <f t="shared" si="426"/>
        <v>0</v>
      </c>
      <c r="DE574" t="s">
        <v>122</v>
      </c>
      <c r="DF574" t="s">
        <v>122</v>
      </c>
      <c r="DG574" t="s">
        <v>122</v>
      </c>
      <c r="DI574" t="s">
        <v>122</v>
      </c>
      <c r="DJ574" t="s">
        <v>122</v>
      </c>
      <c r="DN574">
        <v>0</v>
      </c>
      <c r="DO574">
        <v>0</v>
      </c>
      <c r="DP574">
        <v>1</v>
      </c>
      <c r="DQ574">
        <v>1</v>
      </c>
      <c r="DU574">
        <v>1009</v>
      </c>
      <c r="DV574" t="s">
        <v>112</v>
      </c>
      <c r="DW574" t="s">
        <v>112</v>
      </c>
      <c r="DX574">
        <v>1000</v>
      </c>
      <c r="EE574">
        <v>51761347</v>
      </c>
      <c r="EF574">
        <v>1</v>
      </c>
      <c r="EG574" t="s">
        <v>106</v>
      </c>
      <c r="EH574">
        <v>0</v>
      </c>
      <c r="EJ574">
        <v>4</v>
      </c>
      <c r="EK574">
        <v>1</v>
      </c>
      <c r="EL574" t="s">
        <v>117</v>
      </c>
      <c r="EM574" t="s">
        <v>108</v>
      </c>
      <c r="EQ574">
        <v>0</v>
      </c>
      <c r="ER574">
        <v>28.989999999999998</v>
      </c>
      <c r="ES574">
        <v>0</v>
      </c>
      <c r="ET574">
        <v>28.989999999999998</v>
      </c>
      <c r="EU574">
        <v>15.640000000000001</v>
      </c>
      <c r="EV574">
        <v>0</v>
      </c>
      <c r="EW574">
        <v>0</v>
      </c>
      <c r="EX574">
        <v>0</v>
      </c>
      <c r="EY574">
        <v>0</v>
      </c>
      <c r="FQ574">
        <v>0</v>
      </c>
      <c r="FR574">
        <f t="shared" si="427"/>
        <v>0</v>
      </c>
      <c r="FS574">
        <v>0</v>
      </c>
      <c r="FX574">
        <v>0</v>
      </c>
      <c r="FY574">
        <v>0</v>
      </c>
      <c r="GD574">
        <v>1</v>
      </c>
      <c r="GF574">
        <v>-1355325295</v>
      </c>
      <c r="GG574">
        <v>2</v>
      </c>
      <c r="GH574">
        <v>1</v>
      </c>
      <c r="GI574">
        <v>-2</v>
      </c>
      <c r="GJ574">
        <v>0</v>
      </c>
      <c r="GK574">
        <v>0</v>
      </c>
      <c r="GL574">
        <f t="shared" si="428"/>
        <v>0</v>
      </c>
      <c r="GM574">
        <f t="shared" si="436"/>
        <v>14548.34</v>
      </c>
      <c r="GN574">
        <f t="shared" si="437"/>
        <v>0</v>
      </c>
      <c r="GO574">
        <f t="shared" si="438"/>
        <v>0</v>
      </c>
      <c r="GP574">
        <f t="shared" si="439"/>
        <v>14548.34</v>
      </c>
      <c r="GR574">
        <v>0</v>
      </c>
      <c r="GS574">
        <v>3</v>
      </c>
      <c r="GT574">
        <v>0</v>
      </c>
      <c r="GV574">
        <f t="shared" si="433"/>
        <v>0</v>
      </c>
      <c r="GW574">
        <v>1</v>
      </c>
      <c r="GX574">
        <f t="shared" si="434"/>
        <v>0</v>
      </c>
      <c r="HA574">
        <v>0</v>
      </c>
      <c r="HB574">
        <v>0</v>
      </c>
      <c r="HC574">
        <f t="shared" si="435"/>
        <v>0</v>
      </c>
      <c r="IK574">
        <v>0</v>
      </c>
    </row>
    <row r="576" ht="12.75">
      <c r="A576" s="43">
        <v>51</v>
      </c>
      <c r="B576" s="43">
        <f>B567</f>
        <v>1</v>
      </c>
      <c r="C576" s="43">
        <f>A567</f>
        <v>5</v>
      </c>
      <c r="D576" s="43">
        <f>ROW(A567)</f>
        <v>567</v>
      </c>
      <c r="E576" s="43"/>
      <c r="F576" s="43" t="str">
        <f>IF(F567&lt;&gt;"",F567,"")</f>
        <v xml:space="preserve">Новый подраздел</v>
      </c>
      <c r="G576" s="43" t="str">
        <f>IF(G567&lt;&gt;"",G567,"")</f>
        <v xml:space="preserve">Замена бортового камня - 50,0 м.п.</v>
      </c>
      <c r="H576" s="43">
        <v>0</v>
      </c>
      <c r="I576" s="43"/>
      <c r="J576" s="43"/>
      <c r="K576" s="43"/>
      <c r="L576" s="43"/>
      <c r="M576" s="43"/>
      <c r="N576" s="43"/>
      <c r="O576" s="43">
        <f>ROUND(AB576,2)</f>
        <v>61283.739999999998</v>
      </c>
      <c r="P576" s="43">
        <f>ROUND(AC576,2)</f>
        <v>28727.5</v>
      </c>
      <c r="Q576" s="43">
        <f>ROUND(AD576,2)</f>
        <v>25149.240000000002</v>
      </c>
      <c r="R576" s="43">
        <f>ROUND(AE576,2)</f>
        <v>13824.6</v>
      </c>
      <c r="S576" s="43">
        <f>ROUND(AF576,2)</f>
        <v>7407</v>
      </c>
      <c r="T576" s="43">
        <f>ROUND(AG576,2)</f>
        <v>0</v>
      </c>
      <c r="U576" s="43">
        <f>AH576</f>
        <v>33</v>
      </c>
      <c r="V576" s="43">
        <f>AI576</f>
        <v>0</v>
      </c>
      <c r="W576" s="43">
        <f>ROUND(AJ576,2)</f>
        <v>0</v>
      </c>
      <c r="X576" s="43">
        <f>ROUND(AK576,2)</f>
        <v>5184.8999999999996</v>
      </c>
      <c r="Y576" s="43">
        <f>ROUND(AL576,2)</f>
        <v>740.70000000000005</v>
      </c>
      <c r="Z576" s="43"/>
      <c r="AA576" s="43"/>
      <c r="AB576" s="43">
        <f>ROUND(SUMIF(AA571:AA574,"=52146028",O571:O574),2)</f>
        <v>61283.739999999998</v>
      </c>
      <c r="AC576" s="43">
        <f>ROUND(SUMIF(AA571:AA574,"=52146028",P571:P574),2)</f>
        <v>28727.5</v>
      </c>
      <c r="AD576" s="43">
        <f>ROUND(SUMIF(AA571:AA574,"=52146028",Q571:Q574),2)</f>
        <v>25149.240000000002</v>
      </c>
      <c r="AE576" s="43">
        <f>ROUND(SUMIF(AA571:AA574,"=52146028",R571:R574),2)</f>
        <v>13824.6</v>
      </c>
      <c r="AF576" s="43">
        <f>ROUND(SUMIF(AA571:AA574,"=52146028",S571:S574),2)</f>
        <v>7407</v>
      </c>
      <c r="AG576" s="43">
        <f>ROUND(SUMIF(AA571:AA574,"=52146028",T571:T574),2)</f>
        <v>0</v>
      </c>
      <c r="AH576" s="43">
        <f>SUMIF(AA571:AA574,"=52146028",U571:U574)</f>
        <v>33</v>
      </c>
      <c r="AI576" s="43">
        <f>SUMIF(AA571:AA574,"=52146028",V571:V574)</f>
        <v>0</v>
      </c>
      <c r="AJ576" s="43">
        <f>ROUND(SUMIF(AA571:AA574,"=52146028",W571:W574),2)</f>
        <v>0</v>
      </c>
      <c r="AK576" s="43">
        <f>ROUND(SUMIF(AA571:AA574,"=52146028",X571:X574),2)</f>
        <v>5184.8999999999996</v>
      </c>
      <c r="AL576" s="43">
        <f>ROUND(SUMIF(AA571:AA574,"=52146028",Y571:Y574),2)</f>
        <v>740.70000000000005</v>
      </c>
      <c r="AM576" s="43"/>
      <c r="AN576" s="43"/>
      <c r="AO576" s="43">
        <f>ROUND(BX576,2)</f>
        <v>0</v>
      </c>
      <c r="AP576" s="43">
        <f>ROUND(BY576,2)</f>
        <v>0</v>
      </c>
      <c r="AQ576" s="43">
        <f>ROUND(BZ576,2)</f>
        <v>0</v>
      </c>
      <c r="AR576" s="43">
        <f>ROUND(CA576,2)</f>
        <v>73312.419999999998</v>
      </c>
      <c r="AS576" s="43">
        <f>ROUND(CB576,2)</f>
        <v>0</v>
      </c>
      <c r="AT576" s="43">
        <f>ROUND(CC576,2)</f>
        <v>0</v>
      </c>
      <c r="AU576" s="43">
        <f>ROUND(CD576,2)</f>
        <v>73312.419999999998</v>
      </c>
      <c r="AV576" s="43">
        <f>ROUND(CE576,2)</f>
        <v>28727.5</v>
      </c>
      <c r="AW576" s="43">
        <f>ROUND(CF576,2)</f>
        <v>28727.5</v>
      </c>
      <c r="AX576" s="43">
        <f>ROUND(CG576,2)</f>
        <v>0</v>
      </c>
      <c r="AY576" s="43">
        <f>ROUND(CH576,2)</f>
        <v>28727.5</v>
      </c>
      <c r="AZ576" s="43">
        <f>ROUND(CI576,2)</f>
        <v>0</v>
      </c>
      <c r="BA576" s="43">
        <f>ROUND(CJ576,2)</f>
        <v>0</v>
      </c>
      <c r="BB576" s="43">
        <f>ROUND(CK576,2)</f>
        <v>0</v>
      </c>
      <c r="BC576" s="43">
        <f>ROUND(CL576,2)</f>
        <v>0</v>
      </c>
      <c r="BD576" s="43">
        <f>ROUND(CM576,2)</f>
        <v>0</v>
      </c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  <c r="BQ576" s="43"/>
      <c r="BR576" s="43"/>
      <c r="BS576" s="43"/>
      <c r="BT576" s="43"/>
      <c r="BU576" s="43"/>
      <c r="BV576" s="43"/>
      <c r="BW576" s="43"/>
      <c r="BX576" s="43">
        <f>ROUND(SUMIF(AA571:AA574,"=52146028",FQ571:FQ574),2)</f>
        <v>0</v>
      </c>
      <c r="BY576" s="43">
        <f>ROUND(SUMIF(AA571:AA574,"=52146028",FR571:FR574),2)</f>
        <v>0</v>
      </c>
      <c r="BZ576" s="43">
        <f>ROUND(SUMIF(AA571:AA574,"=52146028",GL571:GL574),2)</f>
        <v>0</v>
      </c>
      <c r="CA576" s="43">
        <f>ROUND(SUMIF(AA571:AA574,"=52146028",GM571:GM574),2)</f>
        <v>73312.419999999998</v>
      </c>
      <c r="CB576" s="43">
        <f>ROUND(SUMIF(AA571:AA574,"=52146028",GN571:GN574),2)</f>
        <v>0</v>
      </c>
      <c r="CC576" s="43">
        <f>ROUND(SUMIF(AA571:AA574,"=52146028",GO571:GO574),2)</f>
        <v>0</v>
      </c>
      <c r="CD576" s="43">
        <f>ROUND(SUMIF(AA571:AA574,"=52146028",GP571:GP574),2)</f>
        <v>73312.419999999998</v>
      </c>
      <c r="CE576" s="43">
        <f>AC576-BX576</f>
        <v>28727.5</v>
      </c>
      <c r="CF576" s="43">
        <f>AC576-BY576</f>
        <v>28727.5</v>
      </c>
      <c r="CG576" s="43">
        <f>BX576-BZ576</f>
        <v>0</v>
      </c>
      <c r="CH576" s="43">
        <f>AC576-BX576-BY576+BZ576</f>
        <v>28727.5</v>
      </c>
      <c r="CI576" s="43">
        <f>BY576-BZ576</f>
        <v>0</v>
      </c>
      <c r="CJ576" s="43">
        <f>ROUND(SUMIF(AA571:AA574,"=52146028",GX571:GX574),2)</f>
        <v>0</v>
      </c>
      <c r="CK576" s="43">
        <f>ROUND(SUMIF(AA571:AA574,"=52146028",GY571:GY574),2)</f>
        <v>0</v>
      </c>
      <c r="CL576" s="43">
        <f>ROUND(SUMIF(AA571:AA574,"=52146028",GZ571:GZ574),2)</f>
        <v>0</v>
      </c>
      <c r="CM576" s="43">
        <f>ROUND(SUMIF(AA571:AA574,"=52146028",HD571:HD574),2)</f>
        <v>0</v>
      </c>
      <c r="CN576" s="43"/>
      <c r="CO576" s="43"/>
      <c r="CP576" s="43"/>
      <c r="CQ576" s="43"/>
      <c r="CR576" s="43"/>
      <c r="CS576" s="43"/>
      <c r="CT576" s="43"/>
      <c r="CU576" s="43"/>
      <c r="CV576" s="43"/>
      <c r="CW576" s="43"/>
      <c r="CX576" s="43"/>
      <c r="CY576" s="43"/>
      <c r="CZ576" s="43"/>
      <c r="DA576" s="43"/>
      <c r="DB576" s="43"/>
      <c r="DC576" s="43"/>
      <c r="DD576" s="43"/>
      <c r="DE576" s="43"/>
      <c r="DF576" s="43"/>
      <c r="DG576" s="44"/>
      <c r="DH576" s="44"/>
      <c r="DI576" s="44"/>
      <c r="DJ576" s="44"/>
      <c r="DK576" s="44"/>
      <c r="DL576" s="44"/>
      <c r="DM576" s="44"/>
      <c r="DN576" s="44"/>
      <c r="DO576" s="44"/>
      <c r="DP576" s="44"/>
      <c r="DQ576" s="44"/>
      <c r="DR576" s="44"/>
      <c r="DS576" s="44"/>
      <c r="DT576" s="44"/>
      <c r="DU576" s="44"/>
      <c r="DV576" s="44"/>
      <c r="DW576" s="44"/>
      <c r="DX576" s="44"/>
      <c r="DY576" s="44"/>
      <c r="DZ576" s="44"/>
      <c r="EA576" s="44"/>
      <c r="EB576" s="44"/>
      <c r="EC576" s="44"/>
      <c r="ED576" s="44"/>
      <c r="EE576" s="44"/>
      <c r="EF576" s="44"/>
      <c r="EG576" s="44"/>
      <c r="EH576" s="44"/>
      <c r="EI576" s="44"/>
      <c r="EJ576" s="44"/>
      <c r="EK576" s="44"/>
      <c r="EL576" s="44"/>
      <c r="EM576" s="44"/>
      <c r="EN576" s="44"/>
      <c r="EO576" s="44"/>
      <c r="EP576" s="44"/>
      <c r="EQ576" s="44"/>
      <c r="ER576" s="44"/>
      <c r="ES576" s="44"/>
      <c r="ET576" s="44"/>
      <c r="EU576" s="44"/>
      <c r="EV576" s="44"/>
      <c r="EW576" s="44"/>
      <c r="EX576" s="44"/>
      <c r="EY576" s="44"/>
      <c r="EZ576" s="44"/>
      <c r="FA576" s="44"/>
      <c r="FB576" s="44"/>
      <c r="FC576" s="44"/>
      <c r="FD576" s="44"/>
      <c r="FE576" s="44"/>
      <c r="FF576" s="44"/>
      <c r="FG576" s="44"/>
      <c r="FH576" s="44"/>
      <c r="FI576" s="44"/>
      <c r="FJ576" s="44"/>
      <c r="FK576" s="44"/>
      <c r="FL576" s="44"/>
      <c r="FM576" s="44"/>
      <c r="FN576" s="44"/>
      <c r="FO576" s="44"/>
      <c r="FP576" s="44"/>
      <c r="FQ576" s="44"/>
      <c r="FR576" s="44"/>
      <c r="FS576" s="44"/>
      <c r="FT576" s="44"/>
      <c r="FU576" s="44"/>
      <c r="FV576" s="44"/>
      <c r="FW576" s="44"/>
      <c r="FX576" s="44"/>
      <c r="FY576" s="44"/>
      <c r="FZ576" s="44"/>
      <c r="GA576" s="44"/>
      <c r="GB576" s="44"/>
      <c r="GC576" s="44"/>
      <c r="GD576" s="44"/>
      <c r="GE576" s="44"/>
      <c r="GF576" s="44"/>
      <c r="GG576" s="44"/>
      <c r="GH576" s="44"/>
      <c r="GI576" s="44"/>
      <c r="GJ576" s="44"/>
      <c r="GK576" s="44"/>
      <c r="GL576" s="44"/>
      <c r="GM576" s="44"/>
      <c r="GN576" s="44"/>
      <c r="GO576" s="44"/>
      <c r="GP576" s="44"/>
      <c r="GQ576" s="44"/>
      <c r="GR576" s="44"/>
      <c r="GS576" s="44"/>
      <c r="GT576" s="44"/>
      <c r="GU576" s="44"/>
      <c r="GV576" s="44"/>
      <c r="GW576" s="44"/>
      <c r="GX576" s="44">
        <v>0</v>
      </c>
    </row>
    <row r="578" ht="12.75">
      <c r="A578" s="45">
        <v>50</v>
      </c>
      <c r="B578" s="45">
        <v>0</v>
      </c>
      <c r="C578" s="45">
        <v>0</v>
      </c>
      <c r="D578" s="45">
        <v>1</v>
      </c>
      <c r="E578" s="45">
        <v>201</v>
      </c>
      <c r="F578" s="45">
        <f>ROUND(Source!O576,O578)</f>
        <v>61283.739999999998</v>
      </c>
      <c r="G578" s="45" t="s">
        <v>123</v>
      </c>
      <c r="H578" s="45" t="s">
        <v>124</v>
      </c>
      <c r="I578" s="45"/>
      <c r="J578" s="45"/>
      <c r="K578" s="45">
        <v>201</v>
      </c>
      <c r="L578" s="45">
        <v>1</v>
      </c>
      <c r="M578" s="45">
        <v>3</v>
      </c>
      <c r="N578" s="45"/>
      <c r="O578" s="45">
        <v>2</v>
      </c>
      <c r="P578" s="45"/>
      <c r="Q578" s="45"/>
      <c r="R578" s="45"/>
      <c r="S578" s="45"/>
      <c r="T578" s="45"/>
      <c r="U578" s="45"/>
      <c r="V578" s="45"/>
      <c r="W578" s="45">
        <v>61283.739999999998</v>
      </c>
      <c r="X578" s="45">
        <v>1</v>
      </c>
      <c r="Y578" s="45">
        <v>61283.739999999998</v>
      </c>
      <c r="Z578" s="45"/>
      <c r="AA578" s="45"/>
      <c r="AB578" s="45"/>
    </row>
    <row r="579" ht="12.75">
      <c r="A579" s="45">
        <v>50</v>
      </c>
      <c r="B579" s="45">
        <v>0</v>
      </c>
      <c r="C579" s="45">
        <v>0</v>
      </c>
      <c r="D579" s="45">
        <v>1</v>
      </c>
      <c r="E579" s="45">
        <v>202</v>
      </c>
      <c r="F579" s="45">
        <f>ROUND(Source!P576,O579)</f>
        <v>28727.5</v>
      </c>
      <c r="G579" s="45" t="s">
        <v>125</v>
      </c>
      <c r="H579" s="45" t="s">
        <v>126</v>
      </c>
      <c r="I579" s="45"/>
      <c r="J579" s="45"/>
      <c r="K579" s="45">
        <v>202</v>
      </c>
      <c r="L579" s="45">
        <v>2</v>
      </c>
      <c r="M579" s="45">
        <v>3</v>
      </c>
      <c r="N579" s="45"/>
      <c r="O579" s="45">
        <v>2</v>
      </c>
      <c r="P579" s="45"/>
      <c r="Q579" s="45"/>
      <c r="R579" s="45"/>
      <c r="S579" s="45"/>
      <c r="T579" s="45"/>
      <c r="U579" s="45"/>
      <c r="V579" s="45"/>
      <c r="W579" s="45">
        <v>28727.5</v>
      </c>
      <c r="X579" s="45">
        <v>1</v>
      </c>
      <c r="Y579" s="45">
        <v>28727.5</v>
      </c>
      <c r="Z579" s="45"/>
      <c r="AA579" s="45"/>
      <c r="AB579" s="45"/>
    </row>
    <row r="580" ht="12.75">
      <c r="A580" s="45">
        <v>50</v>
      </c>
      <c r="B580" s="45">
        <v>0</v>
      </c>
      <c r="C580" s="45">
        <v>0</v>
      </c>
      <c r="D580" s="45">
        <v>1</v>
      </c>
      <c r="E580" s="45">
        <v>222</v>
      </c>
      <c r="F580" s="45">
        <f>ROUND(Source!AO576,O580)</f>
        <v>0</v>
      </c>
      <c r="G580" s="45" t="s">
        <v>127</v>
      </c>
      <c r="H580" s="45" t="s">
        <v>128</v>
      </c>
      <c r="I580" s="45"/>
      <c r="J580" s="45"/>
      <c r="K580" s="45">
        <v>222</v>
      </c>
      <c r="L580" s="45">
        <v>3</v>
      </c>
      <c r="M580" s="45">
        <v>3</v>
      </c>
      <c r="N580" s="45"/>
      <c r="O580" s="45">
        <v>2</v>
      </c>
      <c r="P580" s="45"/>
      <c r="Q580" s="45"/>
      <c r="R580" s="45"/>
      <c r="S580" s="45"/>
      <c r="T580" s="45"/>
      <c r="U580" s="45"/>
      <c r="V580" s="45"/>
      <c r="W580" s="45">
        <v>0</v>
      </c>
      <c r="X580" s="45">
        <v>1</v>
      </c>
      <c r="Y580" s="45">
        <v>0</v>
      </c>
      <c r="Z580" s="45"/>
      <c r="AA580" s="45"/>
      <c r="AB580" s="45"/>
    </row>
    <row r="581" ht="12.75">
      <c r="A581" s="45">
        <v>50</v>
      </c>
      <c r="B581" s="45">
        <v>0</v>
      </c>
      <c r="C581" s="45">
        <v>0</v>
      </c>
      <c r="D581" s="45">
        <v>1</v>
      </c>
      <c r="E581" s="45">
        <v>225</v>
      </c>
      <c r="F581" s="45">
        <f>ROUND(Source!AV576,O581)</f>
        <v>28727.5</v>
      </c>
      <c r="G581" s="45" t="s">
        <v>129</v>
      </c>
      <c r="H581" s="45" t="s">
        <v>130</v>
      </c>
      <c r="I581" s="45"/>
      <c r="J581" s="45"/>
      <c r="K581" s="45">
        <v>225</v>
      </c>
      <c r="L581" s="45">
        <v>4</v>
      </c>
      <c r="M581" s="45">
        <v>3</v>
      </c>
      <c r="N581" s="45"/>
      <c r="O581" s="45">
        <v>2</v>
      </c>
      <c r="P581" s="45"/>
      <c r="Q581" s="45"/>
      <c r="R581" s="45"/>
      <c r="S581" s="45"/>
      <c r="T581" s="45"/>
      <c r="U581" s="45"/>
      <c r="V581" s="45"/>
      <c r="W581" s="45">
        <v>28727.5</v>
      </c>
      <c r="X581" s="45">
        <v>1</v>
      </c>
      <c r="Y581" s="45">
        <v>28727.5</v>
      </c>
      <c r="Z581" s="45"/>
      <c r="AA581" s="45"/>
      <c r="AB581" s="45"/>
    </row>
    <row r="582" ht="12.75">
      <c r="A582" s="45">
        <v>50</v>
      </c>
      <c r="B582" s="45">
        <v>0</v>
      </c>
      <c r="C582" s="45">
        <v>0</v>
      </c>
      <c r="D582" s="45">
        <v>1</v>
      </c>
      <c r="E582" s="45">
        <v>226</v>
      </c>
      <c r="F582" s="45">
        <f>ROUND(Source!AW576,O582)</f>
        <v>28727.5</v>
      </c>
      <c r="G582" s="45" t="s">
        <v>131</v>
      </c>
      <c r="H582" s="45" t="s">
        <v>132</v>
      </c>
      <c r="I582" s="45"/>
      <c r="J582" s="45"/>
      <c r="K582" s="45">
        <v>226</v>
      </c>
      <c r="L582" s="45">
        <v>5</v>
      </c>
      <c r="M582" s="45">
        <v>3</v>
      </c>
      <c r="N582" s="45"/>
      <c r="O582" s="45">
        <v>2</v>
      </c>
      <c r="P582" s="45"/>
      <c r="Q582" s="45"/>
      <c r="R582" s="45"/>
      <c r="S582" s="45"/>
      <c r="T582" s="45"/>
      <c r="U582" s="45"/>
      <c r="V582" s="45"/>
      <c r="W582" s="45">
        <v>28727.5</v>
      </c>
      <c r="X582" s="45">
        <v>1</v>
      </c>
      <c r="Y582" s="45">
        <v>28727.5</v>
      </c>
      <c r="Z582" s="45"/>
      <c r="AA582" s="45"/>
      <c r="AB582" s="45"/>
    </row>
    <row r="583" ht="12.75">
      <c r="A583" s="45">
        <v>50</v>
      </c>
      <c r="B583" s="45">
        <v>0</v>
      </c>
      <c r="C583" s="45">
        <v>0</v>
      </c>
      <c r="D583" s="45">
        <v>1</v>
      </c>
      <c r="E583" s="45">
        <v>227</v>
      </c>
      <c r="F583" s="45">
        <f>ROUND(Source!AX576,O583)</f>
        <v>0</v>
      </c>
      <c r="G583" s="45" t="s">
        <v>133</v>
      </c>
      <c r="H583" s="45" t="s">
        <v>134</v>
      </c>
      <c r="I583" s="45"/>
      <c r="J583" s="45"/>
      <c r="K583" s="45">
        <v>227</v>
      </c>
      <c r="L583" s="45">
        <v>6</v>
      </c>
      <c r="M583" s="45">
        <v>3</v>
      </c>
      <c r="N583" s="45"/>
      <c r="O583" s="45">
        <v>2</v>
      </c>
      <c r="P583" s="45"/>
      <c r="Q583" s="45"/>
      <c r="R583" s="45"/>
      <c r="S583" s="45"/>
      <c r="T583" s="45"/>
      <c r="U583" s="45"/>
      <c r="V583" s="45"/>
      <c r="W583" s="45">
        <v>0</v>
      </c>
      <c r="X583" s="45">
        <v>1</v>
      </c>
      <c r="Y583" s="45">
        <v>0</v>
      </c>
      <c r="Z583" s="45"/>
      <c r="AA583" s="45"/>
      <c r="AB583" s="45"/>
    </row>
    <row r="584" ht="12.75">
      <c r="A584" s="45">
        <v>50</v>
      </c>
      <c r="B584" s="45">
        <v>0</v>
      </c>
      <c r="C584" s="45">
        <v>0</v>
      </c>
      <c r="D584" s="45">
        <v>1</v>
      </c>
      <c r="E584" s="45">
        <v>228</v>
      </c>
      <c r="F584" s="45">
        <f>ROUND(Source!AY576,O584)</f>
        <v>28727.5</v>
      </c>
      <c r="G584" s="45" t="s">
        <v>135</v>
      </c>
      <c r="H584" s="45" t="s">
        <v>136</v>
      </c>
      <c r="I584" s="45"/>
      <c r="J584" s="45"/>
      <c r="K584" s="45">
        <v>228</v>
      </c>
      <c r="L584" s="45">
        <v>7</v>
      </c>
      <c r="M584" s="45">
        <v>3</v>
      </c>
      <c r="N584" s="45"/>
      <c r="O584" s="45">
        <v>2</v>
      </c>
      <c r="P584" s="45"/>
      <c r="Q584" s="45"/>
      <c r="R584" s="45"/>
      <c r="S584" s="45"/>
      <c r="T584" s="45"/>
      <c r="U584" s="45"/>
      <c r="V584" s="45"/>
      <c r="W584" s="45">
        <v>28727.5</v>
      </c>
      <c r="X584" s="45">
        <v>1</v>
      </c>
      <c r="Y584" s="45">
        <v>28727.5</v>
      </c>
      <c r="Z584" s="45"/>
      <c r="AA584" s="45"/>
      <c r="AB584" s="45"/>
    </row>
    <row r="585" ht="12.75">
      <c r="A585" s="45">
        <v>50</v>
      </c>
      <c r="B585" s="45">
        <v>0</v>
      </c>
      <c r="C585" s="45">
        <v>0</v>
      </c>
      <c r="D585" s="45">
        <v>1</v>
      </c>
      <c r="E585" s="45">
        <v>216</v>
      </c>
      <c r="F585" s="45">
        <f>ROUND(Source!AP576,O585)</f>
        <v>0</v>
      </c>
      <c r="G585" s="45" t="s">
        <v>137</v>
      </c>
      <c r="H585" s="45" t="s">
        <v>138</v>
      </c>
      <c r="I585" s="45"/>
      <c r="J585" s="45"/>
      <c r="K585" s="45">
        <v>216</v>
      </c>
      <c r="L585" s="45">
        <v>8</v>
      </c>
      <c r="M585" s="45">
        <v>3</v>
      </c>
      <c r="N585" s="45"/>
      <c r="O585" s="45">
        <v>2</v>
      </c>
      <c r="P585" s="45"/>
      <c r="Q585" s="45"/>
      <c r="R585" s="45"/>
      <c r="S585" s="45"/>
      <c r="T585" s="45"/>
      <c r="U585" s="45"/>
      <c r="V585" s="45"/>
      <c r="W585" s="45">
        <v>0</v>
      </c>
      <c r="X585" s="45">
        <v>1</v>
      </c>
      <c r="Y585" s="45">
        <v>0</v>
      </c>
      <c r="Z585" s="45"/>
      <c r="AA585" s="45"/>
      <c r="AB585" s="45"/>
    </row>
    <row r="586" ht="12.75">
      <c r="A586" s="45">
        <v>50</v>
      </c>
      <c r="B586" s="45">
        <v>0</v>
      </c>
      <c r="C586" s="45">
        <v>0</v>
      </c>
      <c r="D586" s="45">
        <v>1</v>
      </c>
      <c r="E586" s="45">
        <v>223</v>
      </c>
      <c r="F586" s="45">
        <f>ROUND(Source!AQ576,O586)</f>
        <v>0</v>
      </c>
      <c r="G586" s="45" t="s">
        <v>139</v>
      </c>
      <c r="H586" s="45" t="s">
        <v>140</v>
      </c>
      <c r="I586" s="45"/>
      <c r="J586" s="45"/>
      <c r="K586" s="45">
        <v>223</v>
      </c>
      <c r="L586" s="45">
        <v>9</v>
      </c>
      <c r="M586" s="45">
        <v>3</v>
      </c>
      <c r="N586" s="45"/>
      <c r="O586" s="45">
        <v>2</v>
      </c>
      <c r="P586" s="45"/>
      <c r="Q586" s="45"/>
      <c r="R586" s="45"/>
      <c r="S586" s="45"/>
      <c r="T586" s="45"/>
      <c r="U586" s="45"/>
      <c r="V586" s="45"/>
      <c r="W586" s="45">
        <v>0</v>
      </c>
      <c r="X586" s="45">
        <v>1</v>
      </c>
      <c r="Y586" s="45">
        <v>0</v>
      </c>
      <c r="Z586" s="45"/>
      <c r="AA586" s="45"/>
      <c r="AB586" s="45"/>
    </row>
    <row r="587" ht="12.75">
      <c r="A587" s="45">
        <v>50</v>
      </c>
      <c r="B587" s="45">
        <v>0</v>
      </c>
      <c r="C587" s="45">
        <v>0</v>
      </c>
      <c r="D587" s="45">
        <v>1</v>
      </c>
      <c r="E587" s="45">
        <v>229</v>
      </c>
      <c r="F587" s="45">
        <f>ROUND(Source!AZ576,O587)</f>
        <v>0</v>
      </c>
      <c r="G587" s="45" t="s">
        <v>141</v>
      </c>
      <c r="H587" s="45" t="s">
        <v>142</v>
      </c>
      <c r="I587" s="45"/>
      <c r="J587" s="45"/>
      <c r="K587" s="45">
        <v>229</v>
      </c>
      <c r="L587" s="45">
        <v>10</v>
      </c>
      <c r="M587" s="45">
        <v>3</v>
      </c>
      <c r="N587" s="45"/>
      <c r="O587" s="45">
        <v>2</v>
      </c>
      <c r="P587" s="45"/>
      <c r="Q587" s="45"/>
      <c r="R587" s="45"/>
      <c r="S587" s="45"/>
      <c r="T587" s="45"/>
      <c r="U587" s="45"/>
      <c r="V587" s="45"/>
      <c r="W587" s="45">
        <v>0</v>
      </c>
      <c r="X587" s="45">
        <v>1</v>
      </c>
      <c r="Y587" s="45">
        <v>0</v>
      </c>
      <c r="Z587" s="45"/>
      <c r="AA587" s="45"/>
      <c r="AB587" s="45"/>
    </row>
    <row r="588" ht="12.75">
      <c r="A588" s="45">
        <v>50</v>
      </c>
      <c r="B588" s="45">
        <v>0</v>
      </c>
      <c r="C588" s="45">
        <v>0</v>
      </c>
      <c r="D588" s="45">
        <v>1</v>
      </c>
      <c r="E588" s="45">
        <v>203</v>
      </c>
      <c r="F588" s="45">
        <f>ROUND(Source!Q576,O588)</f>
        <v>25149.240000000002</v>
      </c>
      <c r="G588" s="45" t="s">
        <v>143</v>
      </c>
      <c r="H588" s="45" t="s">
        <v>144</v>
      </c>
      <c r="I588" s="45"/>
      <c r="J588" s="45"/>
      <c r="K588" s="45">
        <v>203</v>
      </c>
      <c r="L588" s="45">
        <v>11</v>
      </c>
      <c r="M588" s="45">
        <v>3</v>
      </c>
      <c r="N588" s="45"/>
      <c r="O588" s="45">
        <v>2</v>
      </c>
      <c r="P588" s="45"/>
      <c r="Q588" s="45"/>
      <c r="R588" s="45"/>
      <c r="S588" s="45"/>
      <c r="T588" s="45"/>
      <c r="U588" s="45"/>
      <c r="V588" s="45"/>
      <c r="W588" s="45">
        <v>25149.240000000002</v>
      </c>
      <c r="X588" s="45">
        <v>1</v>
      </c>
      <c r="Y588" s="45">
        <v>25149.240000000002</v>
      </c>
      <c r="Z588" s="45"/>
      <c r="AA588" s="45"/>
      <c r="AB588" s="45"/>
    </row>
    <row r="589" ht="12.75">
      <c r="A589" s="45">
        <v>50</v>
      </c>
      <c r="B589" s="45">
        <v>0</v>
      </c>
      <c r="C589" s="45">
        <v>0</v>
      </c>
      <c r="D589" s="45">
        <v>1</v>
      </c>
      <c r="E589" s="45">
        <v>231</v>
      </c>
      <c r="F589" s="45">
        <f>ROUND(Source!BB576,O589)</f>
        <v>0</v>
      </c>
      <c r="G589" s="45" t="s">
        <v>145</v>
      </c>
      <c r="H589" s="45" t="s">
        <v>146</v>
      </c>
      <c r="I589" s="45"/>
      <c r="J589" s="45"/>
      <c r="K589" s="45">
        <v>231</v>
      </c>
      <c r="L589" s="45">
        <v>12</v>
      </c>
      <c r="M589" s="45">
        <v>3</v>
      </c>
      <c r="N589" s="45"/>
      <c r="O589" s="45">
        <v>2</v>
      </c>
      <c r="P589" s="45"/>
      <c r="Q589" s="45"/>
      <c r="R589" s="45"/>
      <c r="S589" s="45"/>
      <c r="T589" s="45"/>
      <c r="U589" s="45"/>
      <c r="V589" s="45"/>
      <c r="W589" s="45">
        <v>0</v>
      </c>
      <c r="X589" s="45">
        <v>1</v>
      </c>
      <c r="Y589" s="45">
        <v>0</v>
      </c>
      <c r="Z589" s="45"/>
      <c r="AA589" s="45"/>
      <c r="AB589" s="45"/>
    </row>
    <row r="590" ht="12.75">
      <c r="A590" s="45">
        <v>50</v>
      </c>
      <c r="B590" s="45">
        <v>0</v>
      </c>
      <c r="C590" s="45">
        <v>0</v>
      </c>
      <c r="D590" s="45">
        <v>1</v>
      </c>
      <c r="E590" s="45">
        <v>204</v>
      </c>
      <c r="F590" s="45">
        <f>ROUND(Source!R576,O590)</f>
        <v>13824.6</v>
      </c>
      <c r="G590" s="45" t="s">
        <v>147</v>
      </c>
      <c r="H590" s="45" t="s">
        <v>148</v>
      </c>
      <c r="I590" s="45"/>
      <c r="J590" s="45"/>
      <c r="K590" s="45">
        <v>204</v>
      </c>
      <c r="L590" s="45">
        <v>13</v>
      </c>
      <c r="M590" s="45">
        <v>3</v>
      </c>
      <c r="N590" s="45"/>
      <c r="O590" s="45">
        <v>2</v>
      </c>
      <c r="P590" s="45"/>
      <c r="Q590" s="45"/>
      <c r="R590" s="45"/>
      <c r="S590" s="45"/>
      <c r="T590" s="45"/>
      <c r="U590" s="45"/>
      <c r="V590" s="45"/>
      <c r="W590" s="45">
        <v>13824.6</v>
      </c>
      <c r="X590" s="45">
        <v>1</v>
      </c>
      <c r="Y590" s="45">
        <v>13824.6</v>
      </c>
      <c r="Z590" s="45"/>
      <c r="AA590" s="45"/>
      <c r="AB590" s="45"/>
    </row>
    <row r="591" ht="12.75">
      <c r="A591" s="45">
        <v>50</v>
      </c>
      <c r="B591" s="45">
        <v>0</v>
      </c>
      <c r="C591" s="45">
        <v>0</v>
      </c>
      <c r="D591" s="45">
        <v>1</v>
      </c>
      <c r="E591" s="45">
        <v>205</v>
      </c>
      <c r="F591" s="45">
        <f>ROUND(Source!S576,O591)</f>
        <v>7407</v>
      </c>
      <c r="G591" s="45" t="s">
        <v>149</v>
      </c>
      <c r="H591" s="45" t="s">
        <v>150</v>
      </c>
      <c r="I591" s="45"/>
      <c r="J591" s="45"/>
      <c r="K591" s="45">
        <v>205</v>
      </c>
      <c r="L591" s="45">
        <v>14</v>
      </c>
      <c r="M591" s="45">
        <v>3</v>
      </c>
      <c r="N591" s="45"/>
      <c r="O591" s="45">
        <v>2</v>
      </c>
      <c r="P591" s="45"/>
      <c r="Q591" s="45"/>
      <c r="R591" s="45"/>
      <c r="S591" s="45"/>
      <c r="T591" s="45"/>
      <c r="U591" s="45"/>
      <c r="V591" s="45"/>
      <c r="W591" s="45">
        <v>7407</v>
      </c>
      <c r="X591" s="45">
        <v>1</v>
      </c>
      <c r="Y591" s="45">
        <v>7407</v>
      </c>
      <c r="Z591" s="45"/>
      <c r="AA591" s="45"/>
      <c r="AB591" s="45"/>
    </row>
    <row r="592" ht="12.75">
      <c r="A592" s="45">
        <v>50</v>
      </c>
      <c r="B592" s="45">
        <v>0</v>
      </c>
      <c r="C592" s="45">
        <v>0</v>
      </c>
      <c r="D592" s="45">
        <v>1</v>
      </c>
      <c r="E592" s="45">
        <v>232</v>
      </c>
      <c r="F592" s="45">
        <f>ROUND(Source!BC576,O592)</f>
        <v>0</v>
      </c>
      <c r="G592" s="45" t="s">
        <v>151</v>
      </c>
      <c r="H592" s="45" t="s">
        <v>152</v>
      </c>
      <c r="I592" s="45"/>
      <c r="J592" s="45"/>
      <c r="K592" s="45">
        <v>232</v>
      </c>
      <c r="L592" s="45">
        <v>15</v>
      </c>
      <c r="M592" s="45">
        <v>3</v>
      </c>
      <c r="N592" s="45"/>
      <c r="O592" s="45">
        <v>2</v>
      </c>
      <c r="P592" s="45"/>
      <c r="Q592" s="45"/>
      <c r="R592" s="45"/>
      <c r="S592" s="45"/>
      <c r="T592" s="45"/>
      <c r="U592" s="45"/>
      <c r="V592" s="45"/>
      <c r="W592" s="45">
        <v>0</v>
      </c>
      <c r="X592" s="45">
        <v>1</v>
      </c>
      <c r="Y592" s="45">
        <v>0</v>
      </c>
      <c r="Z592" s="45"/>
      <c r="AA592" s="45"/>
      <c r="AB592" s="45"/>
    </row>
    <row r="593" ht="12.75">
      <c r="A593" s="45">
        <v>50</v>
      </c>
      <c r="B593" s="45">
        <v>0</v>
      </c>
      <c r="C593" s="45">
        <v>0</v>
      </c>
      <c r="D593" s="45">
        <v>1</v>
      </c>
      <c r="E593" s="45">
        <v>214</v>
      </c>
      <c r="F593" s="45">
        <f>ROUND(Source!AS576,O593)</f>
        <v>0</v>
      </c>
      <c r="G593" s="45" t="s">
        <v>153</v>
      </c>
      <c r="H593" s="45" t="s">
        <v>154</v>
      </c>
      <c r="I593" s="45"/>
      <c r="J593" s="45"/>
      <c r="K593" s="45">
        <v>214</v>
      </c>
      <c r="L593" s="45">
        <v>16</v>
      </c>
      <c r="M593" s="45">
        <v>3</v>
      </c>
      <c r="N593" s="45"/>
      <c r="O593" s="45">
        <v>2</v>
      </c>
      <c r="P593" s="45"/>
      <c r="Q593" s="45"/>
      <c r="R593" s="45"/>
      <c r="S593" s="45"/>
      <c r="T593" s="45"/>
      <c r="U593" s="45"/>
      <c r="V593" s="45"/>
      <c r="W593" s="45">
        <v>0</v>
      </c>
      <c r="X593" s="45">
        <v>1</v>
      </c>
      <c r="Y593" s="45">
        <v>0</v>
      </c>
      <c r="Z593" s="45"/>
      <c r="AA593" s="45"/>
      <c r="AB593" s="45"/>
    </row>
    <row r="594" ht="12.75">
      <c r="A594" s="45">
        <v>50</v>
      </c>
      <c r="B594" s="45">
        <v>0</v>
      </c>
      <c r="C594" s="45">
        <v>0</v>
      </c>
      <c r="D594" s="45">
        <v>1</v>
      </c>
      <c r="E594" s="45">
        <v>215</v>
      </c>
      <c r="F594" s="45">
        <f>ROUND(Source!AT576,O594)</f>
        <v>0</v>
      </c>
      <c r="G594" s="45" t="s">
        <v>155</v>
      </c>
      <c r="H594" s="45" t="s">
        <v>156</v>
      </c>
      <c r="I594" s="45"/>
      <c r="J594" s="45"/>
      <c r="K594" s="45">
        <v>215</v>
      </c>
      <c r="L594" s="45">
        <v>17</v>
      </c>
      <c r="M594" s="45">
        <v>3</v>
      </c>
      <c r="N594" s="45"/>
      <c r="O594" s="45">
        <v>2</v>
      </c>
      <c r="P594" s="45"/>
      <c r="Q594" s="45"/>
      <c r="R594" s="45"/>
      <c r="S594" s="45"/>
      <c r="T594" s="45"/>
      <c r="U594" s="45"/>
      <c r="V594" s="45"/>
      <c r="W594" s="45">
        <v>0</v>
      </c>
      <c r="X594" s="45">
        <v>1</v>
      </c>
      <c r="Y594" s="45">
        <v>0</v>
      </c>
      <c r="Z594" s="45"/>
      <c r="AA594" s="45"/>
      <c r="AB594" s="45"/>
    </row>
    <row r="595" ht="12.75">
      <c r="A595" s="45">
        <v>50</v>
      </c>
      <c r="B595" s="45">
        <v>0</v>
      </c>
      <c r="C595" s="45">
        <v>0</v>
      </c>
      <c r="D595" s="45">
        <v>1</v>
      </c>
      <c r="E595" s="45">
        <v>217</v>
      </c>
      <c r="F595" s="45">
        <f>ROUND(Source!AU576,O595)</f>
        <v>73312.419999999998</v>
      </c>
      <c r="G595" s="45" t="s">
        <v>157</v>
      </c>
      <c r="H595" s="45" t="s">
        <v>158</v>
      </c>
      <c r="I595" s="45"/>
      <c r="J595" s="45"/>
      <c r="K595" s="45">
        <v>217</v>
      </c>
      <c r="L595" s="45">
        <v>18</v>
      </c>
      <c r="M595" s="45">
        <v>3</v>
      </c>
      <c r="N595" s="45"/>
      <c r="O595" s="45">
        <v>2</v>
      </c>
      <c r="P595" s="45"/>
      <c r="Q595" s="45"/>
      <c r="R595" s="45"/>
      <c r="S595" s="45"/>
      <c r="T595" s="45"/>
      <c r="U595" s="45"/>
      <c r="V595" s="45"/>
      <c r="W595" s="45">
        <v>73312.419999999998</v>
      </c>
      <c r="X595" s="45">
        <v>1</v>
      </c>
      <c r="Y595" s="45">
        <v>73312.419999999998</v>
      </c>
      <c r="Z595" s="45"/>
      <c r="AA595" s="45"/>
      <c r="AB595" s="45"/>
    </row>
    <row r="596" ht="12.75">
      <c r="A596" s="45">
        <v>50</v>
      </c>
      <c r="B596" s="45">
        <v>0</v>
      </c>
      <c r="C596" s="45">
        <v>0</v>
      </c>
      <c r="D596" s="45">
        <v>1</v>
      </c>
      <c r="E596" s="45">
        <v>230</v>
      </c>
      <c r="F596" s="45">
        <f>ROUND(Source!BA576,O596)</f>
        <v>0</v>
      </c>
      <c r="G596" s="45" t="s">
        <v>159</v>
      </c>
      <c r="H596" s="45" t="s">
        <v>160</v>
      </c>
      <c r="I596" s="45"/>
      <c r="J596" s="45"/>
      <c r="K596" s="45">
        <v>230</v>
      </c>
      <c r="L596" s="45">
        <v>19</v>
      </c>
      <c r="M596" s="45">
        <v>3</v>
      </c>
      <c r="N596" s="45"/>
      <c r="O596" s="45">
        <v>2</v>
      </c>
      <c r="P596" s="45"/>
      <c r="Q596" s="45"/>
      <c r="R596" s="45"/>
      <c r="S596" s="45"/>
      <c r="T596" s="45"/>
      <c r="U596" s="45"/>
      <c r="V596" s="45"/>
      <c r="W596" s="45">
        <v>0</v>
      </c>
      <c r="X596" s="45">
        <v>1</v>
      </c>
      <c r="Y596" s="45">
        <v>0</v>
      </c>
      <c r="Z596" s="45"/>
      <c r="AA596" s="45"/>
      <c r="AB596" s="45"/>
    </row>
    <row r="597" ht="12.75">
      <c r="A597" s="45">
        <v>50</v>
      </c>
      <c r="B597" s="45">
        <v>0</v>
      </c>
      <c r="C597" s="45">
        <v>0</v>
      </c>
      <c r="D597" s="45">
        <v>1</v>
      </c>
      <c r="E597" s="45">
        <v>206</v>
      </c>
      <c r="F597" s="45">
        <f>ROUND(Source!T576,O597)</f>
        <v>0</v>
      </c>
      <c r="G597" s="45" t="s">
        <v>161</v>
      </c>
      <c r="H597" s="45" t="s">
        <v>162</v>
      </c>
      <c r="I597" s="45"/>
      <c r="J597" s="45"/>
      <c r="K597" s="45">
        <v>206</v>
      </c>
      <c r="L597" s="45">
        <v>20</v>
      </c>
      <c r="M597" s="45">
        <v>3</v>
      </c>
      <c r="N597" s="45"/>
      <c r="O597" s="45">
        <v>2</v>
      </c>
      <c r="P597" s="45"/>
      <c r="Q597" s="45"/>
      <c r="R597" s="45"/>
      <c r="S597" s="45"/>
      <c r="T597" s="45"/>
      <c r="U597" s="45"/>
      <c r="V597" s="45"/>
      <c r="W597" s="45">
        <v>0</v>
      </c>
      <c r="X597" s="45">
        <v>1</v>
      </c>
      <c r="Y597" s="45">
        <v>0</v>
      </c>
      <c r="Z597" s="45"/>
      <c r="AA597" s="45"/>
      <c r="AB597" s="45"/>
    </row>
    <row r="598" ht="12.75">
      <c r="A598" s="45">
        <v>50</v>
      </c>
      <c r="B598" s="45">
        <v>0</v>
      </c>
      <c r="C598" s="45">
        <v>0</v>
      </c>
      <c r="D598" s="45">
        <v>1</v>
      </c>
      <c r="E598" s="45">
        <v>207</v>
      </c>
      <c r="F598" s="45">
        <f>Source!U576</f>
        <v>33</v>
      </c>
      <c r="G598" s="45" t="s">
        <v>163</v>
      </c>
      <c r="H598" s="45" t="s">
        <v>164</v>
      </c>
      <c r="I598" s="45"/>
      <c r="J598" s="45"/>
      <c r="K598" s="45">
        <v>207</v>
      </c>
      <c r="L598" s="45">
        <v>21</v>
      </c>
      <c r="M598" s="45">
        <v>3</v>
      </c>
      <c r="N598" s="45"/>
      <c r="O598" s="45">
        <v>-1</v>
      </c>
      <c r="P598" s="45"/>
      <c r="Q598" s="45"/>
      <c r="R598" s="45"/>
      <c r="S598" s="45"/>
      <c r="T598" s="45"/>
      <c r="U598" s="45"/>
      <c r="V598" s="45"/>
      <c r="W598" s="45">
        <v>33</v>
      </c>
      <c r="X598" s="45">
        <v>1</v>
      </c>
      <c r="Y598" s="45">
        <v>33</v>
      </c>
      <c r="Z598" s="45"/>
      <c r="AA598" s="45"/>
      <c r="AB598" s="45"/>
    </row>
    <row r="599" ht="12.75">
      <c r="A599" s="45">
        <v>50</v>
      </c>
      <c r="B599" s="45">
        <v>0</v>
      </c>
      <c r="C599" s="45">
        <v>0</v>
      </c>
      <c r="D599" s="45">
        <v>1</v>
      </c>
      <c r="E599" s="45">
        <v>208</v>
      </c>
      <c r="F599" s="45">
        <f>Source!V576</f>
        <v>0</v>
      </c>
      <c r="G599" s="45" t="s">
        <v>165</v>
      </c>
      <c r="H599" s="45" t="s">
        <v>166</v>
      </c>
      <c r="I599" s="45"/>
      <c r="J599" s="45"/>
      <c r="K599" s="45">
        <v>208</v>
      </c>
      <c r="L599" s="45">
        <v>22</v>
      </c>
      <c r="M599" s="45">
        <v>3</v>
      </c>
      <c r="N599" s="45"/>
      <c r="O599" s="45">
        <v>-1</v>
      </c>
      <c r="P599" s="45"/>
      <c r="Q599" s="45"/>
      <c r="R599" s="45"/>
      <c r="S599" s="45"/>
      <c r="T599" s="45"/>
      <c r="U599" s="45"/>
      <c r="V599" s="45"/>
      <c r="W599" s="45">
        <v>0</v>
      </c>
      <c r="X599" s="45">
        <v>1</v>
      </c>
      <c r="Y599" s="45">
        <v>0</v>
      </c>
      <c r="Z599" s="45"/>
      <c r="AA599" s="45"/>
      <c r="AB599" s="45"/>
    </row>
    <row r="600" ht="12.75">
      <c r="A600" s="45">
        <v>50</v>
      </c>
      <c r="B600" s="45">
        <v>0</v>
      </c>
      <c r="C600" s="45">
        <v>0</v>
      </c>
      <c r="D600" s="45">
        <v>1</v>
      </c>
      <c r="E600" s="45">
        <v>209</v>
      </c>
      <c r="F600" s="45">
        <f>ROUND(Source!W576,O600)</f>
        <v>0</v>
      </c>
      <c r="G600" s="45" t="s">
        <v>167</v>
      </c>
      <c r="H600" s="45" t="s">
        <v>168</v>
      </c>
      <c r="I600" s="45"/>
      <c r="J600" s="45"/>
      <c r="K600" s="45">
        <v>209</v>
      </c>
      <c r="L600" s="45">
        <v>23</v>
      </c>
      <c r="M600" s="45">
        <v>3</v>
      </c>
      <c r="N600" s="45"/>
      <c r="O600" s="45">
        <v>2</v>
      </c>
      <c r="P600" s="45"/>
      <c r="Q600" s="45"/>
      <c r="R600" s="45"/>
      <c r="S600" s="45"/>
      <c r="T600" s="45"/>
      <c r="U600" s="45"/>
      <c r="V600" s="45"/>
      <c r="W600" s="45">
        <v>0</v>
      </c>
      <c r="X600" s="45">
        <v>1</v>
      </c>
      <c r="Y600" s="45">
        <v>0</v>
      </c>
      <c r="Z600" s="45"/>
      <c r="AA600" s="45"/>
      <c r="AB600" s="45"/>
    </row>
    <row r="601" ht="12.75">
      <c r="A601" s="45">
        <v>50</v>
      </c>
      <c r="B601" s="45">
        <v>0</v>
      </c>
      <c r="C601" s="45">
        <v>0</v>
      </c>
      <c r="D601" s="45">
        <v>1</v>
      </c>
      <c r="E601" s="45">
        <v>233</v>
      </c>
      <c r="F601" s="45">
        <f>ROUND(Source!BD576,O601)</f>
        <v>0</v>
      </c>
      <c r="G601" s="45" t="s">
        <v>169</v>
      </c>
      <c r="H601" s="45" t="s">
        <v>170</v>
      </c>
      <c r="I601" s="45"/>
      <c r="J601" s="45"/>
      <c r="K601" s="45">
        <v>233</v>
      </c>
      <c r="L601" s="45">
        <v>24</v>
      </c>
      <c r="M601" s="45">
        <v>3</v>
      </c>
      <c r="N601" s="45"/>
      <c r="O601" s="45">
        <v>2</v>
      </c>
      <c r="P601" s="45"/>
      <c r="Q601" s="45"/>
      <c r="R601" s="45"/>
      <c r="S601" s="45"/>
      <c r="T601" s="45"/>
      <c r="U601" s="45"/>
      <c r="V601" s="45"/>
      <c r="W601" s="45">
        <v>0</v>
      </c>
      <c r="X601" s="45">
        <v>1</v>
      </c>
      <c r="Y601" s="45">
        <v>0</v>
      </c>
      <c r="Z601" s="45"/>
      <c r="AA601" s="45"/>
      <c r="AB601" s="45"/>
    </row>
    <row r="602" ht="12.75">
      <c r="A602" s="45">
        <v>50</v>
      </c>
      <c r="B602" s="45">
        <v>0</v>
      </c>
      <c r="C602" s="45">
        <v>0</v>
      </c>
      <c r="D602" s="45">
        <v>1</v>
      </c>
      <c r="E602" s="45">
        <v>210</v>
      </c>
      <c r="F602" s="45">
        <f>ROUND(Source!X576,O602)</f>
        <v>5184.8999999999996</v>
      </c>
      <c r="G602" s="45" t="s">
        <v>171</v>
      </c>
      <c r="H602" s="45" t="s">
        <v>172</v>
      </c>
      <c r="I602" s="45"/>
      <c r="J602" s="45"/>
      <c r="K602" s="45">
        <v>210</v>
      </c>
      <c r="L602" s="45">
        <v>25</v>
      </c>
      <c r="M602" s="45">
        <v>3</v>
      </c>
      <c r="N602" s="45"/>
      <c r="O602" s="45">
        <v>2</v>
      </c>
      <c r="P602" s="45"/>
      <c r="Q602" s="45"/>
      <c r="R602" s="45"/>
      <c r="S602" s="45"/>
      <c r="T602" s="45"/>
      <c r="U602" s="45"/>
      <c r="V602" s="45"/>
      <c r="W602" s="45">
        <v>5184.8999999999996</v>
      </c>
      <c r="X602" s="45">
        <v>1</v>
      </c>
      <c r="Y602" s="45">
        <v>5184.8999999999996</v>
      </c>
      <c r="Z602" s="45"/>
      <c r="AA602" s="45"/>
      <c r="AB602" s="45"/>
    </row>
    <row r="603" ht="12.75">
      <c r="A603" s="45">
        <v>50</v>
      </c>
      <c r="B603" s="45">
        <v>0</v>
      </c>
      <c r="C603" s="45">
        <v>0</v>
      </c>
      <c r="D603" s="45">
        <v>1</v>
      </c>
      <c r="E603" s="45">
        <v>211</v>
      </c>
      <c r="F603" s="45">
        <f>ROUND(Source!Y576,O603)</f>
        <v>740.70000000000005</v>
      </c>
      <c r="G603" s="45" t="s">
        <v>173</v>
      </c>
      <c r="H603" s="45" t="s">
        <v>174</v>
      </c>
      <c r="I603" s="45"/>
      <c r="J603" s="45"/>
      <c r="K603" s="45">
        <v>211</v>
      </c>
      <c r="L603" s="45">
        <v>26</v>
      </c>
      <c r="M603" s="45">
        <v>3</v>
      </c>
      <c r="N603" s="45"/>
      <c r="O603" s="45">
        <v>2</v>
      </c>
      <c r="P603" s="45"/>
      <c r="Q603" s="45"/>
      <c r="R603" s="45"/>
      <c r="S603" s="45"/>
      <c r="T603" s="45"/>
      <c r="U603" s="45"/>
      <c r="V603" s="45"/>
      <c r="W603" s="45">
        <v>740.70000000000005</v>
      </c>
      <c r="X603" s="45">
        <v>1</v>
      </c>
      <c r="Y603" s="45">
        <v>740.70000000000005</v>
      </c>
      <c r="Z603" s="45"/>
      <c r="AA603" s="45"/>
      <c r="AB603" s="45"/>
    </row>
    <row r="604" ht="12.75">
      <c r="A604" s="45">
        <v>50</v>
      </c>
      <c r="B604" s="45">
        <v>0</v>
      </c>
      <c r="C604" s="45">
        <v>0</v>
      </c>
      <c r="D604" s="45">
        <v>1</v>
      </c>
      <c r="E604" s="45">
        <v>224</v>
      </c>
      <c r="F604" s="45">
        <f>ROUND(Source!AR576,O604)</f>
        <v>73312.419999999998</v>
      </c>
      <c r="G604" s="45" t="s">
        <v>175</v>
      </c>
      <c r="H604" s="45" t="s">
        <v>176</v>
      </c>
      <c r="I604" s="45"/>
      <c r="J604" s="45"/>
      <c r="K604" s="45">
        <v>224</v>
      </c>
      <c r="L604" s="45">
        <v>27</v>
      </c>
      <c r="M604" s="45">
        <v>3</v>
      </c>
      <c r="N604" s="45"/>
      <c r="O604" s="45">
        <v>2</v>
      </c>
      <c r="P604" s="45"/>
      <c r="Q604" s="45"/>
      <c r="R604" s="45"/>
      <c r="S604" s="45"/>
      <c r="T604" s="45"/>
      <c r="U604" s="45"/>
      <c r="V604" s="45"/>
      <c r="W604" s="45">
        <v>73312.419999999998</v>
      </c>
      <c r="X604" s="45">
        <v>1</v>
      </c>
      <c r="Y604" s="45">
        <v>73312.419999999998</v>
      </c>
      <c r="Z604" s="45"/>
      <c r="AA604" s="45"/>
      <c r="AB604" s="45"/>
    </row>
    <row r="605" ht="12.75">
      <c r="A605" s="45">
        <v>50</v>
      </c>
      <c r="B605" s="45">
        <v>1</v>
      </c>
      <c r="C605" s="45">
        <v>0</v>
      </c>
      <c r="D605" s="45">
        <v>2</v>
      </c>
      <c r="E605" s="45">
        <v>0</v>
      </c>
      <c r="F605" s="45">
        <f>ROUND(F604,O605)</f>
        <v>73312.419999999998</v>
      </c>
      <c r="G605" s="45" t="s">
        <v>177</v>
      </c>
      <c r="H605" s="45" t="s">
        <v>178</v>
      </c>
      <c r="I605" s="45"/>
      <c r="J605" s="45"/>
      <c r="K605" s="45">
        <v>212</v>
      </c>
      <c r="L605" s="45">
        <v>28</v>
      </c>
      <c r="M605" s="45">
        <v>0</v>
      </c>
      <c r="N605" s="45"/>
      <c r="O605" s="45">
        <v>2</v>
      </c>
      <c r="P605" s="45"/>
      <c r="Q605" s="45"/>
      <c r="R605" s="45"/>
      <c r="S605" s="45"/>
      <c r="T605" s="45"/>
      <c r="U605" s="45"/>
      <c r="V605" s="45"/>
      <c r="W605" s="45">
        <v>73312.419999999998</v>
      </c>
      <c r="X605" s="45">
        <v>1</v>
      </c>
      <c r="Y605" s="45">
        <v>73312.419999999998</v>
      </c>
      <c r="Z605" s="45"/>
      <c r="AA605" s="45"/>
      <c r="AB605" s="45"/>
    </row>
    <row r="606" ht="12.75">
      <c r="A606" s="45">
        <v>50</v>
      </c>
      <c r="B606" s="45">
        <v>1</v>
      </c>
      <c r="C606" s="45">
        <v>0</v>
      </c>
      <c r="D606" s="45">
        <v>2</v>
      </c>
      <c r="E606" s="45">
        <v>0</v>
      </c>
      <c r="F606" s="45">
        <f>ROUND(F605*0.2,O606)</f>
        <v>14662.48</v>
      </c>
      <c r="G606" s="45" t="s">
        <v>179</v>
      </c>
      <c r="H606" s="45" t="s">
        <v>180</v>
      </c>
      <c r="I606" s="45"/>
      <c r="J606" s="45"/>
      <c r="K606" s="45">
        <v>212</v>
      </c>
      <c r="L606" s="45">
        <v>29</v>
      </c>
      <c r="M606" s="45">
        <v>0</v>
      </c>
      <c r="N606" s="45"/>
      <c r="O606" s="45">
        <v>2</v>
      </c>
      <c r="P606" s="45"/>
      <c r="Q606" s="45"/>
      <c r="R606" s="45"/>
      <c r="S606" s="45"/>
      <c r="T606" s="45"/>
      <c r="U606" s="45"/>
      <c r="V606" s="45"/>
      <c r="W606" s="45">
        <v>14662.48</v>
      </c>
      <c r="X606" s="45">
        <v>1</v>
      </c>
      <c r="Y606" s="45">
        <v>14662.48</v>
      </c>
      <c r="Z606" s="45"/>
      <c r="AA606" s="45"/>
      <c r="AB606" s="45"/>
    </row>
    <row r="607" ht="12.75">
      <c r="A607" s="45">
        <v>50</v>
      </c>
      <c r="B607" s="45">
        <v>1</v>
      </c>
      <c r="C607" s="45">
        <v>0</v>
      </c>
      <c r="D607" s="45">
        <v>2</v>
      </c>
      <c r="E607" s="45">
        <v>213</v>
      </c>
      <c r="F607" s="45">
        <f>ROUND(F605+F606,O607)</f>
        <v>87974.899999999994</v>
      </c>
      <c r="G607" s="45" t="s">
        <v>181</v>
      </c>
      <c r="H607" s="45" t="s">
        <v>175</v>
      </c>
      <c r="I607" s="45"/>
      <c r="J607" s="45"/>
      <c r="K607" s="45">
        <v>212</v>
      </c>
      <c r="L607" s="45">
        <v>30</v>
      </c>
      <c r="M607" s="45">
        <v>0</v>
      </c>
      <c r="N607" s="45"/>
      <c r="O607" s="45">
        <v>2</v>
      </c>
      <c r="P607" s="45"/>
      <c r="Q607" s="45"/>
      <c r="R607" s="45"/>
      <c r="S607" s="45"/>
      <c r="T607" s="45"/>
      <c r="U607" s="45"/>
      <c r="V607" s="45"/>
      <c r="W607" s="45">
        <v>87974.899999999994</v>
      </c>
      <c r="X607" s="45">
        <v>1</v>
      </c>
      <c r="Y607" s="45">
        <v>87974.899999999994</v>
      </c>
      <c r="Z607" s="45"/>
      <c r="AA607" s="45"/>
      <c r="AB607" s="45"/>
    </row>
    <row r="608" ht="12.75">
      <c r="A608" s="45">
        <v>50</v>
      </c>
      <c r="B608" s="45">
        <v>1</v>
      </c>
      <c r="C608" s="45">
        <v>0</v>
      </c>
      <c r="D608" s="45">
        <v>2</v>
      </c>
      <c r="E608" s="45">
        <v>0</v>
      </c>
      <c r="F608" s="45">
        <f>ROUND(F607*0.5857501461,O608)</f>
        <v>51531.309999999998</v>
      </c>
      <c r="G608" s="45" t="s">
        <v>182</v>
      </c>
      <c r="H608" s="45" t="s">
        <v>183</v>
      </c>
      <c r="I608" s="45"/>
      <c r="J608" s="45"/>
      <c r="K608" s="45">
        <v>212</v>
      </c>
      <c r="L608" s="45">
        <v>31</v>
      </c>
      <c r="M608" s="45">
        <v>0</v>
      </c>
      <c r="N608" s="45"/>
      <c r="O608" s="45">
        <v>2</v>
      </c>
      <c r="P608" s="45"/>
      <c r="Q608" s="45"/>
      <c r="R608" s="45"/>
      <c r="S608" s="45"/>
      <c r="T608" s="45"/>
      <c r="U608" s="45"/>
      <c r="V608" s="45"/>
      <c r="W608" s="45">
        <v>51531.309999999998</v>
      </c>
      <c r="X608" s="45">
        <v>1</v>
      </c>
      <c r="Y608" s="45">
        <v>51531.309999999998</v>
      </c>
      <c r="Z608" s="45"/>
      <c r="AA608" s="45"/>
      <c r="AB608" s="45"/>
    </row>
    <row r="610" ht="12.75">
      <c r="A610" s="43">
        <v>51</v>
      </c>
      <c r="B610" s="43">
        <f>B520</f>
        <v>1</v>
      </c>
      <c r="C610" s="43">
        <f>A520</f>
        <v>4</v>
      </c>
      <c r="D610" s="43">
        <f>ROW(A520)</f>
        <v>520</v>
      </c>
      <c r="E610" s="43"/>
      <c r="F610" s="43" t="str">
        <f>IF(F520&lt;&gt;"",F520,"")</f>
        <v xml:space="preserve">Новый раздел</v>
      </c>
      <c r="G610" s="43" t="str">
        <f>IF(G520&lt;&gt;"",G520,"")</f>
        <v xml:space="preserve">Котляковское кладбище, ул.Деловая, 20-А</v>
      </c>
      <c r="H610" s="43">
        <v>0</v>
      </c>
      <c r="I610" s="43"/>
      <c r="J610" s="43"/>
      <c r="K610" s="43"/>
      <c r="L610" s="43"/>
      <c r="M610" s="43"/>
      <c r="N610" s="43"/>
      <c r="O610" s="43">
        <f>ROUND(O533+O576+AB610,2)</f>
        <v>265617.39000000001</v>
      </c>
      <c r="P610" s="43">
        <f>ROUND(P533+P576+AC610,2)</f>
        <v>142349.5</v>
      </c>
      <c r="Q610" s="43">
        <f>ROUND(Q533+Q576+AD610,2)</f>
        <v>96948.889999999999</v>
      </c>
      <c r="R610" s="43">
        <f>ROUND(R533+R576+AE610,2)</f>
        <v>50374.32</v>
      </c>
      <c r="S610" s="43">
        <f>ROUND(S533+S576+AF610,2)</f>
        <v>26319</v>
      </c>
      <c r="T610" s="43">
        <f>ROUND(T533+T576+AG610,2)</f>
        <v>0</v>
      </c>
      <c r="U610" s="43">
        <f>U533+U576+AH610</f>
        <v>102</v>
      </c>
      <c r="V610" s="43">
        <f>V533+V576+AI610</f>
        <v>0</v>
      </c>
      <c r="W610" s="43">
        <f>ROUND(W533+W576+AJ610,2)</f>
        <v>0</v>
      </c>
      <c r="X610" s="43">
        <f>ROUND(X533+X576+AK610,2)</f>
        <v>18423.299999999999</v>
      </c>
      <c r="Y610" s="43">
        <f>ROUND(Y533+Y576+AL610,2)</f>
        <v>2631.9000000000001</v>
      </c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>
        <f>ROUND(AO533+AO576+BX610,2)</f>
        <v>0</v>
      </c>
      <c r="AP610" s="43">
        <f>ROUND(AP533+AP576+BY610,2)</f>
        <v>0</v>
      </c>
      <c r="AQ610" s="43">
        <f>ROUND(AQ533+AQ576+BZ610,2)</f>
        <v>0</v>
      </c>
      <c r="AR610" s="43">
        <f>ROUND(AR533+AR576+CA610,2)</f>
        <v>306412.83000000002</v>
      </c>
      <c r="AS610" s="43">
        <f>ROUND(AS533+AS576+CB610,2)</f>
        <v>0</v>
      </c>
      <c r="AT610" s="43">
        <f>ROUND(AT533+AT576+CC610,2)</f>
        <v>0</v>
      </c>
      <c r="AU610" s="43">
        <f>ROUND(AU533+AU576+CD610,2)</f>
        <v>306412.83000000002</v>
      </c>
      <c r="AV610" s="43">
        <f>ROUND(AV533+AV576+CE610,2)</f>
        <v>142349.5</v>
      </c>
      <c r="AW610" s="43">
        <f>ROUND(AW533+AW576+CF610,2)</f>
        <v>142349.5</v>
      </c>
      <c r="AX610" s="43">
        <f>ROUND(AX533+AX576+CG610,2)</f>
        <v>0</v>
      </c>
      <c r="AY610" s="43">
        <f>ROUND(AY533+AY576+CH610,2)</f>
        <v>142349.5</v>
      </c>
      <c r="AZ610" s="43">
        <f>ROUND(AZ533+AZ576+CI610,2)</f>
        <v>0</v>
      </c>
      <c r="BA610" s="43">
        <f>ROUND(BA533+BA576+CJ610,2)</f>
        <v>0</v>
      </c>
      <c r="BB610" s="43">
        <f>ROUND(BB533+BB576+CK610,2)</f>
        <v>0</v>
      </c>
      <c r="BC610" s="43">
        <f>ROUND(BC533+BC576+CL610,2)</f>
        <v>0</v>
      </c>
      <c r="BD610" s="43">
        <f>ROUND(BD533+BD576+CM610,2)</f>
        <v>0</v>
      </c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  <c r="BY610" s="43"/>
      <c r="BZ610" s="43"/>
      <c r="CA610" s="43"/>
      <c r="CB610" s="43"/>
      <c r="CC610" s="43"/>
      <c r="CD610" s="43"/>
      <c r="CE610" s="43"/>
      <c r="CF610" s="43"/>
      <c r="CG610" s="43"/>
      <c r="CH610" s="43"/>
      <c r="CI610" s="43"/>
      <c r="CJ610" s="43"/>
      <c r="CK610" s="43"/>
      <c r="CL610" s="43"/>
      <c r="CM610" s="43"/>
      <c r="CN610" s="43"/>
      <c r="CO610" s="43"/>
      <c r="CP610" s="43"/>
      <c r="CQ610" s="43"/>
      <c r="CR610" s="43"/>
      <c r="CS610" s="43"/>
      <c r="CT610" s="43"/>
      <c r="CU610" s="43"/>
      <c r="CV610" s="43"/>
      <c r="CW610" s="43"/>
      <c r="CX610" s="43"/>
      <c r="CY610" s="43"/>
      <c r="CZ610" s="43"/>
      <c r="DA610" s="43"/>
      <c r="DB610" s="43"/>
      <c r="DC610" s="43"/>
      <c r="DD610" s="43"/>
      <c r="DE610" s="43"/>
      <c r="DF610" s="43"/>
      <c r="DG610" s="44"/>
      <c r="DH610" s="44"/>
      <c r="DI610" s="44"/>
      <c r="DJ610" s="44"/>
      <c r="DK610" s="44"/>
      <c r="DL610" s="44"/>
      <c r="DM610" s="44"/>
      <c r="DN610" s="44"/>
      <c r="DO610" s="44"/>
      <c r="DP610" s="44"/>
      <c r="DQ610" s="44"/>
      <c r="DR610" s="44"/>
      <c r="DS610" s="44"/>
      <c r="DT610" s="44"/>
      <c r="DU610" s="44"/>
      <c r="DV610" s="44"/>
      <c r="DW610" s="44"/>
      <c r="DX610" s="44"/>
      <c r="DY610" s="44"/>
      <c r="DZ610" s="44"/>
      <c r="EA610" s="44"/>
      <c r="EB610" s="44"/>
      <c r="EC610" s="44"/>
      <c r="ED610" s="44"/>
      <c r="EE610" s="44"/>
      <c r="EF610" s="44"/>
      <c r="EG610" s="44"/>
      <c r="EH610" s="44"/>
      <c r="EI610" s="44"/>
      <c r="EJ610" s="44"/>
      <c r="EK610" s="44"/>
      <c r="EL610" s="44"/>
      <c r="EM610" s="44"/>
      <c r="EN610" s="44"/>
      <c r="EO610" s="44"/>
      <c r="EP610" s="44"/>
      <c r="EQ610" s="44"/>
      <c r="ER610" s="44"/>
      <c r="ES610" s="44"/>
      <c r="ET610" s="44"/>
      <c r="EU610" s="44"/>
      <c r="EV610" s="44"/>
      <c r="EW610" s="44"/>
      <c r="EX610" s="44"/>
      <c r="EY610" s="44"/>
      <c r="EZ610" s="44"/>
      <c r="FA610" s="44"/>
      <c r="FB610" s="44"/>
      <c r="FC610" s="44"/>
      <c r="FD610" s="44"/>
      <c r="FE610" s="44"/>
      <c r="FF610" s="44"/>
      <c r="FG610" s="44"/>
      <c r="FH610" s="44"/>
      <c r="FI610" s="44"/>
      <c r="FJ610" s="44"/>
      <c r="FK610" s="44"/>
      <c r="FL610" s="44"/>
      <c r="FM610" s="44"/>
      <c r="FN610" s="44"/>
      <c r="FO610" s="44"/>
      <c r="FP610" s="44"/>
      <c r="FQ610" s="44"/>
      <c r="FR610" s="44"/>
      <c r="FS610" s="44"/>
      <c r="FT610" s="44"/>
      <c r="FU610" s="44"/>
      <c r="FV610" s="44"/>
      <c r="FW610" s="44"/>
      <c r="FX610" s="44"/>
      <c r="FY610" s="44"/>
      <c r="FZ610" s="44"/>
      <c r="GA610" s="44"/>
      <c r="GB610" s="44"/>
      <c r="GC610" s="44"/>
      <c r="GD610" s="44"/>
      <c r="GE610" s="44"/>
      <c r="GF610" s="44"/>
      <c r="GG610" s="44"/>
      <c r="GH610" s="44"/>
      <c r="GI610" s="44"/>
      <c r="GJ610" s="44"/>
      <c r="GK610" s="44"/>
      <c r="GL610" s="44"/>
      <c r="GM610" s="44"/>
      <c r="GN610" s="44"/>
      <c r="GO610" s="44"/>
      <c r="GP610" s="44"/>
      <c r="GQ610" s="44"/>
      <c r="GR610" s="44"/>
      <c r="GS610" s="44"/>
      <c r="GT610" s="44"/>
      <c r="GU610" s="44"/>
      <c r="GV610" s="44"/>
      <c r="GW610" s="44"/>
      <c r="GX610" s="44">
        <v>0</v>
      </c>
    </row>
    <row r="612" ht="12.75">
      <c r="A612" s="45">
        <v>50</v>
      </c>
      <c r="B612" s="45">
        <v>0</v>
      </c>
      <c r="C612" s="45">
        <v>0</v>
      </c>
      <c r="D612" s="45">
        <v>1</v>
      </c>
      <c r="E612" s="45">
        <v>201</v>
      </c>
      <c r="F612" s="45">
        <f>ROUND(Source!O610,O612)</f>
        <v>265617.39000000001</v>
      </c>
      <c r="G612" s="45" t="s">
        <v>123</v>
      </c>
      <c r="H612" s="45" t="s">
        <v>124</v>
      </c>
      <c r="I612" s="45"/>
      <c r="J612" s="45"/>
      <c r="K612" s="45">
        <v>201</v>
      </c>
      <c r="L612" s="45">
        <v>1</v>
      </c>
      <c r="M612" s="45">
        <v>3</v>
      </c>
      <c r="N612" s="45"/>
      <c r="O612" s="45">
        <v>2</v>
      </c>
      <c r="P612" s="45"/>
      <c r="Q612" s="45"/>
      <c r="R612" s="45"/>
      <c r="S612" s="45"/>
      <c r="T612" s="45"/>
      <c r="U612" s="45"/>
      <c r="V612" s="45"/>
      <c r="W612" s="45">
        <v>265617.39000000001</v>
      </c>
      <c r="X612" s="45">
        <v>1</v>
      </c>
      <c r="Y612" s="45">
        <v>265617.39000000001</v>
      </c>
      <c r="Z612" s="45"/>
      <c r="AA612" s="45"/>
      <c r="AB612" s="45"/>
    </row>
    <row r="613" ht="12.75">
      <c r="A613" s="45">
        <v>50</v>
      </c>
      <c r="B613" s="45">
        <v>0</v>
      </c>
      <c r="C613" s="45">
        <v>0</v>
      </c>
      <c r="D613" s="45">
        <v>1</v>
      </c>
      <c r="E613" s="45">
        <v>202</v>
      </c>
      <c r="F613" s="45">
        <f>ROUND(Source!P610,O613)</f>
        <v>142349.5</v>
      </c>
      <c r="G613" s="45" t="s">
        <v>125</v>
      </c>
      <c r="H613" s="45" t="s">
        <v>126</v>
      </c>
      <c r="I613" s="45"/>
      <c r="J613" s="45"/>
      <c r="K613" s="45">
        <v>202</v>
      </c>
      <c r="L613" s="45">
        <v>2</v>
      </c>
      <c r="M613" s="45">
        <v>3</v>
      </c>
      <c r="N613" s="45"/>
      <c r="O613" s="45">
        <v>2</v>
      </c>
      <c r="P613" s="45"/>
      <c r="Q613" s="45"/>
      <c r="R613" s="45"/>
      <c r="S613" s="45"/>
      <c r="T613" s="45"/>
      <c r="U613" s="45"/>
      <c r="V613" s="45"/>
      <c r="W613" s="45">
        <v>142349.5</v>
      </c>
      <c r="X613" s="45">
        <v>1</v>
      </c>
      <c r="Y613" s="45">
        <v>142349.5</v>
      </c>
      <c r="Z613" s="45"/>
      <c r="AA613" s="45"/>
      <c r="AB613" s="45"/>
    </row>
    <row r="614" ht="12.75">
      <c r="A614" s="45">
        <v>50</v>
      </c>
      <c r="B614" s="45">
        <v>0</v>
      </c>
      <c r="C614" s="45">
        <v>0</v>
      </c>
      <c r="D614" s="45">
        <v>1</v>
      </c>
      <c r="E614" s="45">
        <v>222</v>
      </c>
      <c r="F614" s="45">
        <f>ROUND(Source!AO610,O614)</f>
        <v>0</v>
      </c>
      <c r="G614" s="45" t="s">
        <v>127</v>
      </c>
      <c r="H614" s="45" t="s">
        <v>128</v>
      </c>
      <c r="I614" s="45"/>
      <c r="J614" s="45"/>
      <c r="K614" s="45">
        <v>222</v>
      </c>
      <c r="L614" s="45">
        <v>3</v>
      </c>
      <c r="M614" s="45">
        <v>3</v>
      </c>
      <c r="N614" s="45"/>
      <c r="O614" s="45">
        <v>2</v>
      </c>
      <c r="P614" s="45"/>
      <c r="Q614" s="45"/>
      <c r="R614" s="45"/>
      <c r="S614" s="45"/>
      <c r="T614" s="45"/>
      <c r="U614" s="45"/>
      <c r="V614" s="45"/>
      <c r="W614" s="45">
        <v>0</v>
      </c>
      <c r="X614" s="45">
        <v>1</v>
      </c>
      <c r="Y614" s="45">
        <v>0</v>
      </c>
      <c r="Z614" s="45"/>
      <c r="AA614" s="45"/>
      <c r="AB614" s="45"/>
    </row>
    <row r="615" ht="12.75">
      <c r="A615" s="45">
        <v>50</v>
      </c>
      <c r="B615" s="45">
        <v>0</v>
      </c>
      <c r="C615" s="45">
        <v>0</v>
      </c>
      <c r="D615" s="45">
        <v>1</v>
      </c>
      <c r="E615" s="45">
        <v>225</v>
      </c>
      <c r="F615" s="45">
        <f>ROUND(Source!AV610,O615)</f>
        <v>142349.5</v>
      </c>
      <c r="G615" s="45" t="s">
        <v>129</v>
      </c>
      <c r="H615" s="45" t="s">
        <v>130</v>
      </c>
      <c r="I615" s="45"/>
      <c r="J615" s="45"/>
      <c r="K615" s="45">
        <v>225</v>
      </c>
      <c r="L615" s="45">
        <v>4</v>
      </c>
      <c r="M615" s="45">
        <v>3</v>
      </c>
      <c r="N615" s="45"/>
      <c r="O615" s="45">
        <v>2</v>
      </c>
      <c r="P615" s="45"/>
      <c r="Q615" s="45"/>
      <c r="R615" s="45"/>
      <c r="S615" s="45"/>
      <c r="T615" s="45"/>
      <c r="U615" s="45"/>
      <c r="V615" s="45"/>
      <c r="W615" s="45">
        <v>142349.5</v>
      </c>
      <c r="X615" s="45">
        <v>1</v>
      </c>
      <c r="Y615" s="45">
        <v>142349.5</v>
      </c>
      <c r="Z615" s="45"/>
      <c r="AA615" s="45"/>
      <c r="AB615" s="45"/>
    </row>
    <row r="616" ht="12.75">
      <c r="A616" s="45">
        <v>50</v>
      </c>
      <c r="B616" s="45">
        <v>0</v>
      </c>
      <c r="C616" s="45">
        <v>0</v>
      </c>
      <c r="D616" s="45">
        <v>1</v>
      </c>
      <c r="E616" s="45">
        <v>226</v>
      </c>
      <c r="F616" s="45">
        <f>ROUND(Source!AW610,O616)</f>
        <v>142349.5</v>
      </c>
      <c r="G616" s="45" t="s">
        <v>131</v>
      </c>
      <c r="H616" s="45" t="s">
        <v>132</v>
      </c>
      <c r="I616" s="45"/>
      <c r="J616" s="45"/>
      <c r="K616" s="45">
        <v>226</v>
      </c>
      <c r="L616" s="45">
        <v>5</v>
      </c>
      <c r="M616" s="45">
        <v>3</v>
      </c>
      <c r="N616" s="45"/>
      <c r="O616" s="45">
        <v>2</v>
      </c>
      <c r="P616" s="45"/>
      <c r="Q616" s="45"/>
      <c r="R616" s="45"/>
      <c r="S616" s="45"/>
      <c r="T616" s="45"/>
      <c r="U616" s="45"/>
      <c r="V616" s="45"/>
      <c r="W616" s="45">
        <v>142349.5</v>
      </c>
      <c r="X616" s="45">
        <v>1</v>
      </c>
      <c r="Y616" s="45">
        <v>142349.5</v>
      </c>
      <c r="Z616" s="45"/>
      <c r="AA616" s="45"/>
      <c r="AB616" s="45"/>
    </row>
    <row r="617" ht="12.75">
      <c r="A617" s="45">
        <v>50</v>
      </c>
      <c r="B617" s="45">
        <v>0</v>
      </c>
      <c r="C617" s="45">
        <v>0</v>
      </c>
      <c r="D617" s="45">
        <v>1</v>
      </c>
      <c r="E617" s="45">
        <v>227</v>
      </c>
      <c r="F617" s="45">
        <f>ROUND(Source!AX610,O617)</f>
        <v>0</v>
      </c>
      <c r="G617" s="45" t="s">
        <v>133</v>
      </c>
      <c r="H617" s="45" t="s">
        <v>134</v>
      </c>
      <c r="I617" s="45"/>
      <c r="J617" s="45"/>
      <c r="K617" s="45">
        <v>227</v>
      </c>
      <c r="L617" s="45">
        <v>6</v>
      </c>
      <c r="M617" s="45">
        <v>3</v>
      </c>
      <c r="N617" s="45"/>
      <c r="O617" s="45">
        <v>2</v>
      </c>
      <c r="P617" s="45"/>
      <c r="Q617" s="45"/>
      <c r="R617" s="45"/>
      <c r="S617" s="45"/>
      <c r="T617" s="45"/>
      <c r="U617" s="45"/>
      <c r="V617" s="45"/>
      <c r="W617" s="45">
        <v>0</v>
      </c>
      <c r="X617" s="45">
        <v>1</v>
      </c>
      <c r="Y617" s="45">
        <v>0</v>
      </c>
      <c r="Z617" s="45"/>
      <c r="AA617" s="45"/>
      <c r="AB617" s="45"/>
    </row>
    <row r="618" ht="12.75">
      <c r="A618" s="45">
        <v>50</v>
      </c>
      <c r="B618" s="45">
        <v>0</v>
      </c>
      <c r="C618" s="45">
        <v>0</v>
      </c>
      <c r="D618" s="45">
        <v>1</v>
      </c>
      <c r="E618" s="45">
        <v>228</v>
      </c>
      <c r="F618" s="45">
        <f>ROUND(Source!AY610,O618)</f>
        <v>142349.5</v>
      </c>
      <c r="G618" s="45" t="s">
        <v>135</v>
      </c>
      <c r="H618" s="45" t="s">
        <v>136</v>
      </c>
      <c r="I618" s="45"/>
      <c r="J618" s="45"/>
      <c r="K618" s="45">
        <v>228</v>
      </c>
      <c r="L618" s="45">
        <v>7</v>
      </c>
      <c r="M618" s="45">
        <v>3</v>
      </c>
      <c r="N618" s="45"/>
      <c r="O618" s="45">
        <v>2</v>
      </c>
      <c r="P618" s="45"/>
      <c r="Q618" s="45"/>
      <c r="R618" s="45"/>
      <c r="S618" s="45"/>
      <c r="T618" s="45"/>
      <c r="U618" s="45"/>
      <c r="V618" s="45"/>
      <c r="W618" s="45">
        <v>142349.5</v>
      </c>
      <c r="X618" s="45">
        <v>1</v>
      </c>
      <c r="Y618" s="45">
        <v>142349.5</v>
      </c>
      <c r="Z618" s="45"/>
      <c r="AA618" s="45"/>
      <c r="AB618" s="45"/>
    </row>
    <row r="619" ht="12.75">
      <c r="A619" s="45">
        <v>50</v>
      </c>
      <c r="B619" s="45">
        <v>0</v>
      </c>
      <c r="C619" s="45">
        <v>0</v>
      </c>
      <c r="D619" s="45">
        <v>1</v>
      </c>
      <c r="E619" s="45">
        <v>216</v>
      </c>
      <c r="F619" s="45">
        <f>ROUND(Source!AP610,O619)</f>
        <v>0</v>
      </c>
      <c r="G619" s="45" t="s">
        <v>137</v>
      </c>
      <c r="H619" s="45" t="s">
        <v>138</v>
      </c>
      <c r="I619" s="45"/>
      <c r="J619" s="45"/>
      <c r="K619" s="45">
        <v>216</v>
      </c>
      <c r="L619" s="45">
        <v>8</v>
      </c>
      <c r="M619" s="45">
        <v>3</v>
      </c>
      <c r="N619" s="45"/>
      <c r="O619" s="45">
        <v>2</v>
      </c>
      <c r="P619" s="45"/>
      <c r="Q619" s="45"/>
      <c r="R619" s="45"/>
      <c r="S619" s="45"/>
      <c r="T619" s="45"/>
      <c r="U619" s="45"/>
      <c r="V619" s="45"/>
      <c r="W619" s="45">
        <v>0</v>
      </c>
      <c r="X619" s="45">
        <v>1</v>
      </c>
      <c r="Y619" s="45">
        <v>0</v>
      </c>
      <c r="Z619" s="45"/>
      <c r="AA619" s="45"/>
      <c r="AB619" s="45"/>
    </row>
    <row r="620" ht="12.75">
      <c r="A620" s="45">
        <v>50</v>
      </c>
      <c r="B620" s="45">
        <v>0</v>
      </c>
      <c r="C620" s="45">
        <v>0</v>
      </c>
      <c r="D620" s="45">
        <v>1</v>
      </c>
      <c r="E620" s="45">
        <v>223</v>
      </c>
      <c r="F620" s="45">
        <f>ROUND(Source!AQ610,O620)</f>
        <v>0</v>
      </c>
      <c r="G620" s="45" t="s">
        <v>139</v>
      </c>
      <c r="H620" s="45" t="s">
        <v>140</v>
      </c>
      <c r="I620" s="45"/>
      <c r="J620" s="45"/>
      <c r="K620" s="45">
        <v>223</v>
      </c>
      <c r="L620" s="45">
        <v>9</v>
      </c>
      <c r="M620" s="45">
        <v>3</v>
      </c>
      <c r="N620" s="45"/>
      <c r="O620" s="45">
        <v>2</v>
      </c>
      <c r="P620" s="45"/>
      <c r="Q620" s="45"/>
      <c r="R620" s="45"/>
      <c r="S620" s="45"/>
      <c r="T620" s="45"/>
      <c r="U620" s="45"/>
      <c r="V620" s="45"/>
      <c r="W620" s="45">
        <v>0</v>
      </c>
      <c r="X620" s="45">
        <v>1</v>
      </c>
      <c r="Y620" s="45">
        <v>0</v>
      </c>
      <c r="Z620" s="45"/>
      <c r="AA620" s="45"/>
      <c r="AB620" s="45"/>
    </row>
    <row r="621" ht="12.75">
      <c r="A621" s="45">
        <v>50</v>
      </c>
      <c r="B621" s="45">
        <v>0</v>
      </c>
      <c r="C621" s="45">
        <v>0</v>
      </c>
      <c r="D621" s="45">
        <v>1</v>
      </c>
      <c r="E621" s="45">
        <v>229</v>
      </c>
      <c r="F621" s="45">
        <f>ROUND(Source!AZ610,O621)</f>
        <v>0</v>
      </c>
      <c r="G621" s="45" t="s">
        <v>141</v>
      </c>
      <c r="H621" s="45" t="s">
        <v>142</v>
      </c>
      <c r="I621" s="45"/>
      <c r="J621" s="45"/>
      <c r="K621" s="45">
        <v>229</v>
      </c>
      <c r="L621" s="45">
        <v>10</v>
      </c>
      <c r="M621" s="45">
        <v>3</v>
      </c>
      <c r="N621" s="45"/>
      <c r="O621" s="45">
        <v>2</v>
      </c>
      <c r="P621" s="45"/>
      <c r="Q621" s="45"/>
      <c r="R621" s="45"/>
      <c r="S621" s="45"/>
      <c r="T621" s="45"/>
      <c r="U621" s="45"/>
      <c r="V621" s="45"/>
      <c r="W621" s="45">
        <v>0</v>
      </c>
      <c r="X621" s="45">
        <v>1</v>
      </c>
      <c r="Y621" s="45">
        <v>0</v>
      </c>
      <c r="Z621" s="45"/>
      <c r="AA621" s="45"/>
      <c r="AB621" s="45"/>
    </row>
    <row r="622" ht="12.75">
      <c r="A622" s="45">
        <v>50</v>
      </c>
      <c r="B622" s="45">
        <v>0</v>
      </c>
      <c r="C622" s="45">
        <v>0</v>
      </c>
      <c r="D622" s="45">
        <v>1</v>
      </c>
      <c r="E622" s="45">
        <v>203</v>
      </c>
      <c r="F622" s="45">
        <f>ROUND(Source!Q610,O622)</f>
        <v>96948.889999999999</v>
      </c>
      <c r="G622" s="45" t="s">
        <v>143</v>
      </c>
      <c r="H622" s="45" t="s">
        <v>144</v>
      </c>
      <c r="I622" s="45"/>
      <c r="J622" s="45"/>
      <c r="K622" s="45">
        <v>203</v>
      </c>
      <c r="L622" s="45">
        <v>11</v>
      </c>
      <c r="M622" s="45">
        <v>3</v>
      </c>
      <c r="N622" s="45"/>
      <c r="O622" s="45">
        <v>2</v>
      </c>
      <c r="P622" s="45"/>
      <c r="Q622" s="45"/>
      <c r="R622" s="45"/>
      <c r="S622" s="45"/>
      <c r="T622" s="45"/>
      <c r="U622" s="45"/>
      <c r="V622" s="45"/>
      <c r="W622" s="45">
        <v>96948.889999999999</v>
      </c>
      <c r="X622" s="45">
        <v>1</v>
      </c>
      <c r="Y622" s="45">
        <v>96948.889999999999</v>
      </c>
      <c r="Z622" s="45"/>
      <c r="AA622" s="45"/>
      <c r="AB622" s="45"/>
    </row>
    <row r="623" ht="12.75">
      <c r="A623" s="45">
        <v>50</v>
      </c>
      <c r="B623" s="45">
        <v>0</v>
      </c>
      <c r="C623" s="45">
        <v>0</v>
      </c>
      <c r="D623" s="45">
        <v>1</v>
      </c>
      <c r="E623" s="45">
        <v>231</v>
      </c>
      <c r="F623" s="45">
        <f>ROUND(Source!BB610,O623)</f>
        <v>0</v>
      </c>
      <c r="G623" s="45" t="s">
        <v>145</v>
      </c>
      <c r="H623" s="45" t="s">
        <v>146</v>
      </c>
      <c r="I623" s="45"/>
      <c r="J623" s="45"/>
      <c r="K623" s="45">
        <v>231</v>
      </c>
      <c r="L623" s="45">
        <v>12</v>
      </c>
      <c r="M623" s="45">
        <v>3</v>
      </c>
      <c r="N623" s="45"/>
      <c r="O623" s="45">
        <v>2</v>
      </c>
      <c r="P623" s="45"/>
      <c r="Q623" s="45"/>
      <c r="R623" s="45"/>
      <c r="S623" s="45"/>
      <c r="T623" s="45"/>
      <c r="U623" s="45"/>
      <c r="V623" s="45"/>
      <c r="W623" s="45">
        <v>0</v>
      </c>
      <c r="X623" s="45">
        <v>1</v>
      </c>
      <c r="Y623" s="45">
        <v>0</v>
      </c>
      <c r="Z623" s="45"/>
      <c r="AA623" s="45"/>
      <c r="AB623" s="45"/>
    </row>
    <row r="624" ht="12.75">
      <c r="A624" s="45">
        <v>50</v>
      </c>
      <c r="B624" s="45">
        <v>0</v>
      </c>
      <c r="C624" s="45">
        <v>0</v>
      </c>
      <c r="D624" s="45">
        <v>1</v>
      </c>
      <c r="E624" s="45">
        <v>204</v>
      </c>
      <c r="F624" s="45">
        <f>ROUND(Source!R610,O624)</f>
        <v>50374.32</v>
      </c>
      <c r="G624" s="45" t="s">
        <v>147</v>
      </c>
      <c r="H624" s="45" t="s">
        <v>148</v>
      </c>
      <c r="I624" s="45"/>
      <c r="J624" s="45"/>
      <c r="K624" s="45">
        <v>204</v>
      </c>
      <c r="L624" s="45">
        <v>13</v>
      </c>
      <c r="M624" s="45">
        <v>3</v>
      </c>
      <c r="N624" s="45"/>
      <c r="O624" s="45">
        <v>2</v>
      </c>
      <c r="P624" s="45"/>
      <c r="Q624" s="45"/>
      <c r="R624" s="45"/>
      <c r="S624" s="45"/>
      <c r="T624" s="45"/>
      <c r="U624" s="45"/>
      <c r="V624" s="45"/>
      <c r="W624" s="45">
        <v>50374.32</v>
      </c>
      <c r="X624" s="45">
        <v>1</v>
      </c>
      <c r="Y624" s="45">
        <v>50374.32</v>
      </c>
      <c r="Z624" s="45"/>
      <c r="AA624" s="45"/>
      <c r="AB624" s="45"/>
    </row>
    <row r="625" ht="12.75">
      <c r="A625" s="45">
        <v>50</v>
      </c>
      <c r="B625" s="45">
        <v>0</v>
      </c>
      <c r="C625" s="45">
        <v>0</v>
      </c>
      <c r="D625" s="45">
        <v>1</v>
      </c>
      <c r="E625" s="45">
        <v>205</v>
      </c>
      <c r="F625" s="45">
        <f>ROUND(Source!S610,O625)</f>
        <v>26319</v>
      </c>
      <c r="G625" s="45" t="s">
        <v>149</v>
      </c>
      <c r="H625" s="45" t="s">
        <v>150</v>
      </c>
      <c r="I625" s="45"/>
      <c r="J625" s="45"/>
      <c r="K625" s="45">
        <v>205</v>
      </c>
      <c r="L625" s="45">
        <v>14</v>
      </c>
      <c r="M625" s="45">
        <v>3</v>
      </c>
      <c r="N625" s="45"/>
      <c r="O625" s="45">
        <v>2</v>
      </c>
      <c r="P625" s="45"/>
      <c r="Q625" s="45"/>
      <c r="R625" s="45"/>
      <c r="S625" s="45"/>
      <c r="T625" s="45"/>
      <c r="U625" s="45"/>
      <c r="V625" s="45"/>
      <c r="W625" s="45">
        <v>26319</v>
      </c>
      <c r="X625" s="45">
        <v>1</v>
      </c>
      <c r="Y625" s="45">
        <v>26319</v>
      </c>
      <c r="Z625" s="45"/>
      <c r="AA625" s="45"/>
      <c r="AB625" s="45"/>
    </row>
    <row r="626" ht="12.75">
      <c r="A626" s="45">
        <v>50</v>
      </c>
      <c r="B626" s="45">
        <v>0</v>
      </c>
      <c r="C626" s="45">
        <v>0</v>
      </c>
      <c r="D626" s="45">
        <v>1</v>
      </c>
      <c r="E626" s="45">
        <v>232</v>
      </c>
      <c r="F626" s="45">
        <f>ROUND(Source!BC610,O626)</f>
        <v>0</v>
      </c>
      <c r="G626" s="45" t="s">
        <v>151</v>
      </c>
      <c r="H626" s="45" t="s">
        <v>152</v>
      </c>
      <c r="I626" s="45"/>
      <c r="J626" s="45"/>
      <c r="K626" s="45">
        <v>232</v>
      </c>
      <c r="L626" s="45">
        <v>15</v>
      </c>
      <c r="M626" s="45">
        <v>3</v>
      </c>
      <c r="N626" s="45"/>
      <c r="O626" s="45">
        <v>2</v>
      </c>
      <c r="P626" s="45"/>
      <c r="Q626" s="45"/>
      <c r="R626" s="45"/>
      <c r="S626" s="45"/>
      <c r="T626" s="45"/>
      <c r="U626" s="45"/>
      <c r="V626" s="45"/>
      <c r="W626" s="45">
        <v>0</v>
      </c>
      <c r="X626" s="45">
        <v>1</v>
      </c>
      <c r="Y626" s="45">
        <v>0</v>
      </c>
      <c r="Z626" s="45"/>
      <c r="AA626" s="45"/>
      <c r="AB626" s="45"/>
    </row>
    <row r="627" ht="12.75">
      <c r="A627" s="45">
        <v>50</v>
      </c>
      <c r="B627" s="45">
        <v>0</v>
      </c>
      <c r="C627" s="45">
        <v>0</v>
      </c>
      <c r="D627" s="45">
        <v>1</v>
      </c>
      <c r="E627" s="45">
        <v>214</v>
      </c>
      <c r="F627" s="45">
        <f>ROUND(Source!AS610,O627)</f>
        <v>0</v>
      </c>
      <c r="G627" s="45" t="s">
        <v>153</v>
      </c>
      <c r="H627" s="45" t="s">
        <v>154</v>
      </c>
      <c r="I627" s="45"/>
      <c r="J627" s="45"/>
      <c r="K627" s="45">
        <v>214</v>
      </c>
      <c r="L627" s="45">
        <v>16</v>
      </c>
      <c r="M627" s="45">
        <v>3</v>
      </c>
      <c r="N627" s="45"/>
      <c r="O627" s="45">
        <v>2</v>
      </c>
      <c r="P627" s="45"/>
      <c r="Q627" s="45"/>
      <c r="R627" s="45"/>
      <c r="S627" s="45"/>
      <c r="T627" s="45"/>
      <c r="U627" s="45"/>
      <c r="V627" s="45"/>
      <c r="W627" s="45">
        <v>0</v>
      </c>
      <c r="X627" s="45">
        <v>1</v>
      </c>
      <c r="Y627" s="45">
        <v>0</v>
      </c>
      <c r="Z627" s="45"/>
      <c r="AA627" s="45"/>
      <c r="AB627" s="45"/>
    </row>
    <row r="628" ht="12.75">
      <c r="A628" s="45">
        <v>50</v>
      </c>
      <c r="B628" s="45">
        <v>0</v>
      </c>
      <c r="C628" s="45">
        <v>0</v>
      </c>
      <c r="D628" s="45">
        <v>1</v>
      </c>
      <c r="E628" s="45">
        <v>215</v>
      </c>
      <c r="F628" s="45">
        <f>ROUND(Source!AT610,O628)</f>
        <v>0</v>
      </c>
      <c r="G628" s="45" t="s">
        <v>155</v>
      </c>
      <c r="H628" s="45" t="s">
        <v>156</v>
      </c>
      <c r="I628" s="45"/>
      <c r="J628" s="45"/>
      <c r="K628" s="45">
        <v>215</v>
      </c>
      <c r="L628" s="45">
        <v>17</v>
      </c>
      <c r="M628" s="45">
        <v>3</v>
      </c>
      <c r="N628" s="45"/>
      <c r="O628" s="45">
        <v>2</v>
      </c>
      <c r="P628" s="45"/>
      <c r="Q628" s="45"/>
      <c r="R628" s="45"/>
      <c r="S628" s="45"/>
      <c r="T628" s="45"/>
      <c r="U628" s="45"/>
      <c r="V628" s="45"/>
      <c r="W628" s="45">
        <v>0</v>
      </c>
      <c r="X628" s="45">
        <v>1</v>
      </c>
      <c r="Y628" s="45">
        <v>0</v>
      </c>
      <c r="Z628" s="45"/>
      <c r="AA628" s="45"/>
      <c r="AB628" s="45"/>
    </row>
    <row r="629" ht="12.75">
      <c r="A629" s="45">
        <v>50</v>
      </c>
      <c r="B629" s="45">
        <v>0</v>
      </c>
      <c r="C629" s="45">
        <v>0</v>
      </c>
      <c r="D629" s="45">
        <v>1</v>
      </c>
      <c r="E629" s="45">
        <v>217</v>
      </c>
      <c r="F629" s="45">
        <f>ROUND(Source!AU610,O629)</f>
        <v>306412.83000000002</v>
      </c>
      <c r="G629" s="45" t="s">
        <v>157</v>
      </c>
      <c r="H629" s="45" t="s">
        <v>158</v>
      </c>
      <c r="I629" s="45"/>
      <c r="J629" s="45"/>
      <c r="K629" s="45">
        <v>217</v>
      </c>
      <c r="L629" s="45">
        <v>18</v>
      </c>
      <c r="M629" s="45">
        <v>3</v>
      </c>
      <c r="N629" s="45"/>
      <c r="O629" s="45">
        <v>2</v>
      </c>
      <c r="P629" s="45"/>
      <c r="Q629" s="45"/>
      <c r="R629" s="45"/>
      <c r="S629" s="45"/>
      <c r="T629" s="45"/>
      <c r="U629" s="45"/>
      <c r="V629" s="45"/>
      <c r="W629" s="45">
        <v>306412.83000000002</v>
      </c>
      <c r="X629" s="45">
        <v>1</v>
      </c>
      <c r="Y629" s="45">
        <v>306412.83000000002</v>
      </c>
      <c r="Z629" s="45"/>
      <c r="AA629" s="45"/>
      <c r="AB629" s="45"/>
    </row>
    <row r="630" ht="12.75">
      <c r="A630" s="45">
        <v>50</v>
      </c>
      <c r="B630" s="45">
        <v>0</v>
      </c>
      <c r="C630" s="45">
        <v>0</v>
      </c>
      <c r="D630" s="45">
        <v>1</v>
      </c>
      <c r="E630" s="45">
        <v>230</v>
      </c>
      <c r="F630" s="45">
        <f>ROUND(Source!BA610,O630)</f>
        <v>0</v>
      </c>
      <c r="G630" s="45" t="s">
        <v>159</v>
      </c>
      <c r="H630" s="45" t="s">
        <v>160</v>
      </c>
      <c r="I630" s="45"/>
      <c r="J630" s="45"/>
      <c r="K630" s="45">
        <v>230</v>
      </c>
      <c r="L630" s="45">
        <v>19</v>
      </c>
      <c r="M630" s="45">
        <v>3</v>
      </c>
      <c r="N630" s="45"/>
      <c r="O630" s="45">
        <v>2</v>
      </c>
      <c r="P630" s="45"/>
      <c r="Q630" s="45"/>
      <c r="R630" s="45"/>
      <c r="S630" s="45"/>
      <c r="T630" s="45"/>
      <c r="U630" s="45"/>
      <c r="V630" s="45"/>
      <c r="W630" s="45">
        <v>0</v>
      </c>
      <c r="X630" s="45">
        <v>1</v>
      </c>
      <c r="Y630" s="45">
        <v>0</v>
      </c>
      <c r="Z630" s="45"/>
      <c r="AA630" s="45"/>
      <c r="AB630" s="45"/>
    </row>
    <row r="631" ht="12.75">
      <c r="A631" s="45">
        <v>50</v>
      </c>
      <c r="B631" s="45">
        <v>0</v>
      </c>
      <c r="C631" s="45">
        <v>0</v>
      </c>
      <c r="D631" s="45">
        <v>1</v>
      </c>
      <c r="E631" s="45">
        <v>206</v>
      </c>
      <c r="F631" s="45">
        <f>ROUND(Source!T610,O631)</f>
        <v>0</v>
      </c>
      <c r="G631" s="45" t="s">
        <v>161</v>
      </c>
      <c r="H631" s="45" t="s">
        <v>162</v>
      </c>
      <c r="I631" s="45"/>
      <c r="J631" s="45"/>
      <c r="K631" s="45">
        <v>206</v>
      </c>
      <c r="L631" s="45">
        <v>20</v>
      </c>
      <c r="M631" s="45">
        <v>3</v>
      </c>
      <c r="N631" s="45"/>
      <c r="O631" s="45">
        <v>2</v>
      </c>
      <c r="P631" s="45"/>
      <c r="Q631" s="45"/>
      <c r="R631" s="45"/>
      <c r="S631" s="45"/>
      <c r="T631" s="45"/>
      <c r="U631" s="45"/>
      <c r="V631" s="45"/>
      <c r="W631" s="45">
        <v>0</v>
      </c>
      <c r="X631" s="45">
        <v>1</v>
      </c>
      <c r="Y631" s="45">
        <v>0</v>
      </c>
      <c r="Z631" s="45"/>
      <c r="AA631" s="45"/>
      <c r="AB631" s="45"/>
    </row>
    <row r="632" ht="12.75">
      <c r="A632" s="45">
        <v>50</v>
      </c>
      <c r="B632" s="45">
        <v>0</v>
      </c>
      <c r="C632" s="45">
        <v>0</v>
      </c>
      <c r="D632" s="45">
        <v>1</v>
      </c>
      <c r="E632" s="45">
        <v>207</v>
      </c>
      <c r="F632" s="45">
        <f>Source!U610</f>
        <v>102</v>
      </c>
      <c r="G632" s="45" t="s">
        <v>163</v>
      </c>
      <c r="H632" s="45" t="s">
        <v>164</v>
      </c>
      <c r="I632" s="45"/>
      <c r="J632" s="45"/>
      <c r="K632" s="45">
        <v>207</v>
      </c>
      <c r="L632" s="45">
        <v>21</v>
      </c>
      <c r="M632" s="45">
        <v>3</v>
      </c>
      <c r="N632" s="45"/>
      <c r="O632" s="45">
        <v>-1</v>
      </c>
      <c r="P632" s="45"/>
      <c r="Q632" s="45"/>
      <c r="R632" s="45"/>
      <c r="S632" s="45"/>
      <c r="T632" s="45"/>
      <c r="U632" s="45"/>
      <c r="V632" s="45"/>
      <c r="W632" s="45">
        <v>102</v>
      </c>
      <c r="X632" s="45">
        <v>1</v>
      </c>
      <c r="Y632" s="45">
        <v>102</v>
      </c>
      <c r="Z632" s="45"/>
      <c r="AA632" s="45"/>
      <c r="AB632" s="45"/>
    </row>
    <row r="633" ht="12.75">
      <c r="A633" s="45">
        <v>50</v>
      </c>
      <c r="B633" s="45">
        <v>0</v>
      </c>
      <c r="C633" s="45">
        <v>0</v>
      </c>
      <c r="D633" s="45">
        <v>1</v>
      </c>
      <c r="E633" s="45">
        <v>208</v>
      </c>
      <c r="F633" s="45">
        <f>Source!V610</f>
        <v>0</v>
      </c>
      <c r="G633" s="45" t="s">
        <v>165</v>
      </c>
      <c r="H633" s="45" t="s">
        <v>166</v>
      </c>
      <c r="I633" s="45"/>
      <c r="J633" s="45"/>
      <c r="K633" s="45">
        <v>208</v>
      </c>
      <c r="L633" s="45">
        <v>22</v>
      </c>
      <c r="M633" s="45">
        <v>3</v>
      </c>
      <c r="N633" s="45"/>
      <c r="O633" s="45">
        <v>-1</v>
      </c>
      <c r="P633" s="45"/>
      <c r="Q633" s="45"/>
      <c r="R633" s="45"/>
      <c r="S633" s="45"/>
      <c r="T633" s="45"/>
      <c r="U633" s="45"/>
      <c r="V633" s="45"/>
      <c r="W633" s="45">
        <v>0</v>
      </c>
      <c r="X633" s="45">
        <v>1</v>
      </c>
      <c r="Y633" s="45">
        <v>0</v>
      </c>
      <c r="Z633" s="45"/>
      <c r="AA633" s="45"/>
      <c r="AB633" s="45"/>
    </row>
    <row r="634" ht="12.75">
      <c r="A634" s="45">
        <v>50</v>
      </c>
      <c r="B634" s="45">
        <v>0</v>
      </c>
      <c r="C634" s="45">
        <v>0</v>
      </c>
      <c r="D634" s="45">
        <v>1</v>
      </c>
      <c r="E634" s="45">
        <v>209</v>
      </c>
      <c r="F634" s="45">
        <f>ROUND(Source!W610,O634)</f>
        <v>0</v>
      </c>
      <c r="G634" s="45" t="s">
        <v>167</v>
      </c>
      <c r="H634" s="45" t="s">
        <v>168</v>
      </c>
      <c r="I634" s="45"/>
      <c r="J634" s="45"/>
      <c r="K634" s="45">
        <v>209</v>
      </c>
      <c r="L634" s="45">
        <v>23</v>
      </c>
      <c r="M634" s="45">
        <v>3</v>
      </c>
      <c r="N634" s="45"/>
      <c r="O634" s="45">
        <v>2</v>
      </c>
      <c r="P634" s="45"/>
      <c r="Q634" s="45"/>
      <c r="R634" s="45"/>
      <c r="S634" s="45"/>
      <c r="T634" s="45"/>
      <c r="U634" s="45"/>
      <c r="V634" s="45"/>
      <c r="W634" s="45">
        <v>0</v>
      </c>
      <c r="X634" s="45">
        <v>1</v>
      </c>
      <c r="Y634" s="45">
        <v>0</v>
      </c>
      <c r="Z634" s="45"/>
      <c r="AA634" s="45"/>
      <c r="AB634" s="45"/>
    </row>
    <row r="635" ht="12.75">
      <c r="A635" s="45">
        <v>50</v>
      </c>
      <c r="B635" s="45">
        <v>0</v>
      </c>
      <c r="C635" s="45">
        <v>0</v>
      </c>
      <c r="D635" s="45">
        <v>1</v>
      </c>
      <c r="E635" s="45">
        <v>233</v>
      </c>
      <c r="F635" s="45">
        <f>ROUND(Source!BD610,O635)</f>
        <v>0</v>
      </c>
      <c r="G635" s="45" t="s">
        <v>169</v>
      </c>
      <c r="H635" s="45" t="s">
        <v>170</v>
      </c>
      <c r="I635" s="45"/>
      <c r="J635" s="45"/>
      <c r="K635" s="45">
        <v>233</v>
      </c>
      <c r="L635" s="45">
        <v>24</v>
      </c>
      <c r="M635" s="45">
        <v>3</v>
      </c>
      <c r="N635" s="45"/>
      <c r="O635" s="45">
        <v>2</v>
      </c>
      <c r="P635" s="45"/>
      <c r="Q635" s="45"/>
      <c r="R635" s="45"/>
      <c r="S635" s="45"/>
      <c r="T635" s="45"/>
      <c r="U635" s="45"/>
      <c r="V635" s="45"/>
      <c r="W635" s="45">
        <v>0</v>
      </c>
      <c r="X635" s="45">
        <v>1</v>
      </c>
      <c r="Y635" s="45">
        <v>0</v>
      </c>
      <c r="Z635" s="45"/>
      <c r="AA635" s="45"/>
      <c r="AB635" s="45"/>
    </row>
    <row r="636" ht="12.75">
      <c r="A636" s="45">
        <v>50</v>
      </c>
      <c r="B636" s="45">
        <v>0</v>
      </c>
      <c r="C636" s="45">
        <v>0</v>
      </c>
      <c r="D636" s="45">
        <v>1</v>
      </c>
      <c r="E636" s="45">
        <v>210</v>
      </c>
      <c r="F636" s="45">
        <f>ROUND(Source!X610,O636)</f>
        <v>18423.299999999999</v>
      </c>
      <c r="G636" s="45" t="s">
        <v>171</v>
      </c>
      <c r="H636" s="45" t="s">
        <v>172</v>
      </c>
      <c r="I636" s="45"/>
      <c r="J636" s="45"/>
      <c r="K636" s="45">
        <v>210</v>
      </c>
      <c r="L636" s="45">
        <v>25</v>
      </c>
      <c r="M636" s="45">
        <v>3</v>
      </c>
      <c r="N636" s="45"/>
      <c r="O636" s="45">
        <v>2</v>
      </c>
      <c r="P636" s="45"/>
      <c r="Q636" s="45"/>
      <c r="R636" s="45"/>
      <c r="S636" s="45"/>
      <c r="T636" s="45"/>
      <c r="U636" s="45"/>
      <c r="V636" s="45"/>
      <c r="W636" s="45">
        <v>18423.299999999999</v>
      </c>
      <c r="X636" s="45">
        <v>1</v>
      </c>
      <c r="Y636" s="45">
        <v>18423.299999999999</v>
      </c>
      <c r="Z636" s="45"/>
      <c r="AA636" s="45"/>
      <c r="AB636" s="45"/>
    </row>
    <row r="637" ht="12.75">
      <c r="A637" s="45">
        <v>50</v>
      </c>
      <c r="B637" s="45">
        <v>0</v>
      </c>
      <c r="C637" s="45">
        <v>0</v>
      </c>
      <c r="D637" s="45">
        <v>1</v>
      </c>
      <c r="E637" s="45">
        <v>211</v>
      </c>
      <c r="F637" s="45">
        <f>ROUND(Source!Y610,O637)</f>
        <v>2631.9000000000001</v>
      </c>
      <c r="G637" s="45" t="s">
        <v>173</v>
      </c>
      <c r="H637" s="45" t="s">
        <v>174</v>
      </c>
      <c r="I637" s="45"/>
      <c r="J637" s="45"/>
      <c r="K637" s="45">
        <v>211</v>
      </c>
      <c r="L637" s="45">
        <v>26</v>
      </c>
      <c r="M637" s="45">
        <v>3</v>
      </c>
      <c r="N637" s="45"/>
      <c r="O637" s="45">
        <v>2</v>
      </c>
      <c r="P637" s="45"/>
      <c r="Q637" s="45"/>
      <c r="R637" s="45"/>
      <c r="S637" s="45"/>
      <c r="T637" s="45"/>
      <c r="U637" s="45"/>
      <c r="V637" s="45"/>
      <c r="W637" s="45">
        <v>2631.9000000000001</v>
      </c>
      <c r="X637" s="45">
        <v>1</v>
      </c>
      <c r="Y637" s="45">
        <v>2631.9000000000001</v>
      </c>
      <c r="Z637" s="45"/>
      <c r="AA637" s="45"/>
      <c r="AB637" s="45"/>
    </row>
    <row r="638" ht="12.75">
      <c r="A638" s="45">
        <v>50</v>
      </c>
      <c r="B638" s="45">
        <v>0</v>
      </c>
      <c r="C638" s="45">
        <v>0</v>
      </c>
      <c r="D638" s="45">
        <v>1</v>
      </c>
      <c r="E638" s="45">
        <v>224</v>
      </c>
      <c r="F638" s="45">
        <f>ROUND(Source!AR610,O638)</f>
        <v>306412.83000000002</v>
      </c>
      <c r="G638" s="45" t="s">
        <v>175</v>
      </c>
      <c r="H638" s="45" t="s">
        <v>176</v>
      </c>
      <c r="I638" s="45"/>
      <c r="J638" s="45"/>
      <c r="K638" s="45">
        <v>224</v>
      </c>
      <c r="L638" s="45">
        <v>27</v>
      </c>
      <c r="M638" s="45">
        <v>3</v>
      </c>
      <c r="N638" s="45"/>
      <c r="O638" s="45">
        <v>2</v>
      </c>
      <c r="P638" s="45"/>
      <c r="Q638" s="45"/>
      <c r="R638" s="45"/>
      <c r="S638" s="45"/>
      <c r="T638" s="45"/>
      <c r="U638" s="45"/>
      <c r="V638" s="45"/>
      <c r="W638" s="45">
        <v>306412.83000000002</v>
      </c>
      <c r="X638" s="45">
        <v>1</v>
      </c>
      <c r="Y638" s="45">
        <v>306412.83000000002</v>
      </c>
      <c r="Z638" s="45"/>
      <c r="AA638" s="45"/>
      <c r="AB638" s="45"/>
    </row>
    <row r="639" ht="12.75">
      <c r="A639" s="45">
        <v>50</v>
      </c>
      <c r="B639" s="45">
        <v>1</v>
      </c>
      <c r="C639" s="45">
        <v>0</v>
      </c>
      <c r="D639" s="45">
        <v>2</v>
      </c>
      <c r="E639" s="45">
        <v>0</v>
      </c>
      <c r="F639" s="45">
        <f>ROUND(F638,O639)</f>
        <v>306412.83000000002</v>
      </c>
      <c r="G639" s="45" t="s">
        <v>177</v>
      </c>
      <c r="H639" s="45" t="s">
        <v>178</v>
      </c>
      <c r="I639" s="45"/>
      <c r="J639" s="45"/>
      <c r="K639" s="45">
        <v>212</v>
      </c>
      <c r="L639" s="45">
        <v>28</v>
      </c>
      <c r="M639" s="45">
        <v>0</v>
      </c>
      <c r="N639" s="45"/>
      <c r="O639" s="45">
        <v>2</v>
      </c>
      <c r="P639" s="45"/>
      <c r="Q639" s="45"/>
      <c r="R639" s="45"/>
      <c r="S639" s="45"/>
      <c r="T639" s="45"/>
      <c r="U639" s="45"/>
      <c r="V639" s="45"/>
      <c r="W639" s="45">
        <v>306412.83000000002</v>
      </c>
      <c r="X639" s="45">
        <v>1</v>
      </c>
      <c r="Y639" s="45">
        <v>306412.83000000002</v>
      </c>
      <c r="Z639" s="45"/>
      <c r="AA639" s="45"/>
      <c r="AB639" s="45"/>
    </row>
    <row r="640" ht="12.75">
      <c r="A640" s="45">
        <v>50</v>
      </c>
      <c r="B640" s="45">
        <v>1</v>
      </c>
      <c r="C640" s="45">
        <v>0</v>
      </c>
      <c r="D640" s="45">
        <v>2</v>
      </c>
      <c r="E640" s="45">
        <v>0</v>
      </c>
      <c r="F640" s="45">
        <f>ROUND(F639*0.2,O640)</f>
        <v>61282.57</v>
      </c>
      <c r="G640" s="45" t="s">
        <v>179</v>
      </c>
      <c r="H640" s="45" t="s">
        <v>180</v>
      </c>
      <c r="I640" s="45"/>
      <c r="J640" s="45"/>
      <c r="K640" s="45">
        <v>212</v>
      </c>
      <c r="L640" s="45">
        <v>29</v>
      </c>
      <c r="M640" s="45">
        <v>0</v>
      </c>
      <c r="N640" s="45"/>
      <c r="O640" s="45">
        <v>2</v>
      </c>
      <c r="P640" s="45"/>
      <c r="Q640" s="45"/>
      <c r="R640" s="45"/>
      <c r="S640" s="45"/>
      <c r="T640" s="45"/>
      <c r="U640" s="45"/>
      <c r="V640" s="45"/>
      <c r="W640" s="45">
        <v>61282.57</v>
      </c>
      <c r="X640" s="45">
        <v>1</v>
      </c>
      <c r="Y640" s="45">
        <v>61282.57</v>
      </c>
      <c r="Z640" s="45"/>
      <c r="AA640" s="45"/>
      <c r="AB640" s="45"/>
    </row>
    <row r="641" ht="12.75">
      <c r="A641" s="45">
        <v>50</v>
      </c>
      <c r="B641" s="45">
        <v>1</v>
      </c>
      <c r="C641" s="45">
        <v>0</v>
      </c>
      <c r="D641" s="45">
        <v>2</v>
      </c>
      <c r="E641" s="45">
        <v>213</v>
      </c>
      <c r="F641" s="45">
        <f>ROUND(F639+F640,O641)</f>
        <v>367695.40000000002</v>
      </c>
      <c r="G641" s="45" t="s">
        <v>181</v>
      </c>
      <c r="H641" s="45" t="s">
        <v>175</v>
      </c>
      <c r="I641" s="45"/>
      <c r="J641" s="45"/>
      <c r="K641" s="45">
        <v>212</v>
      </c>
      <c r="L641" s="45">
        <v>30</v>
      </c>
      <c r="M641" s="45">
        <v>0</v>
      </c>
      <c r="N641" s="45"/>
      <c r="O641" s="45">
        <v>2</v>
      </c>
      <c r="P641" s="45"/>
      <c r="Q641" s="45"/>
      <c r="R641" s="45"/>
      <c r="S641" s="45"/>
      <c r="T641" s="45"/>
      <c r="U641" s="45"/>
      <c r="V641" s="45"/>
      <c r="W641" s="45">
        <v>367695.40000000002</v>
      </c>
      <c r="X641" s="45">
        <v>1</v>
      </c>
      <c r="Y641" s="45">
        <v>367695.40000000002</v>
      </c>
      <c r="Z641" s="45"/>
      <c r="AA641" s="45"/>
      <c r="AB641" s="45"/>
    </row>
    <row r="642" ht="12.75">
      <c r="A642" s="45">
        <v>50</v>
      </c>
      <c r="B642" s="45">
        <v>1</v>
      </c>
      <c r="C642" s="45">
        <v>0</v>
      </c>
      <c r="D642" s="45">
        <v>2</v>
      </c>
      <c r="E642" s="45">
        <v>0</v>
      </c>
      <c r="F642" s="45">
        <f>ROUND(F641*0.5857501461,O642)</f>
        <v>215377.63</v>
      </c>
      <c r="G642" s="45" t="s">
        <v>182</v>
      </c>
      <c r="H642" s="45" t="s">
        <v>183</v>
      </c>
      <c r="I642" s="45"/>
      <c r="J642" s="45"/>
      <c r="K642" s="45">
        <v>212</v>
      </c>
      <c r="L642" s="45">
        <v>31</v>
      </c>
      <c r="M642" s="45">
        <v>0</v>
      </c>
      <c r="N642" s="45"/>
      <c r="O642" s="45">
        <v>2</v>
      </c>
      <c r="P642" s="45"/>
      <c r="Q642" s="45"/>
      <c r="R642" s="45"/>
      <c r="S642" s="45"/>
      <c r="T642" s="45"/>
      <c r="U642" s="45"/>
      <c r="V642" s="45"/>
      <c r="W642" s="45">
        <v>215377.63</v>
      </c>
      <c r="X642" s="45">
        <v>1</v>
      </c>
      <c r="Y642" s="45">
        <v>215377.63</v>
      </c>
      <c r="Z642" s="45"/>
      <c r="AA642" s="45"/>
      <c r="AB642" s="45"/>
    </row>
    <row r="644" ht="12.75">
      <c r="A644" s="42">
        <v>4</v>
      </c>
      <c r="B644" s="42">
        <v>1</v>
      </c>
      <c r="C644" s="42"/>
      <c r="D644" s="42">
        <f>ROW(A734)</f>
        <v>734</v>
      </c>
      <c r="E644" s="42"/>
      <c r="F644" s="42" t="s">
        <v>97</v>
      </c>
      <c r="G644" s="42" t="s">
        <v>198</v>
      </c>
      <c r="H644" s="42"/>
      <c r="I644" s="42">
        <v>0</v>
      </c>
      <c r="J644" s="42"/>
      <c r="K644" s="42">
        <v>-1</v>
      </c>
      <c r="L644" s="42"/>
      <c r="M644" s="42"/>
      <c r="N644" s="42"/>
      <c r="O644" s="42"/>
      <c r="P644" s="42"/>
      <c r="Q644" s="42"/>
      <c r="R644" s="42"/>
      <c r="S644" s="42">
        <v>0</v>
      </c>
      <c r="T644" s="42"/>
      <c r="U644" s="42"/>
      <c r="V644" s="42">
        <v>0</v>
      </c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  <c r="BB644" s="42"/>
      <c r="BC644" s="42"/>
      <c r="BD644" s="42"/>
      <c r="BE644" s="42"/>
      <c r="BF644" s="42"/>
      <c r="BG644" s="42"/>
      <c r="BH644" s="42"/>
      <c r="BI644" s="42"/>
      <c r="BJ644" s="42"/>
      <c r="BK644" s="42"/>
      <c r="BL644" s="42"/>
      <c r="BM644" s="42"/>
      <c r="BN644" s="42"/>
      <c r="BO644" s="42"/>
      <c r="BP644" s="42"/>
      <c r="BQ644" s="42"/>
      <c r="BR644" s="42"/>
      <c r="BS644" s="42"/>
      <c r="BT644" s="42"/>
      <c r="BU644" s="42"/>
      <c r="BV644" s="42"/>
      <c r="BW644" s="42"/>
      <c r="BX644" s="42">
        <v>0</v>
      </c>
      <c r="BY644" s="42"/>
      <c r="BZ644" s="42"/>
      <c r="CA644" s="42"/>
      <c r="CB644" s="42"/>
      <c r="CC644" s="42"/>
      <c r="CD644" s="42"/>
      <c r="CE644" s="42"/>
      <c r="CF644" s="42"/>
      <c r="CG644" s="42"/>
      <c r="CH644" s="42"/>
      <c r="CI644" s="42"/>
      <c r="CJ644" s="42">
        <v>0</v>
      </c>
    </row>
    <row r="646" ht="12.75">
      <c r="A646" s="43">
        <v>52</v>
      </c>
      <c r="B646" s="43">
        <f>B734</f>
        <v>1</v>
      </c>
      <c r="C646" s="43">
        <f>C734</f>
        <v>4</v>
      </c>
      <c r="D646" s="43">
        <f>D734</f>
        <v>644</v>
      </c>
      <c r="E646" s="43">
        <f>E734</f>
        <v>0</v>
      </c>
      <c r="F646" s="43" t="str">
        <f>F734</f>
        <v xml:space="preserve">Новый раздел</v>
      </c>
      <c r="G646" s="43" t="str">
        <f>G734</f>
        <v xml:space="preserve">Мусульманское кладбище, 2-ой Рощинский проезд</v>
      </c>
      <c r="H646" s="43"/>
      <c r="I646" s="43"/>
      <c r="J646" s="43"/>
      <c r="K646" s="43"/>
      <c r="L646" s="43"/>
      <c r="M646" s="43"/>
      <c r="N646" s="43"/>
      <c r="O646" s="43">
        <f>O734</f>
        <v>185249.42000000001</v>
      </c>
      <c r="P646" s="43">
        <f>P734</f>
        <v>98730</v>
      </c>
      <c r="Q646" s="43">
        <f>Q734</f>
        <v>67985.820000000007</v>
      </c>
      <c r="R646" s="43">
        <f>R734</f>
        <v>35426.150000000001</v>
      </c>
      <c r="S646" s="43">
        <f>S734</f>
        <v>18533.599999999999</v>
      </c>
      <c r="T646" s="43">
        <f>T734</f>
        <v>0</v>
      </c>
      <c r="U646" s="43">
        <f>U734</f>
        <v>72.400000000000006</v>
      </c>
      <c r="V646" s="43">
        <f>V734</f>
        <v>0</v>
      </c>
      <c r="W646" s="43">
        <f>W734</f>
        <v>0</v>
      </c>
      <c r="X646" s="43">
        <f>X734</f>
        <v>12973.52</v>
      </c>
      <c r="Y646" s="43">
        <f>Y734</f>
        <v>1853.3599999999999</v>
      </c>
      <c r="Z646" s="43">
        <f>Z734</f>
        <v>0</v>
      </c>
      <c r="AA646" s="43">
        <f>AA734</f>
        <v>0</v>
      </c>
      <c r="AB646" s="43">
        <f>AB734</f>
        <v>0</v>
      </c>
      <c r="AC646" s="43">
        <f>AC734</f>
        <v>0</v>
      </c>
      <c r="AD646" s="43">
        <f>AD734</f>
        <v>0</v>
      </c>
      <c r="AE646" s="43">
        <f>AE734</f>
        <v>0</v>
      </c>
      <c r="AF646" s="43">
        <f>AF734</f>
        <v>0</v>
      </c>
      <c r="AG646" s="43">
        <f>AG734</f>
        <v>0</v>
      </c>
      <c r="AH646" s="43">
        <f>AH734</f>
        <v>0</v>
      </c>
      <c r="AI646" s="43">
        <f>AI734</f>
        <v>0</v>
      </c>
      <c r="AJ646" s="43">
        <f>AJ734</f>
        <v>0</v>
      </c>
      <c r="AK646" s="43">
        <f>AK734</f>
        <v>0</v>
      </c>
      <c r="AL646" s="43">
        <f>AL734</f>
        <v>0</v>
      </c>
      <c r="AM646" s="43">
        <f>AM734</f>
        <v>0</v>
      </c>
      <c r="AN646" s="43">
        <f>AN734</f>
        <v>0</v>
      </c>
      <c r="AO646" s="43">
        <f>AO734</f>
        <v>0</v>
      </c>
      <c r="AP646" s="43">
        <f>AP734</f>
        <v>0</v>
      </c>
      <c r="AQ646" s="43">
        <f>AQ734</f>
        <v>0</v>
      </c>
      <c r="AR646" s="43">
        <f>AR734</f>
        <v>214050.20000000001</v>
      </c>
      <c r="AS646" s="43">
        <f>AS734</f>
        <v>0</v>
      </c>
      <c r="AT646" s="43">
        <f>AT734</f>
        <v>0</v>
      </c>
      <c r="AU646" s="43">
        <f>AU734</f>
        <v>214050.20000000001</v>
      </c>
      <c r="AV646" s="43">
        <f>AV734</f>
        <v>98730</v>
      </c>
      <c r="AW646" s="43">
        <f>AW734</f>
        <v>98730</v>
      </c>
      <c r="AX646" s="43">
        <f>AX734</f>
        <v>0</v>
      </c>
      <c r="AY646" s="43">
        <f>AY734</f>
        <v>98730</v>
      </c>
      <c r="AZ646" s="43">
        <f>AZ734</f>
        <v>0</v>
      </c>
      <c r="BA646" s="43">
        <f>BA734</f>
        <v>0</v>
      </c>
      <c r="BB646" s="43">
        <f>BB734</f>
        <v>0</v>
      </c>
      <c r="BC646" s="43">
        <f>BC734</f>
        <v>0</v>
      </c>
      <c r="BD646" s="43">
        <f>BD734</f>
        <v>0</v>
      </c>
      <c r="BE646" s="43">
        <f>BE734</f>
        <v>0</v>
      </c>
      <c r="BF646" s="43">
        <f>BF734</f>
        <v>0</v>
      </c>
      <c r="BG646" s="43">
        <f>BG734</f>
        <v>0</v>
      </c>
      <c r="BH646" s="43">
        <f>BH734</f>
        <v>0</v>
      </c>
      <c r="BI646" s="43">
        <f>BI734</f>
        <v>0</v>
      </c>
      <c r="BJ646" s="43">
        <f>BJ734</f>
        <v>0</v>
      </c>
      <c r="BK646" s="43">
        <f>BK734</f>
        <v>0</v>
      </c>
      <c r="BL646" s="43">
        <f>BL734</f>
        <v>0</v>
      </c>
      <c r="BM646" s="43">
        <f>BM734</f>
        <v>0</v>
      </c>
      <c r="BN646" s="43">
        <f>BN734</f>
        <v>0</v>
      </c>
      <c r="BO646" s="43">
        <f>BO734</f>
        <v>0</v>
      </c>
      <c r="BP646" s="43">
        <f>BP734</f>
        <v>0</v>
      </c>
      <c r="BQ646" s="43">
        <f>BQ734</f>
        <v>0</v>
      </c>
      <c r="BR646" s="43">
        <f>BR734</f>
        <v>0</v>
      </c>
      <c r="BS646" s="43">
        <f>BS734</f>
        <v>0</v>
      </c>
      <c r="BT646" s="43">
        <f>BT734</f>
        <v>0</v>
      </c>
      <c r="BU646" s="43">
        <f>BU734</f>
        <v>0</v>
      </c>
      <c r="BV646" s="43">
        <f>BV734</f>
        <v>0</v>
      </c>
      <c r="BW646" s="43">
        <f>BW734</f>
        <v>0</v>
      </c>
      <c r="BX646" s="43">
        <f>BX734</f>
        <v>0</v>
      </c>
      <c r="BY646" s="43">
        <f>BY734</f>
        <v>0</v>
      </c>
      <c r="BZ646" s="43">
        <f>BZ734</f>
        <v>0</v>
      </c>
      <c r="CA646" s="43">
        <f>CA734</f>
        <v>0</v>
      </c>
      <c r="CB646" s="43">
        <f>CB734</f>
        <v>0</v>
      </c>
      <c r="CC646" s="43">
        <f>CC734</f>
        <v>0</v>
      </c>
      <c r="CD646" s="43">
        <f>CD734</f>
        <v>0</v>
      </c>
      <c r="CE646" s="43">
        <f>CE734</f>
        <v>0</v>
      </c>
      <c r="CF646" s="43">
        <f>CF734</f>
        <v>0</v>
      </c>
      <c r="CG646" s="43">
        <f>CG734</f>
        <v>0</v>
      </c>
      <c r="CH646" s="43">
        <f>CH734</f>
        <v>0</v>
      </c>
      <c r="CI646" s="43">
        <f>CI734</f>
        <v>0</v>
      </c>
      <c r="CJ646" s="43">
        <f>CJ734</f>
        <v>0</v>
      </c>
      <c r="CK646" s="43">
        <f>CK734</f>
        <v>0</v>
      </c>
      <c r="CL646" s="43">
        <f>CL734</f>
        <v>0</v>
      </c>
      <c r="CM646" s="43">
        <f>CM734</f>
        <v>0</v>
      </c>
      <c r="CN646" s="43">
        <f>CN734</f>
        <v>0</v>
      </c>
      <c r="CO646" s="43">
        <f>CO734</f>
        <v>0</v>
      </c>
      <c r="CP646" s="43">
        <f>CP734</f>
        <v>0</v>
      </c>
      <c r="CQ646" s="43">
        <f>CQ734</f>
        <v>0</v>
      </c>
      <c r="CR646" s="43">
        <f>CR734</f>
        <v>0</v>
      </c>
      <c r="CS646" s="43">
        <f>CS734</f>
        <v>0</v>
      </c>
      <c r="CT646" s="43">
        <f>CT734</f>
        <v>0</v>
      </c>
      <c r="CU646" s="43">
        <f>CU734</f>
        <v>0</v>
      </c>
      <c r="CV646" s="43">
        <f>CV734</f>
        <v>0</v>
      </c>
      <c r="CW646" s="43">
        <f>CW734</f>
        <v>0</v>
      </c>
      <c r="CX646" s="43">
        <f>CX734</f>
        <v>0</v>
      </c>
      <c r="CY646" s="43">
        <f>CY734</f>
        <v>0</v>
      </c>
      <c r="CZ646" s="43">
        <f>CZ734</f>
        <v>0</v>
      </c>
      <c r="DA646" s="43">
        <f>DA734</f>
        <v>0</v>
      </c>
      <c r="DB646" s="43">
        <f>DB734</f>
        <v>0</v>
      </c>
      <c r="DC646" s="43">
        <f>DC734</f>
        <v>0</v>
      </c>
      <c r="DD646" s="43">
        <f>DD734</f>
        <v>0</v>
      </c>
      <c r="DE646" s="43">
        <f>DE734</f>
        <v>0</v>
      </c>
      <c r="DF646" s="43">
        <f>DF734</f>
        <v>0</v>
      </c>
      <c r="DG646" s="44">
        <f>DG734</f>
        <v>0</v>
      </c>
      <c r="DH646" s="44">
        <f>DH734</f>
        <v>0</v>
      </c>
      <c r="DI646" s="44">
        <f>DI734</f>
        <v>0</v>
      </c>
      <c r="DJ646" s="44">
        <f>DJ734</f>
        <v>0</v>
      </c>
      <c r="DK646" s="44">
        <f>DK734</f>
        <v>0</v>
      </c>
      <c r="DL646" s="44">
        <f>DL734</f>
        <v>0</v>
      </c>
      <c r="DM646" s="44">
        <f>DM734</f>
        <v>0</v>
      </c>
      <c r="DN646" s="44">
        <f>DN734</f>
        <v>0</v>
      </c>
      <c r="DO646" s="44">
        <f>DO734</f>
        <v>0</v>
      </c>
      <c r="DP646" s="44">
        <f>DP734</f>
        <v>0</v>
      </c>
      <c r="DQ646" s="44">
        <f>DQ734</f>
        <v>0</v>
      </c>
      <c r="DR646" s="44">
        <f>DR734</f>
        <v>0</v>
      </c>
      <c r="DS646" s="44">
        <f>DS734</f>
        <v>0</v>
      </c>
      <c r="DT646" s="44">
        <f>DT734</f>
        <v>0</v>
      </c>
      <c r="DU646" s="44">
        <f>DU734</f>
        <v>0</v>
      </c>
      <c r="DV646" s="44">
        <f>DV734</f>
        <v>0</v>
      </c>
      <c r="DW646" s="44">
        <f>DW734</f>
        <v>0</v>
      </c>
      <c r="DX646" s="44">
        <f>DX734</f>
        <v>0</v>
      </c>
      <c r="DY646" s="44">
        <f>DY734</f>
        <v>0</v>
      </c>
      <c r="DZ646" s="44">
        <f>DZ734</f>
        <v>0</v>
      </c>
      <c r="EA646" s="44">
        <f>EA734</f>
        <v>0</v>
      </c>
      <c r="EB646" s="44">
        <f>EB734</f>
        <v>0</v>
      </c>
      <c r="EC646" s="44">
        <f>EC734</f>
        <v>0</v>
      </c>
      <c r="ED646" s="44">
        <f>ED734</f>
        <v>0</v>
      </c>
      <c r="EE646" s="44">
        <f>EE734</f>
        <v>0</v>
      </c>
      <c r="EF646" s="44">
        <f>EF734</f>
        <v>0</v>
      </c>
      <c r="EG646" s="44">
        <f>EG734</f>
        <v>0</v>
      </c>
      <c r="EH646" s="44">
        <f>EH734</f>
        <v>0</v>
      </c>
      <c r="EI646" s="44">
        <f>EI734</f>
        <v>0</v>
      </c>
      <c r="EJ646" s="44">
        <f>EJ734</f>
        <v>0</v>
      </c>
      <c r="EK646" s="44">
        <f>EK734</f>
        <v>0</v>
      </c>
      <c r="EL646" s="44">
        <f>EL734</f>
        <v>0</v>
      </c>
      <c r="EM646" s="44">
        <f>EM734</f>
        <v>0</v>
      </c>
      <c r="EN646" s="44">
        <f>EN734</f>
        <v>0</v>
      </c>
      <c r="EO646" s="44">
        <f>EO734</f>
        <v>0</v>
      </c>
      <c r="EP646" s="44">
        <f>EP734</f>
        <v>0</v>
      </c>
      <c r="EQ646" s="44">
        <f>EQ734</f>
        <v>0</v>
      </c>
      <c r="ER646" s="44">
        <f>ER734</f>
        <v>0</v>
      </c>
      <c r="ES646" s="44">
        <f>ES734</f>
        <v>0</v>
      </c>
      <c r="ET646" s="44">
        <f>ET734</f>
        <v>0</v>
      </c>
      <c r="EU646" s="44">
        <f>EU734</f>
        <v>0</v>
      </c>
      <c r="EV646" s="44">
        <f>EV734</f>
        <v>0</v>
      </c>
      <c r="EW646" s="44">
        <f>EW734</f>
        <v>0</v>
      </c>
      <c r="EX646" s="44">
        <f>EX734</f>
        <v>0</v>
      </c>
      <c r="EY646" s="44">
        <f>EY734</f>
        <v>0</v>
      </c>
      <c r="EZ646" s="44">
        <f>EZ734</f>
        <v>0</v>
      </c>
      <c r="FA646" s="44">
        <f>FA734</f>
        <v>0</v>
      </c>
      <c r="FB646" s="44">
        <f>FB734</f>
        <v>0</v>
      </c>
      <c r="FC646" s="44">
        <f>FC734</f>
        <v>0</v>
      </c>
      <c r="FD646" s="44">
        <f>FD734</f>
        <v>0</v>
      </c>
      <c r="FE646" s="44">
        <f>FE734</f>
        <v>0</v>
      </c>
      <c r="FF646" s="44">
        <f>FF734</f>
        <v>0</v>
      </c>
      <c r="FG646" s="44">
        <f>FG734</f>
        <v>0</v>
      </c>
      <c r="FH646" s="44">
        <f>FH734</f>
        <v>0</v>
      </c>
      <c r="FI646" s="44">
        <f>FI734</f>
        <v>0</v>
      </c>
      <c r="FJ646" s="44">
        <f>FJ734</f>
        <v>0</v>
      </c>
      <c r="FK646" s="44">
        <f>FK734</f>
        <v>0</v>
      </c>
      <c r="FL646" s="44">
        <f>FL734</f>
        <v>0</v>
      </c>
      <c r="FM646" s="44">
        <f>FM734</f>
        <v>0</v>
      </c>
      <c r="FN646" s="44">
        <f>FN734</f>
        <v>0</v>
      </c>
      <c r="FO646" s="44">
        <f>FO734</f>
        <v>0</v>
      </c>
      <c r="FP646" s="44">
        <f>FP734</f>
        <v>0</v>
      </c>
      <c r="FQ646" s="44">
        <f>FQ734</f>
        <v>0</v>
      </c>
      <c r="FR646" s="44">
        <f>FR734</f>
        <v>0</v>
      </c>
      <c r="FS646" s="44">
        <f>FS734</f>
        <v>0</v>
      </c>
      <c r="FT646" s="44">
        <f>FT734</f>
        <v>0</v>
      </c>
      <c r="FU646" s="44">
        <f>FU734</f>
        <v>0</v>
      </c>
      <c r="FV646" s="44">
        <f>FV734</f>
        <v>0</v>
      </c>
      <c r="FW646" s="44">
        <f>FW734</f>
        <v>0</v>
      </c>
      <c r="FX646" s="44">
        <f>FX734</f>
        <v>0</v>
      </c>
      <c r="FY646" s="44">
        <f>FY734</f>
        <v>0</v>
      </c>
      <c r="FZ646" s="44">
        <f>FZ734</f>
        <v>0</v>
      </c>
      <c r="GA646" s="44">
        <f>GA734</f>
        <v>0</v>
      </c>
      <c r="GB646" s="44">
        <f>GB734</f>
        <v>0</v>
      </c>
      <c r="GC646" s="44">
        <f>GC734</f>
        <v>0</v>
      </c>
      <c r="GD646" s="44">
        <f>GD734</f>
        <v>0</v>
      </c>
      <c r="GE646" s="44">
        <f>GE734</f>
        <v>0</v>
      </c>
      <c r="GF646" s="44">
        <f>GF734</f>
        <v>0</v>
      </c>
      <c r="GG646" s="44">
        <f>GG734</f>
        <v>0</v>
      </c>
      <c r="GH646" s="44">
        <f>GH734</f>
        <v>0</v>
      </c>
      <c r="GI646" s="44">
        <f>GI734</f>
        <v>0</v>
      </c>
      <c r="GJ646" s="44">
        <f>GJ734</f>
        <v>0</v>
      </c>
      <c r="GK646" s="44">
        <f>GK734</f>
        <v>0</v>
      </c>
      <c r="GL646" s="44">
        <f>GL734</f>
        <v>0</v>
      </c>
      <c r="GM646" s="44">
        <f>GM734</f>
        <v>0</v>
      </c>
      <c r="GN646" s="44">
        <f>GN734</f>
        <v>0</v>
      </c>
      <c r="GO646" s="44">
        <f>GO734</f>
        <v>0</v>
      </c>
      <c r="GP646" s="44">
        <f>GP734</f>
        <v>0</v>
      </c>
      <c r="GQ646" s="44">
        <f>GQ734</f>
        <v>0</v>
      </c>
      <c r="GR646" s="44">
        <f>GR734</f>
        <v>0</v>
      </c>
      <c r="GS646" s="44">
        <f>GS734</f>
        <v>0</v>
      </c>
      <c r="GT646" s="44">
        <f>GT734</f>
        <v>0</v>
      </c>
      <c r="GU646" s="44">
        <f>GU734</f>
        <v>0</v>
      </c>
      <c r="GV646" s="44">
        <f>GV734</f>
        <v>0</v>
      </c>
      <c r="GW646" s="44">
        <f>GW734</f>
        <v>0</v>
      </c>
      <c r="GX646" s="44">
        <f>GX734</f>
        <v>0</v>
      </c>
    </row>
    <row r="648" ht="12.75">
      <c r="A648" s="42">
        <v>5</v>
      </c>
      <c r="B648" s="42">
        <v>1</v>
      </c>
      <c r="C648" s="42"/>
      <c r="D648" s="42">
        <f>ROW(A657)</f>
        <v>657</v>
      </c>
      <c r="E648" s="42"/>
      <c r="F648" s="42" t="s">
        <v>99</v>
      </c>
      <c r="G648" s="42" t="s">
        <v>191</v>
      </c>
      <c r="H648" s="42"/>
      <c r="I648" s="42">
        <v>0</v>
      </c>
      <c r="J648" s="42"/>
      <c r="K648" s="42">
        <v>0</v>
      </c>
      <c r="L648" s="42"/>
      <c r="M648" s="42"/>
      <c r="N648" s="42"/>
      <c r="O648" s="42"/>
      <c r="P648" s="42"/>
      <c r="Q648" s="42"/>
      <c r="R648" s="42"/>
      <c r="S648" s="42">
        <v>0</v>
      </c>
      <c r="T648" s="42"/>
      <c r="U648" s="42"/>
      <c r="V648" s="42">
        <v>0</v>
      </c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  <c r="BB648" s="42"/>
      <c r="BC648" s="42"/>
      <c r="BD648" s="42"/>
      <c r="BE648" s="42"/>
      <c r="BF648" s="42"/>
      <c r="BG648" s="42"/>
      <c r="BH648" s="42"/>
      <c r="BI648" s="42"/>
      <c r="BJ648" s="42"/>
      <c r="BK648" s="42"/>
      <c r="BL648" s="42"/>
      <c r="BM648" s="42"/>
      <c r="BN648" s="42"/>
      <c r="BO648" s="42"/>
      <c r="BP648" s="42"/>
      <c r="BQ648" s="42"/>
      <c r="BR648" s="42"/>
      <c r="BS648" s="42"/>
      <c r="BT648" s="42"/>
      <c r="BU648" s="42"/>
      <c r="BV648" s="42"/>
      <c r="BW648" s="42"/>
      <c r="BX648" s="42">
        <v>0</v>
      </c>
      <c r="BY648" s="42"/>
      <c r="BZ648" s="42"/>
      <c r="CA648" s="42"/>
      <c r="CB648" s="42"/>
      <c r="CC648" s="42"/>
      <c r="CD648" s="42"/>
      <c r="CE648" s="42"/>
      <c r="CF648" s="42"/>
      <c r="CG648" s="42"/>
      <c r="CH648" s="42"/>
      <c r="CI648" s="42"/>
      <c r="CJ648" s="42">
        <v>0</v>
      </c>
    </row>
    <row r="650" ht="12.75">
      <c r="A650" s="43">
        <v>52</v>
      </c>
      <c r="B650" s="43">
        <f>B657</f>
        <v>1</v>
      </c>
      <c r="C650" s="43">
        <f>C657</f>
        <v>5</v>
      </c>
      <c r="D650" s="43">
        <f>D657</f>
        <v>648</v>
      </c>
      <c r="E650" s="43">
        <f>E657</f>
        <v>0</v>
      </c>
      <c r="F650" s="43" t="str">
        <f>F657</f>
        <v xml:space="preserve">Новый подраздел</v>
      </c>
      <c r="G650" s="43" t="str">
        <f>G657</f>
        <v xml:space="preserve">Ремонт асфальтобетонного покрытия - 200,0 м2</v>
      </c>
      <c r="H650" s="43"/>
      <c r="I650" s="43"/>
      <c r="J650" s="43"/>
      <c r="K650" s="43"/>
      <c r="L650" s="43"/>
      <c r="M650" s="43"/>
      <c r="N650" s="43"/>
      <c r="O650" s="43">
        <f>O657</f>
        <v>136222.42999999999</v>
      </c>
      <c r="P650" s="43">
        <f>P657</f>
        <v>75748</v>
      </c>
      <c r="Q650" s="43">
        <f>Q657</f>
        <v>47866.43</v>
      </c>
      <c r="R650" s="43">
        <f>R657</f>
        <v>24366.48</v>
      </c>
      <c r="S650" s="43">
        <f>S657</f>
        <v>12608</v>
      </c>
      <c r="T650" s="43">
        <f>T657</f>
        <v>0</v>
      </c>
      <c r="U650" s="43">
        <f>U657</f>
        <v>46</v>
      </c>
      <c r="V650" s="43">
        <f>V657</f>
        <v>0</v>
      </c>
      <c r="W650" s="43">
        <f>W657</f>
        <v>0</v>
      </c>
      <c r="X650" s="43">
        <f>X657</f>
        <v>8825.6000000000004</v>
      </c>
      <c r="Y650" s="43">
        <f>Y657</f>
        <v>1260.8</v>
      </c>
      <c r="Z650" s="43">
        <f>Z657</f>
        <v>0</v>
      </c>
      <c r="AA650" s="43">
        <f>AA657</f>
        <v>0</v>
      </c>
      <c r="AB650" s="43">
        <f>AB657</f>
        <v>136222.42999999999</v>
      </c>
      <c r="AC650" s="43">
        <f>AC657</f>
        <v>75748</v>
      </c>
      <c r="AD650" s="43">
        <f>AD657</f>
        <v>47866.43</v>
      </c>
      <c r="AE650" s="43">
        <f>AE657</f>
        <v>24366.48</v>
      </c>
      <c r="AF650" s="43">
        <f>AF657</f>
        <v>12608</v>
      </c>
      <c r="AG650" s="43">
        <f>AG657</f>
        <v>0</v>
      </c>
      <c r="AH650" s="43">
        <f>AH657</f>
        <v>46</v>
      </c>
      <c r="AI650" s="43">
        <f>AI657</f>
        <v>0</v>
      </c>
      <c r="AJ650" s="43">
        <f>AJ657</f>
        <v>0</v>
      </c>
      <c r="AK650" s="43">
        <f>AK657</f>
        <v>8825.6000000000004</v>
      </c>
      <c r="AL650" s="43">
        <f>AL657</f>
        <v>1260.8</v>
      </c>
      <c r="AM650" s="43">
        <f>AM657</f>
        <v>0</v>
      </c>
      <c r="AN650" s="43">
        <f>AN657</f>
        <v>0</v>
      </c>
      <c r="AO650" s="43">
        <f>AO657</f>
        <v>0</v>
      </c>
      <c r="AP650" s="43">
        <f>AP657</f>
        <v>0</v>
      </c>
      <c r="AQ650" s="43">
        <f>AQ657</f>
        <v>0</v>
      </c>
      <c r="AR650" s="43">
        <f>AR657</f>
        <v>155400.26999999999</v>
      </c>
      <c r="AS650" s="43">
        <f>AS657</f>
        <v>0</v>
      </c>
      <c r="AT650" s="43">
        <f>AT657</f>
        <v>0</v>
      </c>
      <c r="AU650" s="43">
        <f>AU657</f>
        <v>155400.26999999999</v>
      </c>
      <c r="AV650" s="43">
        <f>AV657</f>
        <v>75748</v>
      </c>
      <c r="AW650" s="43">
        <f>AW657</f>
        <v>75748</v>
      </c>
      <c r="AX650" s="43">
        <f>AX657</f>
        <v>0</v>
      </c>
      <c r="AY650" s="43">
        <f>AY657</f>
        <v>75748</v>
      </c>
      <c r="AZ650" s="43">
        <f>AZ657</f>
        <v>0</v>
      </c>
      <c r="BA650" s="43">
        <f>BA657</f>
        <v>0</v>
      </c>
      <c r="BB650" s="43">
        <f>BB657</f>
        <v>0</v>
      </c>
      <c r="BC650" s="43">
        <f>BC657</f>
        <v>0</v>
      </c>
      <c r="BD650" s="43">
        <f>BD657</f>
        <v>0</v>
      </c>
      <c r="BE650" s="43">
        <f>BE657</f>
        <v>0</v>
      </c>
      <c r="BF650" s="43">
        <f>BF657</f>
        <v>0</v>
      </c>
      <c r="BG650" s="43">
        <f>BG657</f>
        <v>0</v>
      </c>
      <c r="BH650" s="43">
        <f>BH657</f>
        <v>0</v>
      </c>
      <c r="BI650" s="43">
        <f>BI657</f>
        <v>0</v>
      </c>
      <c r="BJ650" s="43">
        <f>BJ657</f>
        <v>0</v>
      </c>
      <c r="BK650" s="43">
        <f>BK657</f>
        <v>0</v>
      </c>
      <c r="BL650" s="43">
        <f>BL657</f>
        <v>0</v>
      </c>
      <c r="BM650" s="43">
        <f>BM657</f>
        <v>0</v>
      </c>
      <c r="BN650" s="43">
        <f>BN657</f>
        <v>0</v>
      </c>
      <c r="BO650" s="43">
        <f>BO657</f>
        <v>0</v>
      </c>
      <c r="BP650" s="43">
        <f>BP657</f>
        <v>0</v>
      </c>
      <c r="BQ650" s="43">
        <f>BQ657</f>
        <v>0</v>
      </c>
      <c r="BR650" s="43">
        <f>BR657</f>
        <v>0</v>
      </c>
      <c r="BS650" s="43">
        <f>BS657</f>
        <v>0</v>
      </c>
      <c r="BT650" s="43">
        <f>BT657</f>
        <v>0</v>
      </c>
      <c r="BU650" s="43">
        <f>BU657</f>
        <v>0</v>
      </c>
      <c r="BV650" s="43">
        <f>BV657</f>
        <v>0</v>
      </c>
      <c r="BW650" s="43">
        <f>BW657</f>
        <v>0</v>
      </c>
      <c r="BX650" s="43">
        <f>BX657</f>
        <v>0</v>
      </c>
      <c r="BY650" s="43">
        <f>BY657</f>
        <v>0</v>
      </c>
      <c r="BZ650" s="43">
        <f>BZ657</f>
        <v>0</v>
      </c>
      <c r="CA650" s="43">
        <f>CA657</f>
        <v>155400.26999999999</v>
      </c>
      <c r="CB650" s="43">
        <f>CB657</f>
        <v>0</v>
      </c>
      <c r="CC650" s="43">
        <f>CC657</f>
        <v>0</v>
      </c>
      <c r="CD650" s="43">
        <f>CD657</f>
        <v>155400.26999999999</v>
      </c>
      <c r="CE650" s="43">
        <f>CE657</f>
        <v>75748</v>
      </c>
      <c r="CF650" s="43">
        <f>CF657</f>
        <v>75748</v>
      </c>
      <c r="CG650" s="43">
        <f>CG657</f>
        <v>0</v>
      </c>
      <c r="CH650" s="43">
        <f>CH657</f>
        <v>75748</v>
      </c>
      <c r="CI650" s="43">
        <f>CI657</f>
        <v>0</v>
      </c>
      <c r="CJ650" s="43">
        <f>CJ657</f>
        <v>0</v>
      </c>
      <c r="CK650" s="43">
        <f>CK657</f>
        <v>0</v>
      </c>
      <c r="CL650" s="43">
        <f>CL657</f>
        <v>0</v>
      </c>
      <c r="CM650" s="43">
        <f>CM657</f>
        <v>0</v>
      </c>
      <c r="CN650" s="43">
        <f>CN657</f>
        <v>0</v>
      </c>
      <c r="CO650" s="43">
        <f>CO657</f>
        <v>0</v>
      </c>
      <c r="CP650" s="43">
        <f>CP657</f>
        <v>0</v>
      </c>
      <c r="CQ650" s="43">
        <f>CQ657</f>
        <v>0</v>
      </c>
      <c r="CR650" s="43">
        <f>CR657</f>
        <v>0</v>
      </c>
      <c r="CS650" s="43">
        <f>CS657</f>
        <v>0</v>
      </c>
      <c r="CT650" s="43">
        <f>CT657</f>
        <v>0</v>
      </c>
      <c r="CU650" s="43">
        <f>CU657</f>
        <v>0</v>
      </c>
      <c r="CV650" s="43">
        <f>CV657</f>
        <v>0</v>
      </c>
      <c r="CW650" s="43">
        <f>CW657</f>
        <v>0</v>
      </c>
      <c r="CX650" s="43">
        <f>CX657</f>
        <v>0</v>
      </c>
      <c r="CY650" s="43">
        <f>CY657</f>
        <v>0</v>
      </c>
      <c r="CZ650" s="43">
        <f>CZ657</f>
        <v>0</v>
      </c>
      <c r="DA650" s="43">
        <f>DA657</f>
        <v>0</v>
      </c>
      <c r="DB650" s="43">
        <f>DB657</f>
        <v>0</v>
      </c>
      <c r="DC650" s="43">
        <f>DC657</f>
        <v>0</v>
      </c>
      <c r="DD650" s="43">
        <f>DD657</f>
        <v>0</v>
      </c>
      <c r="DE650" s="43">
        <f>DE657</f>
        <v>0</v>
      </c>
      <c r="DF650" s="43">
        <f>DF657</f>
        <v>0</v>
      </c>
      <c r="DG650" s="44">
        <f>DG657</f>
        <v>0</v>
      </c>
      <c r="DH650" s="44">
        <f>DH657</f>
        <v>0</v>
      </c>
      <c r="DI650" s="44">
        <f>DI657</f>
        <v>0</v>
      </c>
      <c r="DJ650" s="44">
        <f>DJ657</f>
        <v>0</v>
      </c>
      <c r="DK650" s="44">
        <f>DK657</f>
        <v>0</v>
      </c>
      <c r="DL650" s="44">
        <f>DL657</f>
        <v>0</v>
      </c>
      <c r="DM650" s="44">
        <f>DM657</f>
        <v>0</v>
      </c>
      <c r="DN650" s="44">
        <f>DN657</f>
        <v>0</v>
      </c>
      <c r="DO650" s="44">
        <f>DO657</f>
        <v>0</v>
      </c>
      <c r="DP650" s="44">
        <f>DP657</f>
        <v>0</v>
      </c>
      <c r="DQ650" s="44">
        <f>DQ657</f>
        <v>0</v>
      </c>
      <c r="DR650" s="44">
        <f>DR657</f>
        <v>0</v>
      </c>
      <c r="DS650" s="44">
        <f>DS657</f>
        <v>0</v>
      </c>
      <c r="DT650" s="44">
        <f>DT657</f>
        <v>0</v>
      </c>
      <c r="DU650" s="44">
        <f>DU657</f>
        <v>0</v>
      </c>
      <c r="DV650" s="44">
        <f>DV657</f>
        <v>0</v>
      </c>
      <c r="DW650" s="44">
        <f>DW657</f>
        <v>0</v>
      </c>
      <c r="DX650" s="44">
        <f>DX657</f>
        <v>0</v>
      </c>
      <c r="DY650" s="44">
        <f>DY657</f>
        <v>0</v>
      </c>
      <c r="DZ650" s="44">
        <f>DZ657</f>
        <v>0</v>
      </c>
      <c r="EA650" s="44">
        <f>EA657</f>
        <v>0</v>
      </c>
      <c r="EB650" s="44">
        <f>EB657</f>
        <v>0</v>
      </c>
      <c r="EC650" s="44">
        <f>EC657</f>
        <v>0</v>
      </c>
      <c r="ED650" s="44">
        <f>ED657</f>
        <v>0</v>
      </c>
      <c r="EE650" s="44">
        <f>EE657</f>
        <v>0</v>
      </c>
      <c r="EF650" s="44">
        <f>EF657</f>
        <v>0</v>
      </c>
      <c r="EG650" s="44">
        <f>EG657</f>
        <v>0</v>
      </c>
      <c r="EH650" s="44">
        <f>EH657</f>
        <v>0</v>
      </c>
      <c r="EI650" s="44">
        <f>EI657</f>
        <v>0</v>
      </c>
      <c r="EJ650" s="44">
        <f>EJ657</f>
        <v>0</v>
      </c>
      <c r="EK650" s="44">
        <f>EK657</f>
        <v>0</v>
      </c>
      <c r="EL650" s="44">
        <f>EL657</f>
        <v>0</v>
      </c>
      <c r="EM650" s="44">
        <f>EM657</f>
        <v>0</v>
      </c>
      <c r="EN650" s="44">
        <f>EN657</f>
        <v>0</v>
      </c>
      <c r="EO650" s="44">
        <f>EO657</f>
        <v>0</v>
      </c>
      <c r="EP650" s="44">
        <f>EP657</f>
        <v>0</v>
      </c>
      <c r="EQ650" s="44">
        <f>EQ657</f>
        <v>0</v>
      </c>
      <c r="ER650" s="44">
        <f>ER657</f>
        <v>0</v>
      </c>
      <c r="ES650" s="44">
        <f>ES657</f>
        <v>0</v>
      </c>
      <c r="ET650" s="44">
        <f>ET657</f>
        <v>0</v>
      </c>
      <c r="EU650" s="44">
        <f>EU657</f>
        <v>0</v>
      </c>
      <c r="EV650" s="44">
        <f>EV657</f>
        <v>0</v>
      </c>
      <c r="EW650" s="44">
        <f>EW657</f>
        <v>0</v>
      </c>
      <c r="EX650" s="44">
        <f>EX657</f>
        <v>0</v>
      </c>
      <c r="EY650" s="44">
        <f>EY657</f>
        <v>0</v>
      </c>
      <c r="EZ650" s="44">
        <f>EZ657</f>
        <v>0</v>
      </c>
      <c r="FA650" s="44">
        <f>FA657</f>
        <v>0</v>
      </c>
      <c r="FB650" s="44">
        <f>FB657</f>
        <v>0</v>
      </c>
      <c r="FC650" s="44">
        <f>FC657</f>
        <v>0</v>
      </c>
      <c r="FD650" s="44">
        <f>FD657</f>
        <v>0</v>
      </c>
      <c r="FE650" s="44">
        <f>FE657</f>
        <v>0</v>
      </c>
      <c r="FF650" s="44">
        <f>FF657</f>
        <v>0</v>
      </c>
      <c r="FG650" s="44">
        <f>FG657</f>
        <v>0</v>
      </c>
      <c r="FH650" s="44">
        <f>FH657</f>
        <v>0</v>
      </c>
      <c r="FI650" s="44">
        <f>FI657</f>
        <v>0</v>
      </c>
      <c r="FJ650" s="44">
        <f>FJ657</f>
        <v>0</v>
      </c>
      <c r="FK650" s="44">
        <f>FK657</f>
        <v>0</v>
      </c>
      <c r="FL650" s="44">
        <f>FL657</f>
        <v>0</v>
      </c>
      <c r="FM650" s="44">
        <f>FM657</f>
        <v>0</v>
      </c>
      <c r="FN650" s="44">
        <f>FN657</f>
        <v>0</v>
      </c>
      <c r="FO650" s="44">
        <f>FO657</f>
        <v>0</v>
      </c>
      <c r="FP650" s="44">
        <f>FP657</f>
        <v>0</v>
      </c>
      <c r="FQ650" s="44">
        <f>FQ657</f>
        <v>0</v>
      </c>
      <c r="FR650" s="44">
        <f>FR657</f>
        <v>0</v>
      </c>
      <c r="FS650" s="44">
        <f>FS657</f>
        <v>0</v>
      </c>
      <c r="FT650" s="44">
        <f>FT657</f>
        <v>0</v>
      </c>
      <c r="FU650" s="44">
        <f>FU657</f>
        <v>0</v>
      </c>
      <c r="FV650" s="44">
        <f>FV657</f>
        <v>0</v>
      </c>
      <c r="FW650" s="44">
        <f>FW657</f>
        <v>0</v>
      </c>
      <c r="FX650" s="44">
        <f>FX657</f>
        <v>0</v>
      </c>
      <c r="FY650" s="44">
        <f>FY657</f>
        <v>0</v>
      </c>
      <c r="FZ650" s="44">
        <f>FZ657</f>
        <v>0</v>
      </c>
      <c r="GA650" s="44">
        <f>GA657</f>
        <v>0</v>
      </c>
      <c r="GB650" s="44">
        <f>GB657</f>
        <v>0</v>
      </c>
      <c r="GC650" s="44">
        <f>GC657</f>
        <v>0</v>
      </c>
      <c r="GD650" s="44">
        <f>GD657</f>
        <v>0</v>
      </c>
      <c r="GE650" s="44">
        <f>GE657</f>
        <v>0</v>
      </c>
      <c r="GF650" s="44">
        <f>GF657</f>
        <v>0</v>
      </c>
      <c r="GG650" s="44">
        <f>GG657</f>
        <v>0</v>
      </c>
      <c r="GH650" s="44">
        <f>GH657</f>
        <v>0</v>
      </c>
      <c r="GI650" s="44">
        <f>GI657</f>
        <v>0</v>
      </c>
      <c r="GJ650" s="44">
        <f>GJ657</f>
        <v>0</v>
      </c>
      <c r="GK650" s="44">
        <f>GK657</f>
        <v>0</v>
      </c>
      <c r="GL650" s="44">
        <f>GL657</f>
        <v>0</v>
      </c>
      <c r="GM650" s="44">
        <f>GM657</f>
        <v>0</v>
      </c>
      <c r="GN650" s="44">
        <f>GN657</f>
        <v>0</v>
      </c>
      <c r="GO650" s="44">
        <f>GO657</f>
        <v>0</v>
      </c>
      <c r="GP650" s="44">
        <f>GP657</f>
        <v>0</v>
      </c>
      <c r="GQ650" s="44">
        <f>GQ657</f>
        <v>0</v>
      </c>
      <c r="GR650" s="44">
        <f>GR657</f>
        <v>0</v>
      </c>
      <c r="GS650" s="44">
        <f>GS657</f>
        <v>0</v>
      </c>
      <c r="GT650" s="44">
        <f>GT657</f>
        <v>0</v>
      </c>
      <c r="GU650" s="44">
        <f>GU657</f>
        <v>0</v>
      </c>
      <c r="GV650" s="44">
        <f>GV657</f>
        <v>0</v>
      </c>
      <c r="GW650" s="44">
        <f>GW657</f>
        <v>0</v>
      </c>
      <c r="GX650" s="44">
        <f>GX657</f>
        <v>0</v>
      </c>
    </row>
    <row r="652" ht="12.75">
      <c r="A652">
        <v>17</v>
      </c>
      <c r="B652">
        <v>1</v>
      </c>
      <c r="D652">
        <f>ROW(EtalonRes!A151)</f>
        <v>151</v>
      </c>
      <c r="E652" t="s">
        <v>101</v>
      </c>
      <c r="F652" t="s">
        <v>102</v>
      </c>
      <c r="G652" t="s">
        <v>103</v>
      </c>
      <c r="H652" t="s">
        <v>104</v>
      </c>
      <c r="I652">
        <v>200</v>
      </c>
      <c r="J652">
        <v>0</v>
      </c>
      <c r="K652">
        <v>200</v>
      </c>
      <c r="O652">
        <f t="shared" ref="O652:O655" si="440">ROUND(CP652,2)</f>
        <v>106660</v>
      </c>
      <c r="P652">
        <f t="shared" ref="P652:P655" si="441">ROUND(CQ652*I652,2)</f>
        <v>75748</v>
      </c>
      <c r="Q652">
        <f t="shared" ref="Q652:Q655" si="442">ROUND(CR652*I652,2)</f>
        <v>18304</v>
      </c>
      <c r="R652">
        <f t="shared" ref="R652:R655" si="443">ROUND(CS652*I652,2)</f>
        <v>8418</v>
      </c>
      <c r="S652">
        <f t="shared" ref="S652:S655" si="444">ROUND(CT652*I652,2)</f>
        <v>12608</v>
      </c>
      <c r="T652">
        <f t="shared" ref="T652:T655" si="445">ROUND(CU652*I652,2)</f>
        <v>0</v>
      </c>
      <c r="U652">
        <f t="shared" ref="U652:U655" si="446">CV652*I652</f>
        <v>46</v>
      </c>
      <c r="V652">
        <f t="shared" ref="V652:V655" si="447">CW652*I652</f>
        <v>0</v>
      </c>
      <c r="W652">
        <f t="shared" ref="W652:W655" si="448">ROUND(CX652*I652,2)</f>
        <v>0</v>
      </c>
      <c r="X652">
        <f t="shared" ref="X652:X655" si="449">ROUND(CY652,2)</f>
        <v>8825.6000000000004</v>
      </c>
      <c r="Y652">
        <f t="shared" ref="Y652:Y655" si="450">ROUND(CZ652,2)</f>
        <v>1260.8</v>
      </c>
      <c r="AA652">
        <v>52146028</v>
      </c>
      <c r="AB652">
        <f t="shared" ref="AB652:AB655" si="451">ROUND((AC652+AD652+AF652),6)</f>
        <v>533.29999999999995</v>
      </c>
      <c r="AC652">
        <f t="shared" ref="AC652:AC655" si="452">ROUND((ES652),6)</f>
        <v>378.74000000000001</v>
      </c>
      <c r="AD652">
        <f t="shared" ref="AD652:AD654" si="453">ROUND((((ET652)-(EU652))+AE652),6)</f>
        <v>91.519999999999996</v>
      </c>
      <c r="AE652">
        <f t="shared" ref="AE652:AE654" si="454">ROUND((EU652),6)</f>
        <v>42.090000000000003</v>
      </c>
      <c r="AF652">
        <f t="shared" ref="AF652:AF654" si="455">ROUND((EV652),6)</f>
        <v>63.039999999999999</v>
      </c>
      <c r="AG652">
        <f t="shared" ref="AG652:AG655" si="456">ROUND((AP652),6)</f>
        <v>0</v>
      </c>
      <c r="AH652">
        <f t="shared" ref="AH652:AH654" si="457">(EW652)</f>
        <v>0.23000000000000001</v>
      </c>
      <c r="AI652">
        <f t="shared" ref="AI652:AI654" si="458">(EX652)</f>
        <v>0</v>
      </c>
      <c r="AJ652">
        <f t="shared" ref="AJ652:AJ655" si="459">(AS652)</f>
        <v>0</v>
      </c>
      <c r="AK652">
        <v>533.29999999999995</v>
      </c>
      <c r="AL652">
        <v>378.74000000000001</v>
      </c>
      <c r="AM652">
        <v>91.519999999999996</v>
      </c>
      <c r="AN652">
        <v>42.090000000000003</v>
      </c>
      <c r="AO652">
        <v>63.039999999999999</v>
      </c>
      <c r="AP652">
        <v>0</v>
      </c>
      <c r="AQ652">
        <v>0.23000000000000001</v>
      </c>
      <c r="AR652">
        <v>0</v>
      </c>
      <c r="AS652">
        <v>0</v>
      </c>
      <c r="AT652">
        <v>70</v>
      </c>
      <c r="AU652">
        <v>10</v>
      </c>
      <c r="AV652">
        <v>1</v>
      </c>
      <c r="AW652">
        <v>1</v>
      </c>
      <c r="AZ652">
        <v>1</v>
      </c>
      <c r="BA652">
        <v>1</v>
      </c>
      <c r="BB652">
        <v>1</v>
      </c>
      <c r="BC652">
        <v>1</v>
      </c>
      <c r="BH652">
        <v>0</v>
      </c>
      <c r="BI652">
        <v>4</v>
      </c>
      <c r="BJ652" t="s">
        <v>105</v>
      </c>
      <c r="BM652">
        <v>0</v>
      </c>
      <c r="BN652">
        <v>0</v>
      </c>
      <c r="BP652">
        <v>0</v>
      </c>
      <c r="BQ652">
        <v>1</v>
      </c>
      <c r="BR652">
        <v>0</v>
      </c>
      <c r="BS652">
        <v>1</v>
      </c>
      <c r="BT652">
        <v>1</v>
      </c>
      <c r="BU652">
        <v>1</v>
      </c>
      <c r="BV652">
        <v>1</v>
      </c>
      <c r="BW652">
        <v>1</v>
      </c>
      <c r="BX652">
        <v>1</v>
      </c>
      <c r="BZ652">
        <v>70</v>
      </c>
      <c r="CA652">
        <v>10</v>
      </c>
      <c r="CE652">
        <v>0</v>
      </c>
      <c r="CF652">
        <v>0</v>
      </c>
      <c r="CG652">
        <v>0</v>
      </c>
      <c r="CM652">
        <v>0</v>
      </c>
      <c r="CO652">
        <v>0</v>
      </c>
      <c r="CP652">
        <f t="shared" ref="CP652:CP655" si="460">(P652+Q652+S652)</f>
        <v>106660</v>
      </c>
      <c r="CQ652">
        <f t="shared" ref="CQ652:CQ655" si="461">(AC652*BC652*AW652)</f>
        <v>378.74000000000001</v>
      </c>
      <c r="CR652">
        <f t="shared" ref="CR652:CR654" si="462">((((ET652)*BB652-(EU652)*BS652)+AE652*BS652)*AV652)</f>
        <v>91.519999999999996</v>
      </c>
      <c r="CS652">
        <f t="shared" ref="CS652:CS655" si="463">(AE652*BS652*AV652)</f>
        <v>42.090000000000003</v>
      </c>
      <c r="CT652">
        <f t="shared" ref="CT652:CT655" si="464">(AF652*BA652*AV652)</f>
        <v>63.039999999999999</v>
      </c>
      <c r="CU652">
        <f t="shared" ref="CU652:CU655" si="465">AG652</f>
        <v>0</v>
      </c>
      <c r="CV652">
        <f t="shared" ref="CV652:CV655" si="466">(AH652*AV652)</f>
        <v>0.23000000000000001</v>
      </c>
      <c r="CW652">
        <f t="shared" ref="CW652:CW655" si="467">AI652</f>
        <v>0</v>
      </c>
      <c r="CX652">
        <f t="shared" ref="CX652:CX655" si="468">AJ652</f>
        <v>0</v>
      </c>
      <c r="CY652">
        <f t="shared" ref="CY652:CY655" si="469">((S652*BZ652)/100)</f>
        <v>8825.6000000000004</v>
      </c>
      <c r="CZ652">
        <f t="shared" ref="CZ652:CZ655" si="470">((S652*CA652)/100)</f>
        <v>1260.8</v>
      </c>
      <c r="DN652">
        <v>0</v>
      </c>
      <c r="DO652">
        <v>0</v>
      </c>
      <c r="DP652">
        <v>1</v>
      </c>
      <c r="DQ652">
        <v>1</v>
      </c>
      <c r="DU652">
        <v>1005</v>
      </c>
      <c r="DV652" t="s">
        <v>104</v>
      </c>
      <c r="DW652" t="s">
        <v>104</v>
      </c>
      <c r="DX652">
        <v>1</v>
      </c>
      <c r="EE652">
        <v>51761345</v>
      </c>
      <c r="EF652">
        <v>1</v>
      </c>
      <c r="EG652" t="s">
        <v>106</v>
      </c>
      <c r="EH652">
        <v>0</v>
      </c>
      <c r="EJ652">
        <v>4</v>
      </c>
      <c r="EK652">
        <v>0</v>
      </c>
      <c r="EL652" t="s">
        <v>107</v>
      </c>
      <c r="EM652" t="s">
        <v>108</v>
      </c>
      <c r="EQ652">
        <v>0</v>
      </c>
      <c r="ER652">
        <v>533.29999999999995</v>
      </c>
      <c r="ES652">
        <v>378.74000000000001</v>
      </c>
      <c r="ET652">
        <v>91.519999999999996</v>
      </c>
      <c r="EU652">
        <v>42.090000000000003</v>
      </c>
      <c r="EV652">
        <v>63.039999999999999</v>
      </c>
      <c r="EW652">
        <v>0.23000000000000001</v>
      </c>
      <c r="EX652">
        <v>0</v>
      </c>
      <c r="EY652">
        <v>0</v>
      </c>
      <c r="FQ652">
        <v>0</v>
      </c>
      <c r="FR652">
        <f t="shared" ref="FR652:FR655" si="471">ROUND(IF(AND(BH652=3,BI652=3),P652,0),2)</f>
        <v>0</v>
      </c>
      <c r="FS652">
        <v>0</v>
      </c>
      <c r="FX652">
        <v>70</v>
      </c>
      <c r="FY652">
        <v>10</v>
      </c>
      <c r="GD652">
        <v>0</v>
      </c>
      <c r="GF652">
        <v>196493599</v>
      </c>
      <c r="GG652">
        <v>2</v>
      </c>
      <c r="GH652">
        <v>1</v>
      </c>
      <c r="GI652">
        <v>-2</v>
      </c>
      <c r="GJ652">
        <v>0</v>
      </c>
      <c r="GK652">
        <f>ROUND(R652*(R12)/100,2)</f>
        <v>9091.4400000000005</v>
      </c>
      <c r="GL652">
        <f t="shared" ref="GL652:GL655" si="472">ROUND(IF(AND(BH652=3,BI652=3,FS652&lt;&gt;0),P652,0),2)</f>
        <v>0</v>
      </c>
      <c r="GM652">
        <f t="shared" ref="GM652:GM653" si="473">ROUND(O652+X652+Y652+GK652,2)+GX652</f>
        <v>125837.84</v>
      </c>
      <c r="GN652">
        <f t="shared" ref="GN652:GN653" si="474">IF(OR(BI652=0,BI652=1),ROUND(O652+X652+Y652+GK652,2),0)</f>
        <v>0</v>
      </c>
      <c r="GO652">
        <f t="shared" ref="GO652:GO653" si="475">IF(BI652=2,ROUND(O652+X652+Y652+GK652,2),0)</f>
        <v>0</v>
      </c>
      <c r="GP652">
        <f t="shared" ref="GP652:GP653" si="476">IF(BI652=4,ROUND(O652+X652+Y652+GK652,2)+GX652,0)</f>
        <v>125837.84</v>
      </c>
      <c r="GR652">
        <v>0</v>
      </c>
      <c r="GS652">
        <v>3</v>
      </c>
      <c r="GT652">
        <v>0</v>
      </c>
      <c r="GV652">
        <f t="shared" ref="GV652:GV655" si="477">ROUND((GT652),6)</f>
        <v>0</v>
      </c>
      <c r="GW652">
        <v>1</v>
      </c>
      <c r="GX652">
        <f t="shared" ref="GX652:GX655" si="478">ROUND(HC652*I652,2)</f>
        <v>0</v>
      </c>
      <c r="HA652">
        <v>0</v>
      </c>
      <c r="HB652">
        <v>0</v>
      </c>
      <c r="HC652">
        <f t="shared" ref="HC604:HC667" si="479">GV652*GW652</f>
        <v>0</v>
      </c>
      <c r="IK652">
        <v>0</v>
      </c>
    </row>
    <row r="653" ht="12.75">
      <c r="A653">
        <v>18</v>
      </c>
      <c r="B653">
        <v>1</v>
      </c>
      <c r="E653" t="s">
        <v>109</v>
      </c>
      <c r="F653" t="s">
        <v>110</v>
      </c>
      <c r="G653" t="s">
        <v>111</v>
      </c>
      <c r="H653" t="s">
        <v>112</v>
      </c>
      <c r="I653">
        <f>I652*J653</f>
        <v>-24</v>
      </c>
      <c r="J653">
        <v>-0.12</v>
      </c>
      <c r="K653">
        <v>-0.12</v>
      </c>
      <c r="O653">
        <f t="shared" si="440"/>
        <v>-0</v>
      </c>
      <c r="P653">
        <f t="shared" si="441"/>
        <v>-0</v>
      </c>
      <c r="Q653">
        <f t="shared" si="442"/>
        <v>-0</v>
      </c>
      <c r="R653">
        <f t="shared" si="443"/>
        <v>-0</v>
      </c>
      <c r="S653">
        <f t="shared" si="444"/>
        <v>-0</v>
      </c>
      <c r="T653">
        <f t="shared" si="445"/>
        <v>-0</v>
      </c>
      <c r="U653">
        <f t="shared" si="446"/>
        <v>-0</v>
      </c>
      <c r="V653">
        <f t="shared" si="447"/>
        <v>-0</v>
      </c>
      <c r="W653">
        <f t="shared" si="448"/>
        <v>-0</v>
      </c>
      <c r="X653">
        <f t="shared" si="449"/>
        <v>-0</v>
      </c>
      <c r="Y653">
        <f t="shared" si="450"/>
        <v>-0</v>
      </c>
      <c r="AA653">
        <v>52146028</v>
      </c>
      <c r="AB653">
        <f t="shared" si="451"/>
        <v>0</v>
      </c>
      <c r="AC653">
        <f t="shared" si="452"/>
        <v>0</v>
      </c>
      <c r="AD653">
        <f t="shared" si="453"/>
        <v>0</v>
      </c>
      <c r="AE653">
        <f t="shared" si="454"/>
        <v>0</v>
      </c>
      <c r="AF653">
        <f t="shared" si="455"/>
        <v>0</v>
      </c>
      <c r="AG653">
        <f t="shared" si="456"/>
        <v>0</v>
      </c>
      <c r="AH653">
        <f t="shared" si="457"/>
        <v>0</v>
      </c>
      <c r="AI653">
        <f t="shared" si="458"/>
        <v>0</v>
      </c>
      <c r="AJ653">
        <f t="shared" si="459"/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70</v>
      </c>
      <c r="AU653">
        <v>10</v>
      </c>
      <c r="AV653">
        <v>1</v>
      </c>
      <c r="AW653">
        <v>1</v>
      </c>
      <c r="AZ653">
        <v>1</v>
      </c>
      <c r="BA653">
        <v>1</v>
      </c>
      <c r="BB653">
        <v>1</v>
      </c>
      <c r="BC653">
        <v>1</v>
      </c>
      <c r="BH653">
        <v>3</v>
      </c>
      <c r="BI653">
        <v>4</v>
      </c>
      <c r="BM653">
        <v>0</v>
      </c>
      <c r="BN653">
        <v>0</v>
      </c>
      <c r="BP653">
        <v>0</v>
      </c>
      <c r="BQ653">
        <v>1</v>
      </c>
      <c r="BR653">
        <v>1</v>
      </c>
      <c r="BS653">
        <v>1</v>
      </c>
      <c r="BT653">
        <v>1</v>
      </c>
      <c r="BU653">
        <v>1</v>
      </c>
      <c r="BV653">
        <v>1</v>
      </c>
      <c r="BW653">
        <v>1</v>
      </c>
      <c r="BX653">
        <v>1</v>
      </c>
      <c r="BZ653">
        <v>70</v>
      </c>
      <c r="CA653">
        <v>10</v>
      </c>
      <c r="CE653">
        <v>0</v>
      </c>
      <c r="CF653">
        <v>0</v>
      </c>
      <c r="CG653">
        <v>0</v>
      </c>
      <c r="CM653">
        <v>0</v>
      </c>
      <c r="CO653">
        <v>0</v>
      </c>
      <c r="CP653">
        <f t="shared" si="460"/>
        <v>-0</v>
      </c>
      <c r="CQ653">
        <f t="shared" si="461"/>
        <v>0</v>
      </c>
      <c r="CR653">
        <f t="shared" si="462"/>
        <v>0</v>
      </c>
      <c r="CS653">
        <f t="shared" si="463"/>
        <v>0</v>
      </c>
      <c r="CT653">
        <f t="shared" si="464"/>
        <v>0</v>
      </c>
      <c r="CU653">
        <f t="shared" si="465"/>
        <v>0</v>
      </c>
      <c r="CV653">
        <f t="shared" si="466"/>
        <v>0</v>
      </c>
      <c r="CW653">
        <f t="shared" si="467"/>
        <v>0</v>
      </c>
      <c r="CX653">
        <f t="shared" si="468"/>
        <v>0</v>
      </c>
      <c r="CY653">
        <f t="shared" si="469"/>
        <v>-0</v>
      </c>
      <c r="CZ653">
        <f t="shared" si="470"/>
        <v>-0</v>
      </c>
      <c r="DN653">
        <v>0</v>
      </c>
      <c r="DO653">
        <v>0</v>
      </c>
      <c r="DP653">
        <v>1</v>
      </c>
      <c r="DQ653">
        <v>1</v>
      </c>
      <c r="DU653">
        <v>1009</v>
      </c>
      <c r="DV653" t="s">
        <v>112</v>
      </c>
      <c r="DW653" t="s">
        <v>112</v>
      </c>
      <c r="DX653">
        <v>1000</v>
      </c>
      <c r="EE653">
        <v>51761345</v>
      </c>
      <c r="EF653">
        <v>1</v>
      </c>
      <c r="EG653" t="s">
        <v>106</v>
      </c>
      <c r="EH653">
        <v>0</v>
      </c>
      <c r="EJ653">
        <v>4</v>
      </c>
      <c r="EK653">
        <v>0</v>
      </c>
      <c r="EL653" t="s">
        <v>107</v>
      </c>
      <c r="EM653" t="s">
        <v>108</v>
      </c>
      <c r="EQ653">
        <v>32768</v>
      </c>
      <c r="ER653">
        <v>0</v>
      </c>
      <c r="ES653">
        <v>0</v>
      </c>
      <c r="ET653">
        <v>0</v>
      </c>
      <c r="EU653">
        <v>0</v>
      </c>
      <c r="EV653">
        <v>0</v>
      </c>
      <c r="EW653">
        <v>0</v>
      </c>
      <c r="EX653">
        <v>0</v>
      </c>
      <c r="FQ653">
        <v>0</v>
      </c>
      <c r="FR653">
        <f t="shared" si="471"/>
        <v>0</v>
      </c>
      <c r="FS653">
        <v>0</v>
      </c>
      <c r="FX653">
        <v>70</v>
      </c>
      <c r="FY653">
        <v>10</v>
      </c>
      <c r="GD653">
        <v>0</v>
      </c>
      <c r="GF653">
        <v>1489638031</v>
      </c>
      <c r="GG653">
        <v>2</v>
      </c>
      <c r="GH653">
        <v>1</v>
      </c>
      <c r="GI653">
        <v>-2</v>
      </c>
      <c r="GJ653">
        <v>0</v>
      </c>
      <c r="GK653">
        <f>ROUND(R653*(R12)/100,2)</f>
        <v>-0</v>
      </c>
      <c r="GL653">
        <f t="shared" si="472"/>
        <v>0</v>
      </c>
      <c r="GM653">
        <f t="shared" si="473"/>
        <v>-0</v>
      </c>
      <c r="GN653">
        <f t="shared" si="474"/>
        <v>0</v>
      </c>
      <c r="GO653">
        <f t="shared" si="475"/>
        <v>0</v>
      </c>
      <c r="GP653">
        <f t="shared" si="476"/>
        <v>-0</v>
      </c>
      <c r="GR653">
        <v>0</v>
      </c>
      <c r="GS653">
        <v>3</v>
      </c>
      <c r="GT653">
        <v>0</v>
      </c>
      <c r="GV653">
        <f t="shared" si="477"/>
        <v>0</v>
      </c>
      <c r="GW653">
        <v>1</v>
      </c>
      <c r="GX653">
        <f t="shared" si="478"/>
        <v>-0</v>
      </c>
      <c r="HA653">
        <v>0</v>
      </c>
      <c r="HB653">
        <v>0</v>
      </c>
      <c r="HC653">
        <f t="shared" si="479"/>
        <v>0</v>
      </c>
      <c r="IK653">
        <v>0</v>
      </c>
    </row>
    <row r="654" ht="12.75">
      <c r="A654">
        <v>17</v>
      </c>
      <c r="B654">
        <v>1</v>
      </c>
      <c r="D654">
        <f>ROW(EtalonRes!A153)</f>
        <v>153</v>
      </c>
      <c r="E654" t="s">
        <v>113</v>
      </c>
      <c r="F654" t="s">
        <v>114</v>
      </c>
      <c r="G654" t="s">
        <v>189</v>
      </c>
      <c r="H654" t="s">
        <v>112</v>
      </c>
      <c r="I654">
        <f>ROUND(24*0.8,9)</f>
        <v>19.199999999999999</v>
      </c>
      <c r="J654">
        <v>0</v>
      </c>
      <c r="K654">
        <f>ROUND(24*0.8,9)</f>
        <v>19.199999999999999</v>
      </c>
      <c r="O654">
        <f t="shared" si="440"/>
        <v>1175.4200000000001</v>
      </c>
      <c r="P654">
        <f t="shared" si="441"/>
        <v>0</v>
      </c>
      <c r="Q654">
        <f t="shared" si="442"/>
        <v>1175.4200000000001</v>
      </c>
      <c r="R654">
        <f t="shared" si="443"/>
        <v>633.78999999999996</v>
      </c>
      <c r="S654">
        <f t="shared" si="444"/>
        <v>0</v>
      </c>
      <c r="T654">
        <f t="shared" si="445"/>
        <v>0</v>
      </c>
      <c r="U654">
        <f t="shared" si="446"/>
        <v>0</v>
      </c>
      <c r="V654">
        <f t="shared" si="447"/>
        <v>0</v>
      </c>
      <c r="W654">
        <f t="shared" si="448"/>
        <v>0</v>
      </c>
      <c r="X654">
        <f t="shared" si="449"/>
        <v>0</v>
      </c>
      <c r="Y654">
        <f t="shared" si="450"/>
        <v>0</v>
      </c>
      <c r="AA654">
        <v>52146028</v>
      </c>
      <c r="AB654">
        <f t="shared" si="451"/>
        <v>61.219999999999999</v>
      </c>
      <c r="AC654">
        <f t="shared" si="452"/>
        <v>0</v>
      </c>
      <c r="AD654">
        <f t="shared" si="453"/>
        <v>61.219999999999999</v>
      </c>
      <c r="AE654">
        <f t="shared" si="454"/>
        <v>33.009999999999998</v>
      </c>
      <c r="AF654">
        <f t="shared" si="455"/>
        <v>0</v>
      </c>
      <c r="AG654">
        <f t="shared" si="456"/>
        <v>0</v>
      </c>
      <c r="AH654">
        <f t="shared" si="457"/>
        <v>0</v>
      </c>
      <c r="AI654">
        <f t="shared" si="458"/>
        <v>0</v>
      </c>
      <c r="AJ654">
        <f t="shared" si="459"/>
        <v>0</v>
      </c>
      <c r="AK654">
        <v>61.219999999999999</v>
      </c>
      <c r="AL654">
        <v>0</v>
      </c>
      <c r="AM654">
        <v>61.219999999999999</v>
      </c>
      <c r="AN654">
        <v>33.009999999999998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1</v>
      </c>
      <c r="AW654">
        <v>1</v>
      </c>
      <c r="AZ654">
        <v>1</v>
      </c>
      <c r="BA654">
        <v>1</v>
      </c>
      <c r="BB654">
        <v>1</v>
      </c>
      <c r="BC654">
        <v>1</v>
      </c>
      <c r="BH654">
        <v>0</v>
      </c>
      <c r="BI654">
        <v>4</v>
      </c>
      <c r="BJ654" t="s">
        <v>116</v>
      </c>
      <c r="BM654">
        <v>1</v>
      </c>
      <c r="BN654">
        <v>0</v>
      </c>
      <c r="BP654">
        <v>0</v>
      </c>
      <c r="BQ654">
        <v>1</v>
      </c>
      <c r="BR654">
        <v>0</v>
      </c>
      <c r="BS654">
        <v>1</v>
      </c>
      <c r="BT654">
        <v>1</v>
      </c>
      <c r="BU654">
        <v>1</v>
      </c>
      <c r="BV654">
        <v>1</v>
      </c>
      <c r="BW654">
        <v>1</v>
      </c>
      <c r="BX654">
        <v>1</v>
      </c>
      <c r="BZ654">
        <v>0</v>
      </c>
      <c r="CA654">
        <v>0</v>
      </c>
      <c r="CE654">
        <v>0</v>
      </c>
      <c r="CF654">
        <v>0</v>
      </c>
      <c r="CG654">
        <v>0</v>
      </c>
      <c r="CM654">
        <v>0</v>
      </c>
      <c r="CO654">
        <v>0</v>
      </c>
      <c r="CP654">
        <f t="shared" si="460"/>
        <v>1175.4200000000001</v>
      </c>
      <c r="CQ654">
        <f t="shared" si="461"/>
        <v>0</v>
      </c>
      <c r="CR654">
        <f t="shared" si="462"/>
        <v>61.219999999999999</v>
      </c>
      <c r="CS654">
        <f t="shared" si="463"/>
        <v>33.009999999999998</v>
      </c>
      <c r="CT654">
        <f t="shared" si="464"/>
        <v>0</v>
      </c>
      <c r="CU654">
        <f t="shared" si="465"/>
        <v>0</v>
      </c>
      <c r="CV654">
        <f t="shared" si="466"/>
        <v>0</v>
      </c>
      <c r="CW654">
        <f t="shared" si="467"/>
        <v>0</v>
      </c>
      <c r="CX654">
        <f t="shared" si="468"/>
        <v>0</v>
      </c>
      <c r="CY654">
        <f t="shared" si="469"/>
        <v>0</v>
      </c>
      <c r="CZ654">
        <f t="shared" si="470"/>
        <v>0</v>
      </c>
      <c r="DN654">
        <v>0</v>
      </c>
      <c r="DO654">
        <v>0</v>
      </c>
      <c r="DP654">
        <v>1</v>
      </c>
      <c r="DQ654">
        <v>1</v>
      </c>
      <c r="DU654">
        <v>1009</v>
      </c>
      <c r="DV654" t="s">
        <v>112</v>
      </c>
      <c r="DW654" t="s">
        <v>112</v>
      </c>
      <c r="DX654">
        <v>1000</v>
      </c>
      <c r="EE654">
        <v>51761347</v>
      </c>
      <c r="EF654">
        <v>1</v>
      </c>
      <c r="EG654" t="s">
        <v>106</v>
      </c>
      <c r="EH654">
        <v>0</v>
      </c>
      <c r="EJ654">
        <v>4</v>
      </c>
      <c r="EK654">
        <v>1</v>
      </c>
      <c r="EL654" t="s">
        <v>117</v>
      </c>
      <c r="EM654" t="s">
        <v>108</v>
      </c>
      <c r="EQ654">
        <v>0</v>
      </c>
      <c r="ER654">
        <v>61.219999999999999</v>
      </c>
      <c r="ES654">
        <v>0</v>
      </c>
      <c r="ET654">
        <v>61.219999999999999</v>
      </c>
      <c r="EU654">
        <v>33.009999999999998</v>
      </c>
      <c r="EV654">
        <v>0</v>
      </c>
      <c r="EW654">
        <v>0</v>
      </c>
      <c r="EX654">
        <v>0</v>
      </c>
      <c r="EY654">
        <v>0</v>
      </c>
      <c r="FQ654">
        <v>0</v>
      </c>
      <c r="FR654">
        <f t="shared" si="471"/>
        <v>0</v>
      </c>
      <c r="FS654">
        <v>0</v>
      </c>
      <c r="FX654">
        <v>0</v>
      </c>
      <c r="FY654">
        <v>0</v>
      </c>
      <c r="GD654">
        <v>1</v>
      </c>
      <c r="GF654">
        <v>1602572179</v>
      </c>
      <c r="GG654">
        <v>2</v>
      </c>
      <c r="GH654">
        <v>1</v>
      </c>
      <c r="GI654">
        <v>-2</v>
      </c>
      <c r="GJ654">
        <v>0</v>
      </c>
      <c r="GK654">
        <v>0</v>
      </c>
      <c r="GL654">
        <f t="shared" si="472"/>
        <v>0</v>
      </c>
      <c r="GM654">
        <f t="shared" ref="GM654:GM655" si="480">ROUND(O654+X654+Y654,2)+GX654</f>
        <v>1175.4200000000001</v>
      </c>
      <c r="GN654">
        <f t="shared" ref="GN654:GN655" si="481">IF(OR(BI654=0,BI654=1),ROUND(O654+X654+Y654,2),0)</f>
        <v>0</v>
      </c>
      <c r="GO654">
        <f t="shared" ref="GO654:GO655" si="482">IF(BI654=2,ROUND(O654+X654+Y654,2),0)</f>
        <v>0</v>
      </c>
      <c r="GP654">
        <f t="shared" ref="GP654:GP655" si="483">IF(BI654=4,ROUND(O654+X654+Y654,2)+GX654,0)</f>
        <v>1175.4200000000001</v>
      </c>
      <c r="GR654">
        <v>0</v>
      </c>
      <c r="GS654">
        <v>3</v>
      </c>
      <c r="GT654">
        <v>0</v>
      </c>
      <c r="GV654">
        <f t="shared" si="477"/>
        <v>0</v>
      </c>
      <c r="GW654">
        <v>1</v>
      </c>
      <c r="GX654">
        <f t="shared" si="478"/>
        <v>0</v>
      </c>
      <c r="HA654">
        <v>0</v>
      </c>
      <c r="HB654">
        <v>0</v>
      </c>
      <c r="HC654">
        <f t="shared" si="479"/>
        <v>0</v>
      </c>
      <c r="IK654">
        <v>0</v>
      </c>
    </row>
    <row r="655" ht="12.75">
      <c r="A655">
        <v>17</v>
      </c>
      <c r="B655">
        <v>1</v>
      </c>
      <c r="D655">
        <f>ROW(EtalonRes!A155)</f>
        <v>155</v>
      </c>
      <c r="E655" t="s">
        <v>118</v>
      </c>
      <c r="F655" t="s">
        <v>119</v>
      </c>
      <c r="G655" t="s">
        <v>120</v>
      </c>
      <c r="H655" t="s">
        <v>112</v>
      </c>
      <c r="I655">
        <f>ROUND(I654,9)</f>
        <v>19.199999999999999</v>
      </c>
      <c r="J655">
        <v>0</v>
      </c>
      <c r="K655">
        <f>ROUND(I654,9)</f>
        <v>19.199999999999999</v>
      </c>
      <c r="O655">
        <f t="shared" si="440"/>
        <v>28387.009999999998</v>
      </c>
      <c r="P655">
        <f t="shared" si="441"/>
        <v>0</v>
      </c>
      <c r="Q655">
        <f t="shared" si="442"/>
        <v>28387.009999999998</v>
      </c>
      <c r="R655">
        <f t="shared" si="443"/>
        <v>15314.690000000001</v>
      </c>
      <c r="S655">
        <f t="shared" si="444"/>
        <v>0</v>
      </c>
      <c r="T655">
        <f t="shared" si="445"/>
        <v>0</v>
      </c>
      <c r="U655">
        <f t="shared" si="446"/>
        <v>0</v>
      </c>
      <c r="V655">
        <f t="shared" si="447"/>
        <v>0</v>
      </c>
      <c r="W655">
        <f t="shared" si="448"/>
        <v>0</v>
      </c>
      <c r="X655">
        <f t="shared" si="449"/>
        <v>0</v>
      </c>
      <c r="Y655">
        <f t="shared" si="450"/>
        <v>0</v>
      </c>
      <c r="AA655">
        <v>52146028</v>
      </c>
      <c r="AB655">
        <f t="shared" si="451"/>
        <v>1478.49</v>
      </c>
      <c r="AC655">
        <f t="shared" si="452"/>
        <v>0</v>
      </c>
      <c r="AD655">
        <f>ROUND(((((ET655*51))-((EU655*51)))+AE655),6)</f>
        <v>1478.49</v>
      </c>
      <c r="AE655">
        <f>ROUND(((EU655*51)),6)</f>
        <v>797.63999999999999</v>
      </c>
      <c r="AF655">
        <f>ROUND(((EV655*51)),6)</f>
        <v>0</v>
      </c>
      <c r="AG655">
        <f t="shared" si="456"/>
        <v>0</v>
      </c>
      <c r="AH655">
        <f>((EW655*51))</f>
        <v>0</v>
      </c>
      <c r="AI655">
        <f>((EX655*51))</f>
        <v>0</v>
      </c>
      <c r="AJ655">
        <f t="shared" si="459"/>
        <v>0</v>
      </c>
      <c r="AK655">
        <v>28.989999999999998</v>
      </c>
      <c r="AL655">
        <v>0</v>
      </c>
      <c r="AM655">
        <v>28.989999999999998</v>
      </c>
      <c r="AN655">
        <v>15.640000000000001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1</v>
      </c>
      <c r="AW655">
        <v>1</v>
      </c>
      <c r="AZ655">
        <v>1</v>
      </c>
      <c r="BA655">
        <v>1</v>
      </c>
      <c r="BB655">
        <v>1</v>
      </c>
      <c r="BC655">
        <v>1</v>
      </c>
      <c r="BH655">
        <v>0</v>
      </c>
      <c r="BI655">
        <v>4</v>
      </c>
      <c r="BJ655" t="s">
        <v>121</v>
      </c>
      <c r="BM655">
        <v>1</v>
      </c>
      <c r="BN655">
        <v>0</v>
      </c>
      <c r="BP655">
        <v>0</v>
      </c>
      <c r="BQ655">
        <v>1</v>
      </c>
      <c r="BR655">
        <v>0</v>
      </c>
      <c r="BS655">
        <v>1</v>
      </c>
      <c r="BT655">
        <v>1</v>
      </c>
      <c r="BU655">
        <v>1</v>
      </c>
      <c r="BV655">
        <v>1</v>
      </c>
      <c r="BW655">
        <v>1</v>
      </c>
      <c r="BX655">
        <v>1</v>
      </c>
      <c r="BZ655">
        <v>0</v>
      </c>
      <c r="CA655">
        <v>0</v>
      </c>
      <c r="CE655">
        <v>0</v>
      </c>
      <c r="CF655">
        <v>0</v>
      </c>
      <c r="CG655">
        <v>0</v>
      </c>
      <c r="CM655">
        <v>0</v>
      </c>
      <c r="CO655">
        <v>0</v>
      </c>
      <c r="CP655">
        <f t="shared" si="460"/>
        <v>28387.009999999998</v>
      </c>
      <c r="CQ655">
        <f t="shared" si="461"/>
        <v>0</v>
      </c>
      <c r="CR655">
        <f>(((((ET655*51))*BB655-((EU655*51))*BS655)+AE655*BS655)*AV655)</f>
        <v>1478.49</v>
      </c>
      <c r="CS655">
        <f t="shared" si="463"/>
        <v>797.63999999999999</v>
      </c>
      <c r="CT655">
        <f t="shared" si="464"/>
        <v>0</v>
      </c>
      <c r="CU655">
        <f t="shared" si="465"/>
        <v>0</v>
      </c>
      <c r="CV655">
        <f t="shared" si="466"/>
        <v>0</v>
      </c>
      <c r="CW655">
        <f t="shared" si="467"/>
        <v>0</v>
      </c>
      <c r="CX655">
        <f t="shared" si="468"/>
        <v>0</v>
      </c>
      <c r="CY655">
        <f t="shared" si="469"/>
        <v>0</v>
      </c>
      <c r="CZ655">
        <f t="shared" si="470"/>
        <v>0</v>
      </c>
      <c r="DE655" t="s">
        <v>122</v>
      </c>
      <c r="DF655" t="s">
        <v>122</v>
      </c>
      <c r="DG655" t="s">
        <v>122</v>
      </c>
      <c r="DI655" t="s">
        <v>122</v>
      </c>
      <c r="DJ655" t="s">
        <v>122</v>
      </c>
      <c r="DN655">
        <v>0</v>
      </c>
      <c r="DO655">
        <v>0</v>
      </c>
      <c r="DP655">
        <v>1</v>
      </c>
      <c r="DQ655">
        <v>1</v>
      </c>
      <c r="DU655">
        <v>1009</v>
      </c>
      <c r="DV655" t="s">
        <v>112</v>
      </c>
      <c r="DW655" t="s">
        <v>112</v>
      </c>
      <c r="DX655">
        <v>1000</v>
      </c>
      <c r="EE655">
        <v>51761347</v>
      </c>
      <c r="EF655">
        <v>1</v>
      </c>
      <c r="EG655" t="s">
        <v>106</v>
      </c>
      <c r="EH655">
        <v>0</v>
      </c>
      <c r="EJ655">
        <v>4</v>
      </c>
      <c r="EK655">
        <v>1</v>
      </c>
      <c r="EL655" t="s">
        <v>117</v>
      </c>
      <c r="EM655" t="s">
        <v>108</v>
      </c>
      <c r="EQ655">
        <v>0</v>
      </c>
      <c r="ER655">
        <v>28.989999999999998</v>
      </c>
      <c r="ES655">
        <v>0</v>
      </c>
      <c r="ET655">
        <v>28.989999999999998</v>
      </c>
      <c r="EU655">
        <v>15.640000000000001</v>
      </c>
      <c r="EV655">
        <v>0</v>
      </c>
      <c r="EW655">
        <v>0</v>
      </c>
      <c r="EX655">
        <v>0</v>
      </c>
      <c r="EY655">
        <v>0</v>
      </c>
      <c r="FQ655">
        <v>0</v>
      </c>
      <c r="FR655">
        <f t="shared" si="471"/>
        <v>0</v>
      </c>
      <c r="FS655">
        <v>0</v>
      </c>
      <c r="FX655">
        <v>0</v>
      </c>
      <c r="FY655">
        <v>0</v>
      </c>
      <c r="GD655">
        <v>1</v>
      </c>
      <c r="GF655">
        <v>-1355325295</v>
      </c>
      <c r="GG655">
        <v>2</v>
      </c>
      <c r="GH655">
        <v>1</v>
      </c>
      <c r="GI655">
        <v>-2</v>
      </c>
      <c r="GJ655">
        <v>0</v>
      </c>
      <c r="GK655">
        <v>0</v>
      </c>
      <c r="GL655">
        <f t="shared" si="472"/>
        <v>0</v>
      </c>
      <c r="GM655">
        <f t="shared" si="480"/>
        <v>28387.009999999998</v>
      </c>
      <c r="GN655">
        <f t="shared" si="481"/>
        <v>0</v>
      </c>
      <c r="GO655">
        <f t="shared" si="482"/>
        <v>0</v>
      </c>
      <c r="GP655">
        <f t="shared" si="483"/>
        <v>28387.009999999998</v>
      </c>
      <c r="GR655">
        <v>0</v>
      </c>
      <c r="GS655">
        <v>3</v>
      </c>
      <c r="GT655">
        <v>0</v>
      </c>
      <c r="GV655">
        <f t="shared" si="477"/>
        <v>0</v>
      </c>
      <c r="GW655">
        <v>1</v>
      </c>
      <c r="GX655">
        <f t="shared" si="478"/>
        <v>0</v>
      </c>
      <c r="HA655">
        <v>0</v>
      </c>
      <c r="HB655">
        <v>0</v>
      </c>
      <c r="HC655">
        <f t="shared" si="479"/>
        <v>0</v>
      </c>
      <c r="IK655">
        <v>0</v>
      </c>
    </row>
    <row r="657" ht="12.75">
      <c r="A657" s="43">
        <v>51</v>
      </c>
      <c r="B657" s="43">
        <f>B648</f>
        <v>1</v>
      </c>
      <c r="C657" s="43">
        <f>A648</f>
        <v>5</v>
      </c>
      <c r="D657" s="43">
        <f>ROW(A648)</f>
        <v>648</v>
      </c>
      <c r="E657" s="43"/>
      <c r="F657" s="43" t="str">
        <f>IF(F648&lt;&gt;"",F648,"")</f>
        <v xml:space="preserve">Новый подраздел</v>
      </c>
      <c r="G657" s="43" t="str">
        <f>IF(G648&lt;&gt;"",G648,"")</f>
        <v xml:space="preserve">Ремонт асфальтобетонного покрытия - 200,0 м2</v>
      </c>
      <c r="H657" s="43">
        <v>0</v>
      </c>
      <c r="I657" s="43"/>
      <c r="J657" s="43"/>
      <c r="K657" s="43"/>
      <c r="L657" s="43"/>
      <c r="M657" s="43"/>
      <c r="N657" s="43"/>
      <c r="O657" s="43">
        <f>ROUND(AB657,2)</f>
        <v>136222.42999999999</v>
      </c>
      <c r="P657" s="43">
        <f>ROUND(AC657,2)</f>
        <v>75748</v>
      </c>
      <c r="Q657" s="43">
        <f>ROUND(AD657,2)</f>
        <v>47866.43</v>
      </c>
      <c r="R657" s="43">
        <f>ROUND(AE657,2)</f>
        <v>24366.48</v>
      </c>
      <c r="S657" s="43">
        <f>ROUND(AF657,2)</f>
        <v>12608</v>
      </c>
      <c r="T657" s="43">
        <f>ROUND(AG657,2)</f>
        <v>0</v>
      </c>
      <c r="U657" s="43">
        <f>AH657</f>
        <v>46</v>
      </c>
      <c r="V657" s="43">
        <f>AI657</f>
        <v>0</v>
      </c>
      <c r="W657" s="43">
        <f>ROUND(AJ657,2)</f>
        <v>0</v>
      </c>
      <c r="X657" s="43">
        <f>ROUND(AK657,2)</f>
        <v>8825.6000000000004</v>
      </c>
      <c r="Y657" s="43">
        <f>ROUND(AL657,2)</f>
        <v>1260.8</v>
      </c>
      <c r="Z657" s="43"/>
      <c r="AA657" s="43"/>
      <c r="AB657" s="43">
        <f>ROUND(SUMIF(AA652:AA655,"=52146028",O652:O655),2)</f>
        <v>136222.42999999999</v>
      </c>
      <c r="AC657" s="43">
        <f>ROUND(SUMIF(AA652:AA655,"=52146028",P652:P655),2)</f>
        <v>75748</v>
      </c>
      <c r="AD657" s="43">
        <f>ROUND(SUMIF(AA652:AA655,"=52146028",Q652:Q655),2)</f>
        <v>47866.43</v>
      </c>
      <c r="AE657" s="43">
        <f>ROUND(SUMIF(AA652:AA655,"=52146028",R652:R655),2)</f>
        <v>24366.48</v>
      </c>
      <c r="AF657" s="43">
        <f>ROUND(SUMIF(AA652:AA655,"=52146028",S652:S655),2)</f>
        <v>12608</v>
      </c>
      <c r="AG657" s="43">
        <f>ROUND(SUMIF(AA652:AA655,"=52146028",T652:T655),2)</f>
        <v>0</v>
      </c>
      <c r="AH657" s="43">
        <f>SUMIF(AA652:AA655,"=52146028",U652:U655)</f>
        <v>46</v>
      </c>
      <c r="AI657" s="43">
        <f>SUMIF(AA652:AA655,"=52146028",V652:V655)</f>
        <v>0</v>
      </c>
      <c r="AJ657" s="43">
        <f>ROUND(SUMIF(AA652:AA655,"=52146028",W652:W655),2)</f>
        <v>0</v>
      </c>
      <c r="AK657" s="43">
        <f>ROUND(SUMIF(AA652:AA655,"=52146028",X652:X655),2)</f>
        <v>8825.6000000000004</v>
      </c>
      <c r="AL657" s="43">
        <f>ROUND(SUMIF(AA652:AA655,"=52146028",Y652:Y655),2)</f>
        <v>1260.8</v>
      </c>
      <c r="AM657" s="43"/>
      <c r="AN657" s="43"/>
      <c r="AO657" s="43">
        <f>ROUND(BX657,2)</f>
        <v>0</v>
      </c>
      <c r="AP657" s="43">
        <f>ROUND(BY657,2)</f>
        <v>0</v>
      </c>
      <c r="AQ657" s="43">
        <f>ROUND(BZ657,2)</f>
        <v>0</v>
      </c>
      <c r="AR657" s="43">
        <f>ROUND(CA657,2)</f>
        <v>155400.26999999999</v>
      </c>
      <c r="AS657" s="43">
        <f>ROUND(CB657,2)</f>
        <v>0</v>
      </c>
      <c r="AT657" s="43">
        <f>ROUND(CC657,2)</f>
        <v>0</v>
      </c>
      <c r="AU657" s="43">
        <f>ROUND(CD657,2)</f>
        <v>155400.26999999999</v>
      </c>
      <c r="AV657" s="43">
        <f>ROUND(CE657,2)</f>
        <v>75748</v>
      </c>
      <c r="AW657" s="43">
        <f>ROUND(CF657,2)</f>
        <v>75748</v>
      </c>
      <c r="AX657" s="43">
        <f>ROUND(CG657,2)</f>
        <v>0</v>
      </c>
      <c r="AY657" s="43">
        <f>ROUND(CH657,2)</f>
        <v>75748</v>
      </c>
      <c r="AZ657" s="43">
        <f>ROUND(CI657,2)</f>
        <v>0</v>
      </c>
      <c r="BA657" s="43">
        <f>ROUND(CJ657,2)</f>
        <v>0</v>
      </c>
      <c r="BB657" s="43">
        <f>ROUND(CK657,2)</f>
        <v>0</v>
      </c>
      <c r="BC657" s="43">
        <f>ROUND(CL657,2)</f>
        <v>0</v>
      </c>
      <c r="BD657" s="43">
        <f>ROUND(CM657,2)</f>
        <v>0</v>
      </c>
      <c r="BE657" s="43"/>
      <c r="BF657" s="43"/>
      <c r="BG657" s="43"/>
      <c r="BH657" s="43"/>
      <c r="BI657" s="43"/>
      <c r="BJ657" s="43"/>
      <c r="BK657" s="43"/>
      <c r="BL657" s="43"/>
      <c r="BM657" s="43"/>
      <c r="BN657" s="43"/>
      <c r="BO657" s="43"/>
      <c r="BP657" s="43"/>
      <c r="BQ657" s="43"/>
      <c r="BR657" s="43"/>
      <c r="BS657" s="43"/>
      <c r="BT657" s="43"/>
      <c r="BU657" s="43"/>
      <c r="BV657" s="43"/>
      <c r="BW657" s="43"/>
      <c r="BX657" s="43">
        <f>ROUND(SUMIF(AA652:AA655,"=52146028",FQ652:FQ655),2)</f>
        <v>0</v>
      </c>
      <c r="BY657" s="43">
        <f>ROUND(SUMIF(AA652:AA655,"=52146028",FR652:FR655),2)</f>
        <v>0</v>
      </c>
      <c r="BZ657" s="43">
        <f>ROUND(SUMIF(AA652:AA655,"=52146028",GL652:GL655),2)</f>
        <v>0</v>
      </c>
      <c r="CA657" s="43">
        <f>ROUND(SUMIF(AA652:AA655,"=52146028",GM652:GM655),2)</f>
        <v>155400.26999999999</v>
      </c>
      <c r="CB657" s="43">
        <f>ROUND(SUMIF(AA652:AA655,"=52146028",GN652:GN655),2)</f>
        <v>0</v>
      </c>
      <c r="CC657" s="43">
        <f>ROUND(SUMIF(AA652:AA655,"=52146028",GO652:GO655),2)</f>
        <v>0</v>
      </c>
      <c r="CD657" s="43">
        <f>ROUND(SUMIF(AA652:AA655,"=52146028",GP652:GP655),2)</f>
        <v>155400.26999999999</v>
      </c>
      <c r="CE657" s="43">
        <f>AC657-BX657</f>
        <v>75748</v>
      </c>
      <c r="CF657" s="43">
        <f>AC657-BY657</f>
        <v>75748</v>
      </c>
      <c r="CG657" s="43">
        <f>BX657-BZ657</f>
        <v>0</v>
      </c>
      <c r="CH657" s="43">
        <f>AC657-BX657-BY657+BZ657</f>
        <v>75748</v>
      </c>
      <c r="CI657" s="43">
        <f>BY657-BZ657</f>
        <v>0</v>
      </c>
      <c r="CJ657" s="43">
        <f>ROUND(SUMIF(AA652:AA655,"=52146028",GX652:GX655),2)</f>
        <v>0</v>
      </c>
      <c r="CK657" s="43">
        <f>ROUND(SUMIF(AA652:AA655,"=52146028",GY652:GY655),2)</f>
        <v>0</v>
      </c>
      <c r="CL657" s="43">
        <f>ROUND(SUMIF(AA652:AA655,"=52146028",GZ652:GZ655),2)</f>
        <v>0</v>
      </c>
      <c r="CM657" s="43">
        <f>ROUND(SUMIF(AA652:AA655,"=52146028",HD652:HD655),2)</f>
        <v>0</v>
      </c>
      <c r="CN657" s="43"/>
      <c r="CO657" s="43"/>
      <c r="CP657" s="43"/>
      <c r="CQ657" s="43"/>
      <c r="CR657" s="43"/>
      <c r="CS657" s="43"/>
      <c r="CT657" s="43"/>
      <c r="CU657" s="43"/>
      <c r="CV657" s="43"/>
      <c r="CW657" s="43"/>
      <c r="CX657" s="43"/>
      <c r="CY657" s="43"/>
      <c r="CZ657" s="43"/>
      <c r="DA657" s="43"/>
      <c r="DB657" s="43"/>
      <c r="DC657" s="43"/>
      <c r="DD657" s="43"/>
      <c r="DE657" s="43"/>
      <c r="DF657" s="43"/>
      <c r="DG657" s="44"/>
      <c r="DH657" s="44"/>
      <c r="DI657" s="44"/>
      <c r="DJ657" s="44"/>
      <c r="DK657" s="44"/>
      <c r="DL657" s="44"/>
      <c r="DM657" s="44"/>
      <c r="DN657" s="44"/>
      <c r="DO657" s="44"/>
      <c r="DP657" s="44"/>
      <c r="DQ657" s="44"/>
      <c r="DR657" s="44"/>
      <c r="DS657" s="44"/>
      <c r="DT657" s="44"/>
      <c r="DU657" s="44"/>
      <c r="DV657" s="44"/>
      <c r="DW657" s="44"/>
      <c r="DX657" s="44"/>
      <c r="DY657" s="44"/>
      <c r="DZ657" s="44"/>
      <c r="EA657" s="44"/>
      <c r="EB657" s="44"/>
      <c r="EC657" s="44"/>
      <c r="ED657" s="44"/>
      <c r="EE657" s="44"/>
      <c r="EF657" s="44"/>
      <c r="EG657" s="44"/>
      <c r="EH657" s="44"/>
      <c r="EI657" s="44"/>
      <c r="EJ657" s="44"/>
      <c r="EK657" s="44"/>
      <c r="EL657" s="44"/>
      <c r="EM657" s="44"/>
      <c r="EN657" s="44"/>
      <c r="EO657" s="44"/>
      <c r="EP657" s="44"/>
      <c r="EQ657" s="44"/>
      <c r="ER657" s="44"/>
      <c r="ES657" s="44"/>
      <c r="ET657" s="44"/>
      <c r="EU657" s="44"/>
      <c r="EV657" s="44"/>
      <c r="EW657" s="44"/>
      <c r="EX657" s="44"/>
      <c r="EY657" s="44"/>
      <c r="EZ657" s="44"/>
      <c r="FA657" s="44"/>
      <c r="FB657" s="44"/>
      <c r="FC657" s="44"/>
      <c r="FD657" s="44"/>
      <c r="FE657" s="44"/>
      <c r="FF657" s="44"/>
      <c r="FG657" s="44"/>
      <c r="FH657" s="44"/>
      <c r="FI657" s="44"/>
      <c r="FJ657" s="44"/>
      <c r="FK657" s="44"/>
      <c r="FL657" s="44"/>
      <c r="FM657" s="44"/>
      <c r="FN657" s="44"/>
      <c r="FO657" s="44"/>
      <c r="FP657" s="44"/>
      <c r="FQ657" s="44"/>
      <c r="FR657" s="44"/>
      <c r="FS657" s="44"/>
      <c r="FT657" s="44"/>
      <c r="FU657" s="44"/>
      <c r="FV657" s="44"/>
      <c r="FW657" s="44"/>
      <c r="FX657" s="44"/>
      <c r="FY657" s="44"/>
      <c r="FZ657" s="44"/>
      <c r="GA657" s="44"/>
      <c r="GB657" s="44"/>
      <c r="GC657" s="44"/>
      <c r="GD657" s="44"/>
      <c r="GE657" s="44"/>
      <c r="GF657" s="44"/>
      <c r="GG657" s="44"/>
      <c r="GH657" s="44"/>
      <c r="GI657" s="44"/>
      <c r="GJ657" s="44"/>
      <c r="GK657" s="44"/>
      <c r="GL657" s="44"/>
      <c r="GM657" s="44"/>
      <c r="GN657" s="44"/>
      <c r="GO657" s="44"/>
      <c r="GP657" s="44"/>
      <c r="GQ657" s="44"/>
      <c r="GR657" s="44"/>
      <c r="GS657" s="44"/>
      <c r="GT657" s="44"/>
      <c r="GU657" s="44"/>
      <c r="GV657" s="44"/>
      <c r="GW657" s="44"/>
      <c r="GX657" s="44">
        <v>0</v>
      </c>
    </row>
    <row r="659" ht="12.75">
      <c r="A659" s="45">
        <v>50</v>
      </c>
      <c r="B659" s="45">
        <v>0</v>
      </c>
      <c r="C659" s="45">
        <v>0</v>
      </c>
      <c r="D659" s="45">
        <v>1</v>
      </c>
      <c r="E659" s="45">
        <v>201</v>
      </c>
      <c r="F659" s="45">
        <f>ROUND(Source!O657,O659)</f>
        <v>136222.42999999999</v>
      </c>
      <c r="G659" s="45" t="s">
        <v>123</v>
      </c>
      <c r="H659" s="45" t="s">
        <v>124</v>
      </c>
      <c r="I659" s="45"/>
      <c r="J659" s="45"/>
      <c r="K659" s="45">
        <v>201</v>
      </c>
      <c r="L659" s="45">
        <v>1</v>
      </c>
      <c r="M659" s="45">
        <v>3</v>
      </c>
      <c r="N659" s="45"/>
      <c r="O659" s="45">
        <v>2</v>
      </c>
      <c r="P659" s="45"/>
      <c r="Q659" s="45"/>
      <c r="R659" s="45"/>
      <c r="S659" s="45"/>
      <c r="T659" s="45"/>
      <c r="U659" s="45"/>
      <c r="V659" s="45"/>
      <c r="W659" s="45">
        <v>136222.42999999999</v>
      </c>
      <c r="X659" s="45">
        <v>1</v>
      </c>
      <c r="Y659" s="45">
        <v>136222.42999999999</v>
      </c>
      <c r="Z659" s="45"/>
      <c r="AA659" s="45"/>
      <c r="AB659" s="45"/>
    </row>
    <row r="660" ht="12.75">
      <c r="A660" s="45">
        <v>50</v>
      </c>
      <c r="B660" s="45">
        <v>0</v>
      </c>
      <c r="C660" s="45">
        <v>0</v>
      </c>
      <c r="D660" s="45">
        <v>1</v>
      </c>
      <c r="E660" s="45">
        <v>202</v>
      </c>
      <c r="F660" s="45">
        <f>ROUND(Source!P657,O660)</f>
        <v>75748</v>
      </c>
      <c r="G660" s="45" t="s">
        <v>125</v>
      </c>
      <c r="H660" s="45" t="s">
        <v>126</v>
      </c>
      <c r="I660" s="45"/>
      <c r="J660" s="45"/>
      <c r="K660" s="45">
        <v>202</v>
      </c>
      <c r="L660" s="45">
        <v>2</v>
      </c>
      <c r="M660" s="45">
        <v>3</v>
      </c>
      <c r="N660" s="45"/>
      <c r="O660" s="45">
        <v>2</v>
      </c>
      <c r="P660" s="45"/>
      <c r="Q660" s="45"/>
      <c r="R660" s="45"/>
      <c r="S660" s="45"/>
      <c r="T660" s="45"/>
      <c r="U660" s="45"/>
      <c r="V660" s="45"/>
      <c r="W660" s="45">
        <v>75748</v>
      </c>
      <c r="X660" s="45">
        <v>1</v>
      </c>
      <c r="Y660" s="45">
        <v>75748</v>
      </c>
      <c r="Z660" s="45"/>
      <c r="AA660" s="45"/>
      <c r="AB660" s="45"/>
    </row>
    <row r="661" ht="12.75">
      <c r="A661" s="45">
        <v>50</v>
      </c>
      <c r="B661" s="45">
        <v>0</v>
      </c>
      <c r="C661" s="45">
        <v>0</v>
      </c>
      <c r="D661" s="45">
        <v>1</v>
      </c>
      <c r="E661" s="45">
        <v>222</v>
      </c>
      <c r="F661" s="45">
        <f>ROUND(Source!AO657,O661)</f>
        <v>0</v>
      </c>
      <c r="G661" s="45" t="s">
        <v>127</v>
      </c>
      <c r="H661" s="45" t="s">
        <v>128</v>
      </c>
      <c r="I661" s="45"/>
      <c r="J661" s="45"/>
      <c r="K661" s="45">
        <v>222</v>
      </c>
      <c r="L661" s="45">
        <v>3</v>
      </c>
      <c r="M661" s="45">
        <v>3</v>
      </c>
      <c r="N661" s="45"/>
      <c r="O661" s="45">
        <v>2</v>
      </c>
      <c r="P661" s="45"/>
      <c r="Q661" s="45"/>
      <c r="R661" s="45"/>
      <c r="S661" s="45"/>
      <c r="T661" s="45"/>
      <c r="U661" s="45"/>
      <c r="V661" s="45"/>
      <c r="W661" s="45">
        <v>0</v>
      </c>
      <c r="X661" s="45">
        <v>1</v>
      </c>
      <c r="Y661" s="45">
        <v>0</v>
      </c>
      <c r="Z661" s="45"/>
      <c r="AA661" s="45"/>
      <c r="AB661" s="45"/>
    </row>
    <row r="662" ht="12.75">
      <c r="A662" s="45">
        <v>50</v>
      </c>
      <c r="B662" s="45">
        <v>0</v>
      </c>
      <c r="C662" s="45">
        <v>0</v>
      </c>
      <c r="D662" s="45">
        <v>1</v>
      </c>
      <c r="E662" s="45">
        <v>225</v>
      </c>
      <c r="F662" s="45">
        <f>ROUND(Source!AV657,O662)</f>
        <v>75748</v>
      </c>
      <c r="G662" s="45" t="s">
        <v>129</v>
      </c>
      <c r="H662" s="45" t="s">
        <v>130</v>
      </c>
      <c r="I662" s="45"/>
      <c r="J662" s="45"/>
      <c r="K662" s="45">
        <v>225</v>
      </c>
      <c r="L662" s="45">
        <v>4</v>
      </c>
      <c r="M662" s="45">
        <v>3</v>
      </c>
      <c r="N662" s="45"/>
      <c r="O662" s="45">
        <v>2</v>
      </c>
      <c r="P662" s="45"/>
      <c r="Q662" s="45"/>
      <c r="R662" s="45"/>
      <c r="S662" s="45"/>
      <c r="T662" s="45"/>
      <c r="U662" s="45"/>
      <c r="V662" s="45"/>
      <c r="W662" s="45">
        <v>75748</v>
      </c>
      <c r="X662" s="45">
        <v>1</v>
      </c>
      <c r="Y662" s="45">
        <v>75748</v>
      </c>
      <c r="Z662" s="45"/>
      <c r="AA662" s="45"/>
      <c r="AB662" s="45"/>
    </row>
    <row r="663" ht="12.75">
      <c r="A663" s="45">
        <v>50</v>
      </c>
      <c r="B663" s="45">
        <v>0</v>
      </c>
      <c r="C663" s="45">
        <v>0</v>
      </c>
      <c r="D663" s="45">
        <v>1</v>
      </c>
      <c r="E663" s="45">
        <v>226</v>
      </c>
      <c r="F663" s="45">
        <f>ROUND(Source!AW657,O663)</f>
        <v>75748</v>
      </c>
      <c r="G663" s="45" t="s">
        <v>131</v>
      </c>
      <c r="H663" s="45" t="s">
        <v>132</v>
      </c>
      <c r="I663" s="45"/>
      <c r="J663" s="45"/>
      <c r="K663" s="45">
        <v>226</v>
      </c>
      <c r="L663" s="45">
        <v>5</v>
      </c>
      <c r="M663" s="45">
        <v>3</v>
      </c>
      <c r="N663" s="45"/>
      <c r="O663" s="45">
        <v>2</v>
      </c>
      <c r="P663" s="45"/>
      <c r="Q663" s="45"/>
      <c r="R663" s="45"/>
      <c r="S663" s="45"/>
      <c r="T663" s="45"/>
      <c r="U663" s="45"/>
      <c r="V663" s="45"/>
      <c r="W663" s="45">
        <v>75748</v>
      </c>
      <c r="X663" s="45">
        <v>1</v>
      </c>
      <c r="Y663" s="45">
        <v>75748</v>
      </c>
      <c r="Z663" s="45"/>
      <c r="AA663" s="45"/>
      <c r="AB663" s="45"/>
    </row>
    <row r="664" ht="12.75">
      <c r="A664" s="45">
        <v>50</v>
      </c>
      <c r="B664" s="45">
        <v>0</v>
      </c>
      <c r="C664" s="45">
        <v>0</v>
      </c>
      <c r="D664" s="45">
        <v>1</v>
      </c>
      <c r="E664" s="45">
        <v>227</v>
      </c>
      <c r="F664" s="45">
        <f>ROUND(Source!AX657,O664)</f>
        <v>0</v>
      </c>
      <c r="G664" s="45" t="s">
        <v>133</v>
      </c>
      <c r="H664" s="45" t="s">
        <v>134</v>
      </c>
      <c r="I664" s="45"/>
      <c r="J664" s="45"/>
      <c r="K664" s="45">
        <v>227</v>
      </c>
      <c r="L664" s="45">
        <v>6</v>
      </c>
      <c r="M664" s="45">
        <v>3</v>
      </c>
      <c r="N664" s="45"/>
      <c r="O664" s="45">
        <v>2</v>
      </c>
      <c r="P664" s="45"/>
      <c r="Q664" s="45"/>
      <c r="R664" s="45"/>
      <c r="S664" s="45"/>
      <c r="T664" s="45"/>
      <c r="U664" s="45"/>
      <c r="V664" s="45"/>
      <c r="W664" s="45">
        <v>0</v>
      </c>
      <c r="X664" s="45">
        <v>1</v>
      </c>
      <c r="Y664" s="45">
        <v>0</v>
      </c>
      <c r="Z664" s="45"/>
      <c r="AA664" s="45"/>
      <c r="AB664" s="45"/>
    </row>
    <row r="665" ht="12.75">
      <c r="A665" s="45">
        <v>50</v>
      </c>
      <c r="B665" s="45">
        <v>0</v>
      </c>
      <c r="C665" s="45">
        <v>0</v>
      </c>
      <c r="D665" s="45">
        <v>1</v>
      </c>
      <c r="E665" s="45">
        <v>228</v>
      </c>
      <c r="F665" s="45">
        <f>ROUND(Source!AY657,O665)</f>
        <v>75748</v>
      </c>
      <c r="G665" s="45" t="s">
        <v>135</v>
      </c>
      <c r="H665" s="45" t="s">
        <v>136</v>
      </c>
      <c r="I665" s="45"/>
      <c r="J665" s="45"/>
      <c r="K665" s="45">
        <v>228</v>
      </c>
      <c r="L665" s="45">
        <v>7</v>
      </c>
      <c r="M665" s="45">
        <v>3</v>
      </c>
      <c r="N665" s="45"/>
      <c r="O665" s="45">
        <v>2</v>
      </c>
      <c r="P665" s="45"/>
      <c r="Q665" s="45"/>
      <c r="R665" s="45"/>
      <c r="S665" s="45"/>
      <c r="T665" s="45"/>
      <c r="U665" s="45"/>
      <c r="V665" s="45"/>
      <c r="W665" s="45">
        <v>75748</v>
      </c>
      <c r="X665" s="45">
        <v>1</v>
      </c>
      <c r="Y665" s="45">
        <v>75748</v>
      </c>
      <c r="Z665" s="45"/>
      <c r="AA665" s="45"/>
      <c r="AB665" s="45"/>
    </row>
    <row r="666" ht="12.75">
      <c r="A666" s="45">
        <v>50</v>
      </c>
      <c r="B666" s="45">
        <v>0</v>
      </c>
      <c r="C666" s="45">
        <v>0</v>
      </c>
      <c r="D666" s="45">
        <v>1</v>
      </c>
      <c r="E666" s="45">
        <v>216</v>
      </c>
      <c r="F666" s="45">
        <f>ROUND(Source!AP657,O666)</f>
        <v>0</v>
      </c>
      <c r="G666" s="45" t="s">
        <v>137</v>
      </c>
      <c r="H666" s="45" t="s">
        <v>138</v>
      </c>
      <c r="I666" s="45"/>
      <c r="J666" s="45"/>
      <c r="K666" s="45">
        <v>216</v>
      </c>
      <c r="L666" s="45">
        <v>8</v>
      </c>
      <c r="M666" s="45">
        <v>3</v>
      </c>
      <c r="N666" s="45"/>
      <c r="O666" s="45">
        <v>2</v>
      </c>
      <c r="P666" s="45"/>
      <c r="Q666" s="45"/>
      <c r="R666" s="45"/>
      <c r="S666" s="45"/>
      <c r="T666" s="45"/>
      <c r="U666" s="45"/>
      <c r="V666" s="45"/>
      <c r="W666" s="45">
        <v>0</v>
      </c>
      <c r="X666" s="45">
        <v>1</v>
      </c>
      <c r="Y666" s="45">
        <v>0</v>
      </c>
      <c r="Z666" s="45"/>
      <c r="AA666" s="45"/>
      <c r="AB666" s="45"/>
    </row>
    <row r="667" ht="12.75">
      <c r="A667" s="45">
        <v>50</v>
      </c>
      <c r="B667" s="45">
        <v>0</v>
      </c>
      <c r="C667" s="45">
        <v>0</v>
      </c>
      <c r="D667" s="45">
        <v>1</v>
      </c>
      <c r="E667" s="45">
        <v>223</v>
      </c>
      <c r="F667" s="45">
        <f>ROUND(Source!AQ657,O667)</f>
        <v>0</v>
      </c>
      <c r="G667" s="45" t="s">
        <v>139</v>
      </c>
      <c r="H667" s="45" t="s">
        <v>140</v>
      </c>
      <c r="I667" s="45"/>
      <c r="J667" s="45"/>
      <c r="K667" s="45">
        <v>223</v>
      </c>
      <c r="L667" s="45">
        <v>9</v>
      </c>
      <c r="M667" s="45">
        <v>3</v>
      </c>
      <c r="N667" s="45"/>
      <c r="O667" s="45">
        <v>2</v>
      </c>
      <c r="P667" s="45"/>
      <c r="Q667" s="45"/>
      <c r="R667" s="45"/>
      <c r="S667" s="45"/>
      <c r="T667" s="45"/>
      <c r="U667" s="45"/>
      <c r="V667" s="45"/>
      <c r="W667" s="45">
        <v>0</v>
      </c>
      <c r="X667" s="45">
        <v>1</v>
      </c>
      <c r="Y667" s="45">
        <v>0</v>
      </c>
      <c r="Z667" s="45"/>
      <c r="AA667" s="45"/>
      <c r="AB667" s="45"/>
    </row>
    <row r="668" ht="12.75">
      <c r="A668" s="45">
        <v>50</v>
      </c>
      <c r="B668" s="45">
        <v>0</v>
      </c>
      <c r="C668" s="45">
        <v>0</v>
      </c>
      <c r="D668" s="45">
        <v>1</v>
      </c>
      <c r="E668" s="45">
        <v>229</v>
      </c>
      <c r="F668" s="45">
        <f>ROUND(Source!AZ657,O668)</f>
        <v>0</v>
      </c>
      <c r="G668" s="45" t="s">
        <v>141</v>
      </c>
      <c r="H668" s="45" t="s">
        <v>142</v>
      </c>
      <c r="I668" s="45"/>
      <c r="J668" s="45"/>
      <c r="K668" s="45">
        <v>229</v>
      </c>
      <c r="L668" s="45">
        <v>10</v>
      </c>
      <c r="M668" s="45">
        <v>3</v>
      </c>
      <c r="N668" s="45"/>
      <c r="O668" s="45">
        <v>2</v>
      </c>
      <c r="P668" s="45"/>
      <c r="Q668" s="45"/>
      <c r="R668" s="45"/>
      <c r="S668" s="45"/>
      <c r="T668" s="45"/>
      <c r="U668" s="45"/>
      <c r="V668" s="45"/>
      <c r="W668" s="45">
        <v>0</v>
      </c>
      <c r="X668" s="45">
        <v>1</v>
      </c>
      <c r="Y668" s="45">
        <v>0</v>
      </c>
      <c r="Z668" s="45"/>
      <c r="AA668" s="45"/>
      <c r="AB668" s="45"/>
    </row>
    <row r="669" ht="12.75">
      <c r="A669" s="45">
        <v>50</v>
      </c>
      <c r="B669" s="45">
        <v>0</v>
      </c>
      <c r="C669" s="45">
        <v>0</v>
      </c>
      <c r="D669" s="45">
        <v>1</v>
      </c>
      <c r="E669" s="45">
        <v>203</v>
      </c>
      <c r="F669" s="45">
        <f>ROUND(Source!Q657,O669)</f>
        <v>47866.43</v>
      </c>
      <c r="G669" s="45" t="s">
        <v>143</v>
      </c>
      <c r="H669" s="45" t="s">
        <v>144</v>
      </c>
      <c r="I669" s="45"/>
      <c r="J669" s="45"/>
      <c r="K669" s="45">
        <v>203</v>
      </c>
      <c r="L669" s="45">
        <v>11</v>
      </c>
      <c r="M669" s="45">
        <v>3</v>
      </c>
      <c r="N669" s="45"/>
      <c r="O669" s="45">
        <v>2</v>
      </c>
      <c r="P669" s="45"/>
      <c r="Q669" s="45"/>
      <c r="R669" s="45"/>
      <c r="S669" s="45"/>
      <c r="T669" s="45"/>
      <c r="U669" s="45"/>
      <c r="V669" s="45"/>
      <c r="W669" s="45">
        <v>47866.43</v>
      </c>
      <c r="X669" s="45">
        <v>1</v>
      </c>
      <c r="Y669" s="45">
        <v>47866.43</v>
      </c>
      <c r="Z669" s="45"/>
      <c r="AA669" s="45"/>
      <c r="AB669" s="45"/>
    </row>
    <row r="670" ht="12.75">
      <c r="A670" s="45">
        <v>50</v>
      </c>
      <c r="B670" s="45">
        <v>0</v>
      </c>
      <c r="C670" s="45">
        <v>0</v>
      </c>
      <c r="D670" s="45">
        <v>1</v>
      </c>
      <c r="E670" s="45">
        <v>231</v>
      </c>
      <c r="F670" s="45">
        <f>ROUND(Source!BB657,O670)</f>
        <v>0</v>
      </c>
      <c r="G670" s="45" t="s">
        <v>145</v>
      </c>
      <c r="H670" s="45" t="s">
        <v>146</v>
      </c>
      <c r="I670" s="45"/>
      <c r="J670" s="45"/>
      <c r="K670" s="45">
        <v>231</v>
      </c>
      <c r="L670" s="45">
        <v>12</v>
      </c>
      <c r="M670" s="45">
        <v>3</v>
      </c>
      <c r="N670" s="45"/>
      <c r="O670" s="45">
        <v>2</v>
      </c>
      <c r="P670" s="45"/>
      <c r="Q670" s="45"/>
      <c r="R670" s="45"/>
      <c r="S670" s="45"/>
      <c r="T670" s="45"/>
      <c r="U670" s="45"/>
      <c r="V670" s="45"/>
      <c r="W670" s="45">
        <v>0</v>
      </c>
      <c r="X670" s="45">
        <v>1</v>
      </c>
      <c r="Y670" s="45">
        <v>0</v>
      </c>
      <c r="Z670" s="45"/>
      <c r="AA670" s="45"/>
      <c r="AB670" s="45"/>
    </row>
    <row r="671" ht="12.75">
      <c r="A671" s="45">
        <v>50</v>
      </c>
      <c r="B671" s="45">
        <v>0</v>
      </c>
      <c r="C671" s="45">
        <v>0</v>
      </c>
      <c r="D671" s="45">
        <v>1</v>
      </c>
      <c r="E671" s="45">
        <v>204</v>
      </c>
      <c r="F671" s="45">
        <f>ROUND(Source!R657,O671)</f>
        <v>24366.48</v>
      </c>
      <c r="G671" s="45" t="s">
        <v>147</v>
      </c>
      <c r="H671" s="45" t="s">
        <v>148</v>
      </c>
      <c r="I671" s="45"/>
      <c r="J671" s="45"/>
      <c r="K671" s="45">
        <v>204</v>
      </c>
      <c r="L671" s="45">
        <v>13</v>
      </c>
      <c r="M671" s="45">
        <v>3</v>
      </c>
      <c r="N671" s="45"/>
      <c r="O671" s="45">
        <v>2</v>
      </c>
      <c r="P671" s="45"/>
      <c r="Q671" s="45"/>
      <c r="R671" s="45"/>
      <c r="S671" s="45"/>
      <c r="T671" s="45"/>
      <c r="U671" s="45"/>
      <c r="V671" s="45"/>
      <c r="W671" s="45">
        <v>24366.48</v>
      </c>
      <c r="X671" s="45">
        <v>1</v>
      </c>
      <c r="Y671" s="45">
        <v>24366.48</v>
      </c>
      <c r="Z671" s="45"/>
      <c r="AA671" s="45"/>
      <c r="AB671" s="45"/>
    </row>
    <row r="672" ht="12.75">
      <c r="A672" s="45">
        <v>50</v>
      </c>
      <c r="B672" s="45">
        <v>0</v>
      </c>
      <c r="C672" s="45">
        <v>0</v>
      </c>
      <c r="D672" s="45">
        <v>1</v>
      </c>
      <c r="E672" s="45">
        <v>205</v>
      </c>
      <c r="F672" s="45">
        <f>ROUND(Source!S657,O672)</f>
        <v>12608</v>
      </c>
      <c r="G672" s="45" t="s">
        <v>149</v>
      </c>
      <c r="H672" s="45" t="s">
        <v>150</v>
      </c>
      <c r="I672" s="45"/>
      <c r="J672" s="45"/>
      <c r="K672" s="45">
        <v>205</v>
      </c>
      <c r="L672" s="45">
        <v>14</v>
      </c>
      <c r="M672" s="45">
        <v>3</v>
      </c>
      <c r="N672" s="45"/>
      <c r="O672" s="45">
        <v>2</v>
      </c>
      <c r="P672" s="45"/>
      <c r="Q672" s="45"/>
      <c r="R672" s="45"/>
      <c r="S672" s="45"/>
      <c r="T672" s="45"/>
      <c r="U672" s="45"/>
      <c r="V672" s="45"/>
      <c r="W672" s="45">
        <v>12608</v>
      </c>
      <c r="X672" s="45">
        <v>1</v>
      </c>
      <c r="Y672" s="45">
        <v>12608</v>
      </c>
      <c r="Z672" s="45"/>
      <c r="AA672" s="45"/>
      <c r="AB672" s="45"/>
    </row>
    <row r="673" ht="12.75">
      <c r="A673" s="45">
        <v>50</v>
      </c>
      <c r="B673" s="45">
        <v>0</v>
      </c>
      <c r="C673" s="45">
        <v>0</v>
      </c>
      <c r="D673" s="45">
        <v>1</v>
      </c>
      <c r="E673" s="45">
        <v>232</v>
      </c>
      <c r="F673" s="45">
        <f>ROUND(Source!BC657,O673)</f>
        <v>0</v>
      </c>
      <c r="G673" s="45" t="s">
        <v>151</v>
      </c>
      <c r="H673" s="45" t="s">
        <v>152</v>
      </c>
      <c r="I673" s="45"/>
      <c r="J673" s="45"/>
      <c r="K673" s="45">
        <v>232</v>
      </c>
      <c r="L673" s="45">
        <v>15</v>
      </c>
      <c r="M673" s="45">
        <v>3</v>
      </c>
      <c r="N673" s="45"/>
      <c r="O673" s="45">
        <v>2</v>
      </c>
      <c r="P673" s="45"/>
      <c r="Q673" s="45"/>
      <c r="R673" s="45"/>
      <c r="S673" s="45"/>
      <c r="T673" s="45"/>
      <c r="U673" s="45"/>
      <c r="V673" s="45"/>
      <c r="W673" s="45">
        <v>0</v>
      </c>
      <c r="X673" s="45">
        <v>1</v>
      </c>
      <c r="Y673" s="45">
        <v>0</v>
      </c>
      <c r="Z673" s="45"/>
      <c r="AA673" s="45"/>
      <c r="AB673" s="45"/>
    </row>
    <row r="674" ht="12.75">
      <c r="A674" s="45">
        <v>50</v>
      </c>
      <c r="B674" s="45">
        <v>0</v>
      </c>
      <c r="C674" s="45">
        <v>0</v>
      </c>
      <c r="D674" s="45">
        <v>1</v>
      </c>
      <c r="E674" s="45">
        <v>214</v>
      </c>
      <c r="F674" s="45">
        <f>ROUND(Source!AS657,O674)</f>
        <v>0</v>
      </c>
      <c r="G674" s="45" t="s">
        <v>153</v>
      </c>
      <c r="H674" s="45" t="s">
        <v>154</v>
      </c>
      <c r="I674" s="45"/>
      <c r="J674" s="45"/>
      <c r="K674" s="45">
        <v>214</v>
      </c>
      <c r="L674" s="45">
        <v>16</v>
      </c>
      <c r="M674" s="45">
        <v>3</v>
      </c>
      <c r="N674" s="45"/>
      <c r="O674" s="45">
        <v>2</v>
      </c>
      <c r="P674" s="45"/>
      <c r="Q674" s="45"/>
      <c r="R674" s="45"/>
      <c r="S674" s="45"/>
      <c r="T674" s="45"/>
      <c r="U674" s="45"/>
      <c r="V674" s="45"/>
      <c r="W674" s="45">
        <v>0</v>
      </c>
      <c r="X674" s="45">
        <v>1</v>
      </c>
      <c r="Y674" s="45">
        <v>0</v>
      </c>
      <c r="Z674" s="45"/>
      <c r="AA674" s="45"/>
      <c r="AB674" s="45"/>
    </row>
    <row r="675" ht="12.75">
      <c r="A675" s="45">
        <v>50</v>
      </c>
      <c r="B675" s="45">
        <v>0</v>
      </c>
      <c r="C675" s="45">
        <v>0</v>
      </c>
      <c r="D675" s="45">
        <v>1</v>
      </c>
      <c r="E675" s="45">
        <v>215</v>
      </c>
      <c r="F675" s="45">
        <f>ROUND(Source!AT657,O675)</f>
        <v>0</v>
      </c>
      <c r="G675" s="45" t="s">
        <v>155</v>
      </c>
      <c r="H675" s="45" t="s">
        <v>156</v>
      </c>
      <c r="I675" s="45"/>
      <c r="J675" s="45"/>
      <c r="K675" s="45">
        <v>215</v>
      </c>
      <c r="L675" s="45">
        <v>17</v>
      </c>
      <c r="M675" s="45">
        <v>3</v>
      </c>
      <c r="N675" s="45"/>
      <c r="O675" s="45">
        <v>2</v>
      </c>
      <c r="P675" s="45"/>
      <c r="Q675" s="45"/>
      <c r="R675" s="45"/>
      <c r="S675" s="45"/>
      <c r="T675" s="45"/>
      <c r="U675" s="45"/>
      <c r="V675" s="45"/>
      <c r="W675" s="45">
        <v>0</v>
      </c>
      <c r="X675" s="45">
        <v>1</v>
      </c>
      <c r="Y675" s="45">
        <v>0</v>
      </c>
      <c r="Z675" s="45"/>
      <c r="AA675" s="45"/>
      <c r="AB675" s="45"/>
    </row>
    <row r="676" ht="12.75">
      <c r="A676" s="45">
        <v>50</v>
      </c>
      <c r="B676" s="45">
        <v>0</v>
      </c>
      <c r="C676" s="45">
        <v>0</v>
      </c>
      <c r="D676" s="45">
        <v>1</v>
      </c>
      <c r="E676" s="45">
        <v>217</v>
      </c>
      <c r="F676" s="45">
        <f>ROUND(Source!AU657,O676)</f>
        <v>155400.26999999999</v>
      </c>
      <c r="G676" s="45" t="s">
        <v>157</v>
      </c>
      <c r="H676" s="45" t="s">
        <v>158</v>
      </c>
      <c r="I676" s="45"/>
      <c r="J676" s="45"/>
      <c r="K676" s="45">
        <v>217</v>
      </c>
      <c r="L676" s="45">
        <v>18</v>
      </c>
      <c r="M676" s="45">
        <v>3</v>
      </c>
      <c r="N676" s="45"/>
      <c r="O676" s="45">
        <v>2</v>
      </c>
      <c r="P676" s="45"/>
      <c r="Q676" s="45"/>
      <c r="R676" s="45"/>
      <c r="S676" s="45"/>
      <c r="T676" s="45"/>
      <c r="U676" s="45"/>
      <c r="V676" s="45"/>
      <c r="W676" s="45">
        <v>155400.26999999999</v>
      </c>
      <c r="X676" s="45">
        <v>1</v>
      </c>
      <c r="Y676" s="45">
        <v>155400.26999999999</v>
      </c>
      <c r="Z676" s="45"/>
      <c r="AA676" s="45"/>
      <c r="AB676" s="45"/>
    </row>
    <row r="677" ht="12.75">
      <c r="A677" s="45">
        <v>50</v>
      </c>
      <c r="B677" s="45">
        <v>0</v>
      </c>
      <c r="C677" s="45">
        <v>0</v>
      </c>
      <c r="D677" s="45">
        <v>1</v>
      </c>
      <c r="E677" s="45">
        <v>230</v>
      </c>
      <c r="F677" s="45">
        <f>ROUND(Source!BA657,O677)</f>
        <v>0</v>
      </c>
      <c r="G677" s="45" t="s">
        <v>159</v>
      </c>
      <c r="H677" s="45" t="s">
        <v>160</v>
      </c>
      <c r="I677" s="45"/>
      <c r="J677" s="45"/>
      <c r="K677" s="45">
        <v>230</v>
      </c>
      <c r="L677" s="45">
        <v>19</v>
      </c>
      <c r="M677" s="45">
        <v>3</v>
      </c>
      <c r="N677" s="45"/>
      <c r="O677" s="45">
        <v>2</v>
      </c>
      <c r="P677" s="45"/>
      <c r="Q677" s="45"/>
      <c r="R677" s="45"/>
      <c r="S677" s="45"/>
      <c r="T677" s="45"/>
      <c r="U677" s="45"/>
      <c r="V677" s="45"/>
      <c r="W677" s="45">
        <v>0</v>
      </c>
      <c r="X677" s="45">
        <v>1</v>
      </c>
      <c r="Y677" s="45">
        <v>0</v>
      </c>
      <c r="Z677" s="45"/>
      <c r="AA677" s="45"/>
      <c r="AB677" s="45"/>
    </row>
    <row r="678" ht="12.75">
      <c r="A678" s="45">
        <v>50</v>
      </c>
      <c r="B678" s="45">
        <v>0</v>
      </c>
      <c r="C678" s="45">
        <v>0</v>
      </c>
      <c r="D678" s="45">
        <v>1</v>
      </c>
      <c r="E678" s="45">
        <v>206</v>
      </c>
      <c r="F678" s="45">
        <f>ROUND(Source!T657,O678)</f>
        <v>0</v>
      </c>
      <c r="G678" s="45" t="s">
        <v>161</v>
      </c>
      <c r="H678" s="45" t="s">
        <v>162</v>
      </c>
      <c r="I678" s="45"/>
      <c r="J678" s="45"/>
      <c r="K678" s="45">
        <v>206</v>
      </c>
      <c r="L678" s="45">
        <v>20</v>
      </c>
      <c r="M678" s="45">
        <v>3</v>
      </c>
      <c r="N678" s="45"/>
      <c r="O678" s="45">
        <v>2</v>
      </c>
      <c r="P678" s="45"/>
      <c r="Q678" s="45"/>
      <c r="R678" s="45"/>
      <c r="S678" s="45"/>
      <c r="T678" s="45"/>
      <c r="U678" s="45"/>
      <c r="V678" s="45"/>
      <c r="W678" s="45">
        <v>0</v>
      </c>
      <c r="X678" s="45">
        <v>1</v>
      </c>
      <c r="Y678" s="45">
        <v>0</v>
      </c>
      <c r="Z678" s="45"/>
      <c r="AA678" s="45"/>
      <c r="AB678" s="45"/>
    </row>
    <row r="679" ht="12.75">
      <c r="A679" s="45">
        <v>50</v>
      </c>
      <c r="B679" s="45">
        <v>0</v>
      </c>
      <c r="C679" s="45">
        <v>0</v>
      </c>
      <c r="D679" s="45">
        <v>1</v>
      </c>
      <c r="E679" s="45">
        <v>207</v>
      </c>
      <c r="F679" s="45">
        <f>Source!U657</f>
        <v>46</v>
      </c>
      <c r="G679" s="45" t="s">
        <v>163</v>
      </c>
      <c r="H679" s="45" t="s">
        <v>164</v>
      </c>
      <c r="I679" s="45"/>
      <c r="J679" s="45"/>
      <c r="K679" s="45">
        <v>207</v>
      </c>
      <c r="L679" s="45">
        <v>21</v>
      </c>
      <c r="M679" s="45">
        <v>3</v>
      </c>
      <c r="N679" s="45"/>
      <c r="O679" s="45">
        <v>-1</v>
      </c>
      <c r="P679" s="45"/>
      <c r="Q679" s="45"/>
      <c r="R679" s="45"/>
      <c r="S679" s="45"/>
      <c r="T679" s="45"/>
      <c r="U679" s="45"/>
      <c r="V679" s="45"/>
      <c r="W679" s="45">
        <v>46</v>
      </c>
      <c r="X679" s="45">
        <v>1</v>
      </c>
      <c r="Y679" s="45">
        <v>46</v>
      </c>
      <c r="Z679" s="45"/>
      <c r="AA679" s="45"/>
      <c r="AB679" s="45"/>
    </row>
    <row r="680" ht="12.75">
      <c r="A680" s="45">
        <v>50</v>
      </c>
      <c r="B680" s="45">
        <v>0</v>
      </c>
      <c r="C680" s="45">
        <v>0</v>
      </c>
      <c r="D680" s="45">
        <v>1</v>
      </c>
      <c r="E680" s="45">
        <v>208</v>
      </c>
      <c r="F680" s="45">
        <f>Source!V657</f>
        <v>0</v>
      </c>
      <c r="G680" s="45" t="s">
        <v>165</v>
      </c>
      <c r="H680" s="45" t="s">
        <v>166</v>
      </c>
      <c r="I680" s="45"/>
      <c r="J680" s="45"/>
      <c r="K680" s="45">
        <v>208</v>
      </c>
      <c r="L680" s="45">
        <v>22</v>
      </c>
      <c r="M680" s="45">
        <v>3</v>
      </c>
      <c r="N680" s="45"/>
      <c r="O680" s="45">
        <v>-1</v>
      </c>
      <c r="P680" s="45"/>
      <c r="Q680" s="45"/>
      <c r="R680" s="45"/>
      <c r="S680" s="45"/>
      <c r="T680" s="45"/>
      <c r="U680" s="45"/>
      <c r="V680" s="45"/>
      <c r="W680" s="45">
        <v>0</v>
      </c>
      <c r="X680" s="45">
        <v>1</v>
      </c>
      <c r="Y680" s="45">
        <v>0</v>
      </c>
      <c r="Z680" s="45"/>
      <c r="AA680" s="45"/>
      <c r="AB680" s="45"/>
    </row>
    <row r="681" ht="12.75">
      <c r="A681" s="45">
        <v>50</v>
      </c>
      <c r="B681" s="45">
        <v>0</v>
      </c>
      <c r="C681" s="45">
        <v>0</v>
      </c>
      <c r="D681" s="45">
        <v>1</v>
      </c>
      <c r="E681" s="45">
        <v>209</v>
      </c>
      <c r="F681" s="45">
        <f>ROUND(Source!W657,O681)</f>
        <v>0</v>
      </c>
      <c r="G681" s="45" t="s">
        <v>167</v>
      </c>
      <c r="H681" s="45" t="s">
        <v>168</v>
      </c>
      <c r="I681" s="45"/>
      <c r="J681" s="45"/>
      <c r="K681" s="45">
        <v>209</v>
      </c>
      <c r="L681" s="45">
        <v>23</v>
      </c>
      <c r="M681" s="45">
        <v>3</v>
      </c>
      <c r="N681" s="45"/>
      <c r="O681" s="45">
        <v>2</v>
      </c>
      <c r="P681" s="45"/>
      <c r="Q681" s="45"/>
      <c r="R681" s="45"/>
      <c r="S681" s="45"/>
      <c r="T681" s="45"/>
      <c r="U681" s="45"/>
      <c r="V681" s="45"/>
      <c r="W681" s="45">
        <v>0</v>
      </c>
      <c r="X681" s="45">
        <v>1</v>
      </c>
      <c r="Y681" s="45">
        <v>0</v>
      </c>
      <c r="Z681" s="45"/>
      <c r="AA681" s="45"/>
      <c r="AB681" s="45"/>
    </row>
    <row r="682" ht="12.75">
      <c r="A682" s="45">
        <v>50</v>
      </c>
      <c r="B682" s="45">
        <v>0</v>
      </c>
      <c r="C682" s="45">
        <v>0</v>
      </c>
      <c r="D682" s="45">
        <v>1</v>
      </c>
      <c r="E682" s="45">
        <v>233</v>
      </c>
      <c r="F682" s="45">
        <f>ROUND(Source!BD657,O682)</f>
        <v>0</v>
      </c>
      <c r="G682" s="45" t="s">
        <v>169</v>
      </c>
      <c r="H682" s="45" t="s">
        <v>170</v>
      </c>
      <c r="I682" s="45"/>
      <c r="J682" s="45"/>
      <c r="K682" s="45">
        <v>233</v>
      </c>
      <c r="L682" s="45">
        <v>24</v>
      </c>
      <c r="M682" s="45">
        <v>3</v>
      </c>
      <c r="N682" s="45"/>
      <c r="O682" s="45">
        <v>2</v>
      </c>
      <c r="P682" s="45"/>
      <c r="Q682" s="45"/>
      <c r="R682" s="45"/>
      <c r="S682" s="45"/>
      <c r="T682" s="45"/>
      <c r="U682" s="45"/>
      <c r="V682" s="45"/>
      <c r="W682" s="45">
        <v>0</v>
      </c>
      <c r="X682" s="45">
        <v>1</v>
      </c>
      <c r="Y682" s="45">
        <v>0</v>
      </c>
      <c r="Z682" s="45"/>
      <c r="AA682" s="45"/>
      <c r="AB682" s="45"/>
    </row>
    <row r="683" ht="12.75">
      <c r="A683" s="45">
        <v>50</v>
      </c>
      <c r="B683" s="45">
        <v>0</v>
      </c>
      <c r="C683" s="45">
        <v>0</v>
      </c>
      <c r="D683" s="45">
        <v>1</v>
      </c>
      <c r="E683" s="45">
        <v>210</v>
      </c>
      <c r="F683" s="45">
        <f>ROUND(Source!X657,O683)</f>
        <v>8825.6000000000004</v>
      </c>
      <c r="G683" s="45" t="s">
        <v>171</v>
      </c>
      <c r="H683" s="45" t="s">
        <v>172</v>
      </c>
      <c r="I683" s="45"/>
      <c r="J683" s="45"/>
      <c r="K683" s="45">
        <v>210</v>
      </c>
      <c r="L683" s="45">
        <v>25</v>
      </c>
      <c r="M683" s="45">
        <v>3</v>
      </c>
      <c r="N683" s="45"/>
      <c r="O683" s="45">
        <v>2</v>
      </c>
      <c r="P683" s="45"/>
      <c r="Q683" s="45"/>
      <c r="R683" s="45"/>
      <c r="S683" s="45"/>
      <c r="T683" s="45"/>
      <c r="U683" s="45"/>
      <c r="V683" s="45"/>
      <c r="W683" s="45">
        <v>8825.6000000000004</v>
      </c>
      <c r="X683" s="45">
        <v>1</v>
      </c>
      <c r="Y683" s="45">
        <v>8825.6000000000004</v>
      </c>
      <c r="Z683" s="45"/>
      <c r="AA683" s="45"/>
      <c r="AB683" s="45"/>
    </row>
    <row r="684" ht="12.75">
      <c r="A684" s="45">
        <v>50</v>
      </c>
      <c r="B684" s="45">
        <v>0</v>
      </c>
      <c r="C684" s="45">
        <v>0</v>
      </c>
      <c r="D684" s="45">
        <v>1</v>
      </c>
      <c r="E684" s="45">
        <v>211</v>
      </c>
      <c r="F684" s="45">
        <f>ROUND(Source!Y657,O684)</f>
        <v>1260.8</v>
      </c>
      <c r="G684" s="45" t="s">
        <v>173</v>
      </c>
      <c r="H684" s="45" t="s">
        <v>174</v>
      </c>
      <c r="I684" s="45"/>
      <c r="J684" s="45"/>
      <c r="K684" s="45">
        <v>211</v>
      </c>
      <c r="L684" s="45">
        <v>26</v>
      </c>
      <c r="M684" s="45">
        <v>3</v>
      </c>
      <c r="N684" s="45"/>
      <c r="O684" s="45">
        <v>2</v>
      </c>
      <c r="P684" s="45"/>
      <c r="Q684" s="45"/>
      <c r="R684" s="45"/>
      <c r="S684" s="45"/>
      <c r="T684" s="45"/>
      <c r="U684" s="45"/>
      <c r="V684" s="45"/>
      <c r="W684" s="45">
        <v>1260.8</v>
      </c>
      <c r="X684" s="45">
        <v>1</v>
      </c>
      <c r="Y684" s="45">
        <v>1260.8</v>
      </c>
      <c r="Z684" s="45"/>
      <c r="AA684" s="45"/>
      <c r="AB684" s="45"/>
    </row>
    <row r="685" ht="12.75">
      <c r="A685" s="45">
        <v>50</v>
      </c>
      <c r="B685" s="45">
        <v>0</v>
      </c>
      <c r="C685" s="45">
        <v>0</v>
      </c>
      <c r="D685" s="45">
        <v>1</v>
      </c>
      <c r="E685" s="45">
        <v>224</v>
      </c>
      <c r="F685" s="45">
        <f>ROUND(Source!AR657,O685)</f>
        <v>155400.26999999999</v>
      </c>
      <c r="G685" s="45" t="s">
        <v>175</v>
      </c>
      <c r="H685" s="45" t="s">
        <v>176</v>
      </c>
      <c r="I685" s="45"/>
      <c r="J685" s="45"/>
      <c r="K685" s="45">
        <v>224</v>
      </c>
      <c r="L685" s="45">
        <v>27</v>
      </c>
      <c r="M685" s="45">
        <v>3</v>
      </c>
      <c r="N685" s="45"/>
      <c r="O685" s="45">
        <v>2</v>
      </c>
      <c r="P685" s="45"/>
      <c r="Q685" s="45"/>
      <c r="R685" s="45"/>
      <c r="S685" s="45"/>
      <c r="T685" s="45"/>
      <c r="U685" s="45"/>
      <c r="V685" s="45"/>
      <c r="W685" s="45">
        <v>155400.26999999999</v>
      </c>
      <c r="X685" s="45">
        <v>1</v>
      </c>
      <c r="Y685" s="45">
        <v>155400.26999999999</v>
      </c>
      <c r="Z685" s="45"/>
      <c r="AA685" s="45"/>
      <c r="AB685" s="45"/>
    </row>
    <row r="686" ht="12.75">
      <c r="A686" s="45">
        <v>50</v>
      </c>
      <c r="B686" s="45">
        <v>1</v>
      </c>
      <c r="C686" s="45">
        <v>0</v>
      </c>
      <c r="D686" s="45">
        <v>2</v>
      </c>
      <c r="E686" s="45">
        <v>0</v>
      </c>
      <c r="F686" s="45">
        <f>ROUND(F685,O686)</f>
        <v>155400.26999999999</v>
      </c>
      <c r="G686" s="45" t="s">
        <v>177</v>
      </c>
      <c r="H686" s="45" t="s">
        <v>178</v>
      </c>
      <c r="I686" s="45"/>
      <c r="J686" s="45"/>
      <c r="K686" s="45">
        <v>212</v>
      </c>
      <c r="L686" s="45">
        <v>28</v>
      </c>
      <c r="M686" s="45">
        <v>0</v>
      </c>
      <c r="N686" s="45"/>
      <c r="O686" s="45">
        <v>2</v>
      </c>
      <c r="P686" s="45"/>
      <c r="Q686" s="45"/>
      <c r="R686" s="45"/>
      <c r="S686" s="45"/>
      <c r="T686" s="45"/>
      <c r="U686" s="45"/>
      <c r="V686" s="45"/>
      <c r="W686" s="45">
        <v>155400.26999999999</v>
      </c>
      <c r="X686" s="45">
        <v>1</v>
      </c>
      <c r="Y686" s="45">
        <v>155400.26999999999</v>
      </c>
      <c r="Z686" s="45"/>
      <c r="AA686" s="45"/>
      <c r="AB686" s="45"/>
    </row>
    <row r="687" ht="12.75">
      <c r="A687" s="45">
        <v>50</v>
      </c>
      <c r="B687" s="45">
        <v>1</v>
      </c>
      <c r="C687" s="45">
        <v>0</v>
      </c>
      <c r="D687" s="45">
        <v>2</v>
      </c>
      <c r="E687" s="45">
        <v>0</v>
      </c>
      <c r="F687" s="45">
        <f>ROUND(F686*0.2,O687)</f>
        <v>31080.049999999999</v>
      </c>
      <c r="G687" s="45" t="s">
        <v>179</v>
      </c>
      <c r="H687" s="45" t="s">
        <v>180</v>
      </c>
      <c r="I687" s="45"/>
      <c r="J687" s="45"/>
      <c r="K687" s="45">
        <v>212</v>
      </c>
      <c r="L687" s="45">
        <v>29</v>
      </c>
      <c r="M687" s="45">
        <v>0</v>
      </c>
      <c r="N687" s="45"/>
      <c r="O687" s="45">
        <v>2</v>
      </c>
      <c r="P687" s="45"/>
      <c r="Q687" s="45"/>
      <c r="R687" s="45"/>
      <c r="S687" s="45"/>
      <c r="T687" s="45"/>
      <c r="U687" s="45"/>
      <c r="V687" s="45"/>
      <c r="W687" s="45">
        <v>31080.049999999999</v>
      </c>
      <c r="X687" s="45">
        <v>1</v>
      </c>
      <c r="Y687" s="45">
        <v>31080.049999999999</v>
      </c>
      <c r="Z687" s="45"/>
      <c r="AA687" s="45"/>
      <c r="AB687" s="45"/>
    </row>
    <row r="688" ht="12.75">
      <c r="A688" s="45">
        <v>50</v>
      </c>
      <c r="B688" s="45">
        <v>1</v>
      </c>
      <c r="C688" s="45">
        <v>0</v>
      </c>
      <c r="D688" s="45">
        <v>2</v>
      </c>
      <c r="E688" s="45">
        <v>213</v>
      </c>
      <c r="F688" s="45">
        <f>ROUND(F686+F687,O688)</f>
        <v>186480.32000000001</v>
      </c>
      <c r="G688" s="45" t="s">
        <v>181</v>
      </c>
      <c r="H688" s="45" t="s">
        <v>175</v>
      </c>
      <c r="I688" s="45"/>
      <c r="J688" s="45"/>
      <c r="K688" s="45">
        <v>212</v>
      </c>
      <c r="L688" s="45">
        <v>30</v>
      </c>
      <c r="M688" s="45">
        <v>0</v>
      </c>
      <c r="N688" s="45"/>
      <c r="O688" s="45">
        <v>2</v>
      </c>
      <c r="P688" s="45"/>
      <c r="Q688" s="45"/>
      <c r="R688" s="45"/>
      <c r="S688" s="45"/>
      <c r="T688" s="45"/>
      <c r="U688" s="45"/>
      <c r="V688" s="45"/>
      <c r="W688" s="45">
        <v>186480.32000000001</v>
      </c>
      <c r="X688" s="45">
        <v>1</v>
      </c>
      <c r="Y688" s="45">
        <v>186480.32000000001</v>
      </c>
      <c r="Z688" s="45"/>
      <c r="AA688" s="45"/>
      <c r="AB688" s="45"/>
    </row>
    <row r="689" ht="12.75">
      <c r="A689" s="45">
        <v>50</v>
      </c>
      <c r="B689" s="45">
        <v>1</v>
      </c>
      <c r="C689" s="45">
        <v>0</v>
      </c>
      <c r="D689" s="45">
        <v>2</v>
      </c>
      <c r="E689" s="45">
        <v>0</v>
      </c>
      <c r="F689" s="45">
        <f>ROUND(F688*0.5857501461,O689)</f>
        <v>109230.87</v>
      </c>
      <c r="G689" s="45" t="s">
        <v>182</v>
      </c>
      <c r="H689" s="45" t="s">
        <v>183</v>
      </c>
      <c r="I689" s="45"/>
      <c r="J689" s="45"/>
      <c r="K689" s="45">
        <v>212</v>
      </c>
      <c r="L689" s="45">
        <v>31</v>
      </c>
      <c r="M689" s="45">
        <v>0</v>
      </c>
      <c r="N689" s="45"/>
      <c r="O689" s="45">
        <v>2</v>
      </c>
      <c r="P689" s="45"/>
      <c r="Q689" s="45"/>
      <c r="R689" s="45"/>
      <c r="S689" s="45"/>
      <c r="T689" s="45"/>
      <c r="U689" s="45"/>
      <c r="V689" s="45"/>
      <c r="W689" s="45">
        <v>109230.87</v>
      </c>
      <c r="X689" s="45">
        <v>1</v>
      </c>
      <c r="Y689" s="45">
        <v>109230.87</v>
      </c>
      <c r="Z689" s="45"/>
      <c r="AA689" s="45"/>
      <c r="AB689" s="45"/>
    </row>
    <row r="691" ht="12.75">
      <c r="A691" s="42">
        <v>5</v>
      </c>
      <c r="B691" s="42">
        <v>1</v>
      </c>
      <c r="C691" s="42"/>
      <c r="D691" s="42">
        <f>ROW(A700)</f>
        <v>700</v>
      </c>
      <c r="E691" s="42"/>
      <c r="F691" s="42" t="s">
        <v>99</v>
      </c>
      <c r="G691" s="42" t="s">
        <v>192</v>
      </c>
      <c r="H691" s="42"/>
      <c r="I691" s="42">
        <v>0</v>
      </c>
      <c r="J691" s="42"/>
      <c r="K691" s="42">
        <v>-1</v>
      </c>
      <c r="L691" s="42"/>
      <c r="M691" s="42"/>
      <c r="N691" s="42"/>
      <c r="O691" s="42"/>
      <c r="P691" s="42"/>
      <c r="Q691" s="42"/>
      <c r="R691" s="42"/>
      <c r="S691" s="42">
        <v>0</v>
      </c>
      <c r="T691" s="42"/>
      <c r="U691" s="42"/>
      <c r="V691" s="42">
        <v>0</v>
      </c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  <c r="BB691" s="42"/>
      <c r="BC691" s="42"/>
      <c r="BD691" s="42"/>
      <c r="BE691" s="42"/>
      <c r="BF691" s="42"/>
      <c r="BG691" s="42"/>
      <c r="BH691" s="42"/>
      <c r="BI691" s="42"/>
      <c r="BJ691" s="42"/>
      <c r="BK691" s="42"/>
      <c r="BL691" s="42"/>
      <c r="BM691" s="42"/>
      <c r="BN691" s="42"/>
      <c r="BO691" s="42"/>
      <c r="BP691" s="42"/>
      <c r="BQ691" s="42"/>
      <c r="BR691" s="42"/>
      <c r="BS691" s="42"/>
      <c r="BT691" s="42"/>
      <c r="BU691" s="42"/>
      <c r="BV691" s="42"/>
      <c r="BW691" s="42"/>
      <c r="BX691" s="42">
        <v>0</v>
      </c>
      <c r="BY691" s="42"/>
      <c r="BZ691" s="42"/>
      <c r="CA691" s="42"/>
      <c r="CB691" s="42"/>
      <c r="CC691" s="42"/>
      <c r="CD691" s="42"/>
      <c r="CE691" s="42"/>
      <c r="CF691" s="42"/>
      <c r="CG691" s="42"/>
      <c r="CH691" s="42"/>
      <c r="CI691" s="42"/>
      <c r="CJ691" s="42">
        <v>0</v>
      </c>
    </row>
    <row r="693" ht="12.75">
      <c r="A693" s="43">
        <v>52</v>
      </c>
      <c r="B693" s="43">
        <f>B700</f>
        <v>1</v>
      </c>
      <c r="C693" s="43">
        <f>C700</f>
        <v>5</v>
      </c>
      <c r="D693" s="43">
        <f>D700</f>
        <v>691</v>
      </c>
      <c r="E693" s="43">
        <f>E700</f>
        <v>0</v>
      </c>
      <c r="F693" s="43" t="str">
        <f>F700</f>
        <v xml:space="preserve">Новый подраздел</v>
      </c>
      <c r="G693" s="43" t="str">
        <f>G700</f>
        <v xml:space="preserve">Замена бортового камня - 40,0 м.п.</v>
      </c>
      <c r="H693" s="43"/>
      <c r="I693" s="43"/>
      <c r="J693" s="43"/>
      <c r="K693" s="43"/>
      <c r="L693" s="43"/>
      <c r="M693" s="43"/>
      <c r="N693" s="43"/>
      <c r="O693" s="43">
        <f>O700</f>
        <v>49026.989999999998</v>
      </c>
      <c r="P693" s="43">
        <f>P700</f>
        <v>22982</v>
      </c>
      <c r="Q693" s="43">
        <f>Q700</f>
        <v>20119.389999999999</v>
      </c>
      <c r="R693" s="43">
        <f>R700</f>
        <v>11059.67</v>
      </c>
      <c r="S693" s="43">
        <f>S700</f>
        <v>5925.6000000000004</v>
      </c>
      <c r="T693" s="43">
        <f>T700</f>
        <v>0</v>
      </c>
      <c r="U693" s="43">
        <f>U700</f>
        <v>26.399999999999999</v>
      </c>
      <c r="V693" s="43">
        <f>V700</f>
        <v>0</v>
      </c>
      <c r="W693" s="43">
        <f>W700</f>
        <v>0</v>
      </c>
      <c r="X693" s="43">
        <f>X700</f>
        <v>4147.9200000000001</v>
      </c>
      <c r="Y693" s="43">
        <f>Y700</f>
        <v>592.55999999999995</v>
      </c>
      <c r="Z693" s="43">
        <f>Z700</f>
        <v>0</v>
      </c>
      <c r="AA693" s="43">
        <f>AA700</f>
        <v>0</v>
      </c>
      <c r="AB693" s="43">
        <f>AB700</f>
        <v>49026.989999999998</v>
      </c>
      <c r="AC693" s="43">
        <f>AC700</f>
        <v>22982</v>
      </c>
      <c r="AD693" s="43">
        <f>AD700</f>
        <v>20119.389999999999</v>
      </c>
      <c r="AE693" s="43">
        <f>AE700</f>
        <v>11059.67</v>
      </c>
      <c r="AF693" s="43">
        <f>AF700</f>
        <v>5925.6000000000004</v>
      </c>
      <c r="AG693" s="43">
        <f>AG700</f>
        <v>0</v>
      </c>
      <c r="AH693" s="43">
        <f>AH700</f>
        <v>26.399999999999999</v>
      </c>
      <c r="AI693" s="43">
        <f>AI700</f>
        <v>0</v>
      </c>
      <c r="AJ693" s="43">
        <f>AJ700</f>
        <v>0</v>
      </c>
      <c r="AK693" s="43">
        <f>AK700</f>
        <v>4147.9200000000001</v>
      </c>
      <c r="AL693" s="43">
        <f>AL700</f>
        <v>592.55999999999995</v>
      </c>
      <c r="AM693" s="43">
        <f>AM700</f>
        <v>0</v>
      </c>
      <c r="AN693" s="43">
        <f>AN700</f>
        <v>0</v>
      </c>
      <c r="AO693" s="43">
        <f>AO700</f>
        <v>0</v>
      </c>
      <c r="AP693" s="43">
        <f>AP700</f>
        <v>0</v>
      </c>
      <c r="AQ693" s="43">
        <f>AQ700</f>
        <v>0</v>
      </c>
      <c r="AR693" s="43">
        <f>AR700</f>
        <v>58649.93</v>
      </c>
      <c r="AS693" s="43">
        <f>AS700</f>
        <v>0</v>
      </c>
      <c r="AT693" s="43">
        <f>AT700</f>
        <v>0</v>
      </c>
      <c r="AU693" s="43">
        <f>AU700</f>
        <v>58649.93</v>
      </c>
      <c r="AV693" s="43">
        <f>AV700</f>
        <v>22982</v>
      </c>
      <c r="AW693" s="43">
        <f>AW700</f>
        <v>22982</v>
      </c>
      <c r="AX693" s="43">
        <f>AX700</f>
        <v>0</v>
      </c>
      <c r="AY693" s="43">
        <f>AY700</f>
        <v>22982</v>
      </c>
      <c r="AZ693" s="43">
        <f>AZ700</f>
        <v>0</v>
      </c>
      <c r="BA693" s="43">
        <f>BA700</f>
        <v>0</v>
      </c>
      <c r="BB693" s="43">
        <f>BB700</f>
        <v>0</v>
      </c>
      <c r="BC693" s="43">
        <f>BC700</f>
        <v>0</v>
      </c>
      <c r="BD693" s="43">
        <f>BD700</f>
        <v>0</v>
      </c>
      <c r="BE693" s="43">
        <f>BE700</f>
        <v>0</v>
      </c>
      <c r="BF693" s="43">
        <f>BF700</f>
        <v>0</v>
      </c>
      <c r="BG693" s="43">
        <f>BG700</f>
        <v>0</v>
      </c>
      <c r="BH693" s="43">
        <f>BH700</f>
        <v>0</v>
      </c>
      <c r="BI693" s="43">
        <f>BI700</f>
        <v>0</v>
      </c>
      <c r="BJ693" s="43">
        <f>BJ700</f>
        <v>0</v>
      </c>
      <c r="BK693" s="43">
        <f>BK700</f>
        <v>0</v>
      </c>
      <c r="BL693" s="43">
        <f>BL700</f>
        <v>0</v>
      </c>
      <c r="BM693" s="43">
        <f>BM700</f>
        <v>0</v>
      </c>
      <c r="BN693" s="43">
        <f>BN700</f>
        <v>0</v>
      </c>
      <c r="BO693" s="43">
        <f>BO700</f>
        <v>0</v>
      </c>
      <c r="BP693" s="43">
        <f>BP700</f>
        <v>0</v>
      </c>
      <c r="BQ693" s="43">
        <f>BQ700</f>
        <v>0</v>
      </c>
      <c r="BR693" s="43">
        <f>BR700</f>
        <v>0</v>
      </c>
      <c r="BS693" s="43">
        <f>BS700</f>
        <v>0</v>
      </c>
      <c r="BT693" s="43">
        <f>BT700</f>
        <v>0</v>
      </c>
      <c r="BU693" s="43">
        <f>BU700</f>
        <v>0</v>
      </c>
      <c r="BV693" s="43">
        <f>BV700</f>
        <v>0</v>
      </c>
      <c r="BW693" s="43">
        <f>BW700</f>
        <v>0</v>
      </c>
      <c r="BX693" s="43">
        <f>BX700</f>
        <v>0</v>
      </c>
      <c r="BY693" s="43">
        <f>BY700</f>
        <v>0</v>
      </c>
      <c r="BZ693" s="43">
        <f>BZ700</f>
        <v>0</v>
      </c>
      <c r="CA693" s="43">
        <f>CA700</f>
        <v>58649.93</v>
      </c>
      <c r="CB693" s="43">
        <f>CB700</f>
        <v>0</v>
      </c>
      <c r="CC693" s="43">
        <f>CC700</f>
        <v>0</v>
      </c>
      <c r="CD693" s="43">
        <f>CD700</f>
        <v>58649.93</v>
      </c>
      <c r="CE693" s="43">
        <f>CE700</f>
        <v>22982</v>
      </c>
      <c r="CF693" s="43">
        <f>CF700</f>
        <v>22982</v>
      </c>
      <c r="CG693" s="43">
        <f>CG700</f>
        <v>0</v>
      </c>
      <c r="CH693" s="43">
        <f>CH700</f>
        <v>22982</v>
      </c>
      <c r="CI693" s="43">
        <f>CI700</f>
        <v>0</v>
      </c>
      <c r="CJ693" s="43">
        <f>CJ700</f>
        <v>0</v>
      </c>
      <c r="CK693" s="43">
        <f>CK700</f>
        <v>0</v>
      </c>
      <c r="CL693" s="43">
        <f>CL700</f>
        <v>0</v>
      </c>
      <c r="CM693" s="43">
        <f>CM700</f>
        <v>0</v>
      </c>
      <c r="CN693" s="43">
        <f>CN700</f>
        <v>0</v>
      </c>
      <c r="CO693" s="43">
        <f>CO700</f>
        <v>0</v>
      </c>
      <c r="CP693" s="43">
        <f>CP700</f>
        <v>0</v>
      </c>
      <c r="CQ693" s="43">
        <f>CQ700</f>
        <v>0</v>
      </c>
      <c r="CR693" s="43">
        <f>CR700</f>
        <v>0</v>
      </c>
      <c r="CS693" s="43">
        <f>CS700</f>
        <v>0</v>
      </c>
      <c r="CT693" s="43">
        <f>CT700</f>
        <v>0</v>
      </c>
      <c r="CU693" s="43">
        <f>CU700</f>
        <v>0</v>
      </c>
      <c r="CV693" s="43">
        <f>CV700</f>
        <v>0</v>
      </c>
      <c r="CW693" s="43">
        <f>CW700</f>
        <v>0</v>
      </c>
      <c r="CX693" s="43">
        <f>CX700</f>
        <v>0</v>
      </c>
      <c r="CY693" s="43">
        <f>CY700</f>
        <v>0</v>
      </c>
      <c r="CZ693" s="43">
        <f>CZ700</f>
        <v>0</v>
      </c>
      <c r="DA693" s="43">
        <f>DA700</f>
        <v>0</v>
      </c>
      <c r="DB693" s="43">
        <f>DB700</f>
        <v>0</v>
      </c>
      <c r="DC693" s="43">
        <f>DC700</f>
        <v>0</v>
      </c>
      <c r="DD693" s="43">
        <f>DD700</f>
        <v>0</v>
      </c>
      <c r="DE693" s="43">
        <f>DE700</f>
        <v>0</v>
      </c>
      <c r="DF693" s="43">
        <f>DF700</f>
        <v>0</v>
      </c>
      <c r="DG693" s="44">
        <f>DG700</f>
        <v>0</v>
      </c>
      <c r="DH693" s="44">
        <f>DH700</f>
        <v>0</v>
      </c>
      <c r="DI693" s="44">
        <f>DI700</f>
        <v>0</v>
      </c>
      <c r="DJ693" s="44">
        <f>DJ700</f>
        <v>0</v>
      </c>
      <c r="DK693" s="44">
        <f>DK700</f>
        <v>0</v>
      </c>
      <c r="DL693" s="44">
        <f>DL700</f>
        <v>0</v>
      </c>
      <c r="DM693" s="44">
        <f>DM700</f>
        <v>0</v>
      </c>
      <c r="DN693" s="44">
        <f>DN700</f>
        <v>0</v>
      </c>
      <c r="DO693" s="44">
        <f>DO700</f>
        <v>0</v>
      </c>
      <c r="DP693" s="44">
        <f>DP700</f>
        <v>0</v>
      </c>
      <c r="DQ693" s="44">
        <f>DQ700</f>
        <v>0</v>
      </c>
      <c r="DR693" s="44">
        <f>DR700</f>
        <v>0</v>
      </c>
      <c r="DS693" s="44">
        <f>DS700</f>
        <v>0</v>
      </c>
      <c r="DT693" s="44">
        <f>DT700</f>
        <v>0</v>
      </c>
      <c r="DU693" s="44">
        <f>DU700</f>
        <v>0</v>
      </c>
      <c r="DV693" s="44">
        <f>DV700</f>
        <v>0</v>
      </c>
      <c r="DW693" s="44">
        <f>DW700</f>
        <v>0</v>
      </c>
      <c r="DX693" s="44">
        <f>DX700</f>
        <v>0</v>
      </c>
      <c r="DY693" s="44">
        <f>DY700</f>
        <v>0</v>
      </c>
      <c r="DZ693" s="44">
        <f>DZ700</f>
        <v>0</v>
      </c>
      <c r="EA693" s="44">
        <f>EA700</f>
        <v>0</v>
      </c>
      <c r="EB693" s="44">
        <f>EB700</f>
        <v>0</v>
      </c>
      <c r="EC693" s="44">
        <f>EC700</f>
        <v>0</v>
      </c>
      <c r="ED693" s="44">
        <f>ED700</f>
        <v>0</v>
      </c>
      <c r="EE693" s="44">
        <f>EE700</f>
        <v>0</v>
      </c>
      <c r="EF693" s="44">
        <f>EF700</f>
        <v>0</v>
      </c>
      <c r="EG693" s="44">
        <f>EG700</f>
        <v>0</v>
      </c>
      <c r="EH693" s="44">
        <f>EH700</f>
        <v>0</v>
      </c>
      <c r="EI693" s="44">
        <f>EI700</f>
        <v>0</v>
      </c>
      <c r="EJ693" s="44">
        <f>EJ700</f>
        <v>0</v>
      </c>
      <c r="EK693" s="44">
        <f>EK700</f>
        <v>0</v>
      </c>
      <c r="EL693" s="44">
        <f>EL700</f>
        <v>0</v>
      </c>
      <c r="EM693" s="44">
        <f>EM700</f>
        <v>0</v>
      </c>
      <c r="EN693" s="44">
        <f>EN700</f>
        <v>0</v>
      </c>
      <c r="EO693" s="44">
        <f>EO700</f>
        <v>0</v>
      </c>
      <c r="EP693" s="44">
        <f>EP700</f>
        <v>0</v>
      </c>
      <c r="EQ693" s="44">
        <f>EQ700</f>
        <v>0</v>
      </c>
      <c r="ER693" s="44">
        <f>ER700</f>
        <v>0</v>
      </c>
      <c r="ES693" s="44">
        <f>ES700</f>
        <v>0</v>
      </c>
      <c r="ET693" s="44">
        <f>ET700</f>
        <v>0</v>
      </c>
      <c r="EU693" s="44">
        <f>EU700</f>
        <v>0</v>
      </c>
      <c r="EV693" s="44">
        <f>EV700</f>
        <v>0</v>
      </c>
      <c r="EW693" s="44">
        <f>EW700</f>
        <v>0</v>
      </c>
      <c r="EX693" s="44">
        <f>EX700</f>
        <v>0</v>
      </c>
      <c r="EY693" s="44">
        <f>EY700</f>
        <v>0</v>
      </c>
      <c r="EZ693" s="44">
        <f>EZ700</f>
        <v>0</v>
      </c>
      <c r="FA693" s="44">
        <f>FA700</f>
        <v>0</v>
      </c>
      <c r="FB693" s="44">
        <f>FB700</f>
        <v>0</v>
      </c>
      <c r="FC693" s="44">
        <f>FC700</f>
        <v>0</v>
      </c>
      <c r="FD693" s="44">
        <f>FD700</f>
        <v>0</v>
      </c>
      <c r="FE693" s="44">
        <f>FE700</f>
        <v>0</v>
      </c>
      <c r="FF693" s="44">
        <f>FF700</f>
        <v>0</v>
      </c>
      <c r="FG693" s="44">
        <f>FG700</f>
        <v>0</v>
      </c>
      <c r="FH693" s="44">
        <f>FH700</f>
        <v>0</v>
      </c>
      <c r="FI693" s="44">
        <f>FI700</f>
        <v>0</v>
      </c>
      <c r="FJ693" s="44">
        <f>FJ700</f>
        <v>0</v>
      </c>
      <c r="FK693" s="44">
        <f>FK700</f>
        <v>0</v>
      </c>
      <c r="FL693" s="44">
        <f>FL700</f>
        <v>0</v>
      </c>
      <c r="FM693" s="44">
        <f>FM700</f>
        <v>0</v>
      </c>
      <c r="FN693" s="44">
        <f>FN700</f>
        <v>0</v>
      </c>
      <c r="FO693" s="44">
        <f>FO700</f>
        <v>0</v>
      </c>
      <c r="FP693" s="44">
        <f>FP700</f>
        <v>0</v>
      </c>
      <c r="FQ693" s="44">
        <f>FQ700</f>
        <v>0</v>
      </c>
      <c r="FR693" s="44">
        <f>FR700</f>
        <v>0</v>
      </c>
      <c r="FS693" s="44">
        <f>FS700</f>
        <v>0</v>
      </c>
      <c r="FT693" s="44">
        <f>FT700</f>
        <v>0</v>
      </c>
      <c r="FU693" s="44">
        <f>FU700</f>
        <v>0</v>
      </c>
      <c r="FV693" s="44">
        <f>FV700</f>
        <v>0</v>
      </c>
      <c r="FW693" s="44">
        <f>FW700</f>
        <v>0</v>
      </c>
      <c r="FX693" s="44">
        <f>FX700</f>
        <v>0</v>
      </c>
      <c r="FY693" s="44">
        <f>FY700</f>
        <v>0</v>
      </c>
      <c r="FZ693" s="44">
        <f>FZ700</f>
        <v>0</v>
      </c>
      <c r="GA693" s="44">
        <f>GA700</f>
        <v>0</v>
      </c>
      <c r="GB693" s="44">
        <f>GB700</f>
        <v>0</v>
      </c>
      <c r="GC693" s="44">
        <f>GC700</f>
        <v>0</v>
      </c>
      <c r="GD693" s="44">
        <f>GD700</f>
        <v>0</v>
      </c>
      <c r="GE693" s="44">
        <f>GE700</f>
        <v>0</v>
      </c>
      <c r="GF693" s="44">
        <f>GF700</f>
        <v>0</v>
      </c>
      <c r="GG693" s="44">
        <f>GG700</f>
        <v>0</v>
      </c>
      <c r="GH693" s="44">
        <f>GH700</f>
        <v>0</v>
      </c>
      <c r="GI693" s="44">
        <f>GI700</f>
        <v>0</v>
      </c>
      <c r="GJ693" s="44">
        <f>GJ700</f>
        <v>0</v>
      </c>
      <c r="GK693" s="44">
        <f>GK700</f>
        <v>0</v>
      </c>
      <c r="GL693" s="44">
        <f>GL700</f>
        <v>0</v>
      </c>
      <c r="GM693" s="44">
        <f>GM700</f>
        <v>0</v>
      </c>
      <c r="GN693" s="44">
        <f>GN700</f>
        <v>0</v>
      </c>
      <c r="GO693" s="44">
        <f>GO700</f>
        <v>0</v>
      </c>
      <c r="GP693" s="44">
        <f>GP700</f>
        <v>0</v>
      </c>
      <c r="GQ693" s="44">
        <f>GQ700</f>
        <v>0</v>
      </c>
      <c r="GR693" s="44">
        <f>GR700</f>
        <v>0</v>
      </c>
      <c r="GS693" s="44">
        <f>GS700</f>
        <v>0</v>
      </c>
      <c r="GT693" s="44">
        <f>GT700</f>
        <v>0</v>
      </c>
      <c r="GU693" s="44">
        <f>GU700</f>
        <v>0</v>
      </c>
      <c r="GV693" s="44">
        <f>GV700</f>
        <v>0</v>
      </c>
      <c r="GW693" s="44">
        <f>GW700</f>
        <v>0</v>
      </c>
      <c r="GX693" s="44">
        <f>GX700</f>
        <v>0</v>
      </c>
    </row>
    <row r="695" ht="12.75">
      <c r="A695">
        <v>17</v>
      </c>
      <c r="B695">
        <v>1</v>
      </c>
      <c r="D695">
        <f>ROW(EtalonRes!A164)</f>
        <v>164</v>
      </c>
      <c r="E695" t="s">
        <v>101</v>
      </c>
      <c r="F695" t="s">
        <v>185</v>
      </c>
      <c r="G695" t="s">
        <v>186</v>
      </c>
      <c r="H695" t="s">
        <v>187</v>
      </c>
      <c r="I695">
        <v>40</v>
      </c>
      <c r="J695">
        <v>0</v>
      </c>
      <c r="K695">
        <v>40</v>
      </c>
      <c r="O695">
        <f t="shared" ref="O695:O698" si="484">ROUND(CP695,2)</f>
        <v>36906.400000000001</v>
      </c>
      <c r="P695">
        <f t="shared" ref="P695:P698" si="485">ROUND(CQ695*I695,2)</f>
        <v>22982</v>
      </c>
      <c r="Q695">
        <f t="shared" ref="Q695:Q698" si="486">ROUND(CR695*I695,2)</f>
        <v>7998.8000000000002</v>
      </c>
      <c r="R695">
        <f t="shared" ref="R695:R698" si="487">ROUND(CS695*I695,2)</f>
        <v>4520.8000000000002</v>
      </c>
      <c r="S695">
        <f t="shared" ref="S695:S698" si="488">ROUND(CT695*I695,2)</f>
        <v>5925.6000000000004</v>
      </c>
      <c r="T695">
        <f t="shared" ref="T695:T698" si="489">ROUND(CU695*I695,2)</f>
        <v>0</v>
      </c>
      <c r="U695">
        <f t="shared" ref="U695:U698" si="490">CV695*I695</f>
        <v>26.399999999999999</v>
      </c>
      <c r="V695">
        <f t="shared" ref="V695:V698" si="491">CW695*I695</f>
        <v>0</v>
      </c>
      <c r="W695">
        <f t="shared" ref="W695:W698" si="492">ROUND(CX695*I695,2)</f>
        <v>0</v>
      </c>
      <c r="X695">
        <f t="shared" ref="X695:X698" si="493">ROUND(CY695,2)</f>
        <v>4147.9200000000001</v>
      </c>
      <c r="Y695">
        <f t="shared" ref="Y695:Y698" si="494">ROUND(CZ695,2)</f>
        <v>592.55999999999995</v>
      </c>
      <c r="AA695">
        <v>52146028</v>
      </c>
      <c r="AB695">
        <f t="shared" ref="AB695:AB698" si="495">ROUND((AC695+AD695+AF695),6)</f>
        <v>922.65999999999997</v>
      </c>
      <c r="AC695">
        <f t="shared" ref="AC695:AC698" si="496">ROUND((ES695),6)</f>
        <v>574.54999999999995</v>
      </c>
      <c r="AD695">
        <f t="shared" ref="AD695:AD697" si="497">ROUND((((ET695)-(EU695))+AE695),6)</f>
        <v>199.97</v>
      </c>
      <c r="AE695">
        <f t="shared" ref="AE695:AE697" si="498">ROUND((EU695),6)</f>
        <v>113.02</v>
      </c>
      <c r="AF695">
        <f t="shared" ref="AF695:AF697" si="499">ROUND((EV695),6)</f>
        <v>148.13999999999999</v>
      </c>
      <c r="AG695">
        <f t="shared" ref="AG695:AG698" si="500">ROUND((AP695),6)</f>
        <v>0</v>
      </c>
      <c r="AH695">
        <f t="shared" ref="AH695:AH697" si="501">(EW695)</f>
        <v>0.66000000000000003</v>
      </c>
      <c r="AI695">
        <f t="shared" ref="AI695:AI697" si="502">(EX695)</f>
        <v>0</v>
      </c>
      <c r="AJ695">
        <f t="shared" ref="AJ695:AJ698" si="503">(AS695)</f>
        <v>0</v>
      </c>
      <c r="AK695">
        <v>922.65999999999997</v>
      </c>
      <c r="AL695">
        <v>574.54999999999995</v>
      </c>
      <c r="AM695">
        <v>199.97</v>
      </c>
      <c r="AN695">
        <v>113.02</v>
      </c>
      <c r="AO695">
        <v>148.13999999999999</v>
      </c>
      <c r="AP695">
        <v>0</v>
      </c>
      <c r="AQ695">
        <v>0.66000000000000003</v>
      </c>
      <c r="AR695">
        <v>0</v>
      </c>
      <c r="AS695">
        <v>0</v>
      </c>
      <c r="AT695">
        <v>70</v>
      </c>
      <c r="AU695">
        <v>10</v>
      </c>
      <c r="AV695">
        <v>1</v>
      </c>
      <c r="AW695">
        <v>1</v>
      </c>
      <c r="AZ695">
        <v>1</v>
      </c>
      <c r="BA695">
        <v>1</v>
      </c>
      <c r="BB695">
        <v>1</v>
      </c>
      <c r="BC695">
        <v>1</v>
      </c>
      <c r="BH695">
        <v>0</v>
      </c>
      <c r="BI695">
        <v>4</v>
      </c>
      <c r="BJ695" t="s">
        <v>188</v>
      </c>
      <c r="BM695">
        <v>0</v>
      </c>
      <c r="BN695">
        <v>0</v>
      </c>
      <c r="BP695">
        <v>0</v>
      </c>
      <c r="BQ695">
        <v>1</v>
      </c>
      <c r="BR695">
        <v>0</v>
      </c>
      <c r="BS695">
        <v>1</v>
      </c>
      <c r="BT695">
        <v>1</v>
      </c>
      <c r="BU695">
        <v>1</v>
      </c>
      <c r="BV695">
        <v>1</v>
      </c>
      <c r="BW695">
        <v>1</v>
      </c>
      <c r="BX695">
        <v>1</v>
      </c>
      <c r="BZ695">
        <v>70</v>
      </c>
      <c r="CA695">
        <v>10</v>
      </c>
      <c r="CE695">
        <v>0</v>
      </c>
      <c r="CF695">
        <v>0</v>
      </c>
      <c r="CG695">
        <v>0</v>
      </c>
      <c r="CM695">
        <v>0</v>
      </c>
      <c r="CO695">
        <v>0</v>
      </c>
      <c r="CP695">
        <f t="shared" ref="CP695:CP698" si="504">(P695+Q695+S695)</f>
        <v>36906.400000000001</v>
      </c>
      <c r="CQ695">
        <f t="shared" ref="CQ695:CQ698" si="505">(AC695*BC695*AW695)</f>
        <v>574.54999999999995</v>
      </c>
      <c r="CR695">
        <f t="shared" ref="CR695:CR697" si="506">((((ET695)*BB695-(EU695)*BS695)+AE695*BS695)*AV695)</f>
        <v>199.97</v>
      </c>
      <c r="CS695">
        <f t="shared" ref="CS695:CS698" si="507">(AE695*BS695*AV695)</f>
        <v>113.02</v>
      </c>
      <c r="CT695">
        <f t="shared" ref="CT695:CT698" si="508">(AF695*BA695*AV695)</f>
        <v>148.13999999999999</v>
      </c>
      <c r="CU695">
        <f t="shared" ref="CU695:CU698" si="509">AG695</f>
        <v>0</v>
      </c>
      <c r="CV695">
        <f t="shared" ref="CV695:CV698" si="510">(AH695*AV695)</f>
        <v>0.66000000000000003</v>
      </c>
      <c r="CW695">
        <f t="shared" ref="CW695:CW698" si="511">AI695</f>
        <v>0</v>
      </c>
      <c r="CX695">
        <f t="shared" ref="CX695:CX698" si="512">AJ695</f>
        <v>0</v>
      </c>
      <c r="CY695">
        <f t="shared" ref="CY695:CY698" si="513">((S695*BZ695)/100)</f>
        <v>4147.9200000000001</v>
      </c>
      <c r="CZ695">
        <f t="shared" ref="CZ695:CZ698" si="514">((S695*CA695)/100)</f>
        <v>592.55999999999995</v>
      </c>
      <c r="DN695">
        <v>0</v>
      </c>
      <c r="DO695">
        <v>0</v>
      </c>
      <c r="DP695">
        <v>1</v>
      </c>
      <c r="DQ695">
        <v>1</v>
      </c>
      <c r="DU695">
        <v>1003</v>
      </c>
      <c r="DV695" t="s">
        <v>187</v>
      </c>
      <c r="DW695" t="s">
        <v>187</v>
      </c>
      <c r="DX695">
        <v>1</v>
      </c>
      <c r="EE695">
        <v>51761345</v>
      </c>
      <c r="EF695">
        <v>1</v>
      </c>
      <c r="EG695" t="s">
        <v>106</v>
      </c>
      <c r="EH695">
        <v>0</v>
      </c>
      <c r="EJ695">
        <v>4</v>
      </c>
      <c r="EK695">
        <v>0</v>
      </c>
      <c r="EL695" t="s">
        <v>107</v>
      </c>
      <c r="EM695" t="s">
        <v>108</v>
      </c>
      <c r="EQ695">
        <v>0</v>
      </c>
      <c r="ER695">
        <v>922.65999999999997</v>
      </c>
      <c r="ES695">
        <v>574.54999999999995</v>
      </c>
      <c r="ET695">
        <v>199.97</v>
      </c>
      <c r="EU695">
        <v>113.02</v>
      </c>
      <c r="EV695">
        <v>148.13999999999999</v>
      </c>
      <c r="EW695">
        <v>0.66000000000000003</v>
      </c>
      <c r="EX695">
        <v>0</v>
      </c>
      <c r="EY695">
        <v>0</v>
      </c>
      <c r="FQ695">
        <v>0</v>
      </c>
      <c r="FR695">
        <f t="shared" ref="FR695:FR698" si="515">ROUND(IF(AND(BH695=3,BI695=3),P695,0),2)</f>
        <v>0</v>
      </c>
      <c r="FS695">
        <v>0</v>
      </c>
      <c r="FX695">
        <v>70</v>
      </c>
      <c r="FY695">
        <v>10</v>
      </c>
      <c r="GD695">
        <v>0</v>
      </c>
      <c r="GF695">
        <v>999669814</v>
      </c>
      <c r="GG695">
        <v>2</v>
      </c>
      <c r="GH695">
        <v>1</v>
      </c>
      <c r="GI695">
        <v>-2</v>
      </c>
      <c r="GJ695">
        <v>0</v>
      </c>
      <c r="GK695">
        <f>ROUND(R695*(R12)/100,2)</f>
        <v>4882.46</v>
      </c>
      <c r="GL695">
        <f t="shared" ref="GL695:GL698" si="516">ROUND(IF(AND(BH695=3,BI695=3,FS695&lt;&gt;0),P695,0),2)</f>
        <v>0</v>
      </c>
      <c r="GM695">
        <f t="shared" ref="GM695:GM696" si="517">ROUND(O695+X695+Y695+GK695,2)+GX695</f>
        <v>46529.339999999997</v>
      </c>
      <c r="GN695">
        <f t="shared" ref="GN695:GN696" si="518">IF(OR(BI695=0,BI695=1),ROUND(O695+X695+Y695+GK695,2),0)</f>
        <v>0</v>
      </c>
      <c r="GO695">
        <f t="shared" ref="GO695:GO696" si="519">IF(BI695=2,ROUND(O695+X695+Y695+GK695,2),0)</f>
        <v>0</v>
      </c>
      <c r="GP695">
        <f t="shared" ref="GP695:GP696" si="520">IF(BI695=4,ROUND(O695+X695+Y695+GK695,2)+GX695,0)</f>
        <v>46529.339999999997</v>
      </c>
      <c r="GR695">
        <v>0</v>
      </c>
      <c r="GS695">
        <v>3</v>
      </c>
      <c r="GT695">
        <v>0</v>
      </c>
      <c r="GV695">
        <f t="shared" ref="GV695:GV698" si="521">ROUND((GT695),6)</f>
        <v>0</v>
      </c>
      <c r="GW695">
        <v>1</v>
      </c>
      <c r="GX695">
        <f t="shared" ref="GX695:GX698" si="522">ROUND(HC695*I695,2)</f>
        <v>0</v>
      </c>
      <c r="HA695">
        <v>0</v>
      </c>
      <c r="HB695">
        <v>0</v>
      </c>
      <c r="HC695">
        <f t="shared" ref="HC668:HC731" si="523">GV695*GW695</f>
        <v>0</v>
      </c>
      <c r="IK695">
        <v>0</v>
      </c>
    </row>
    <row r="696" ht="12.75">
      <c r="A696">
        <v>18</v>
      </c>
      <c r="B696">
        <v>1</v>
      </c>
      <c r="E696" t="s">
        <v>109</v>
      </c>
      <c r="F696" t="s">
        <v>110</v>
      </c>
      <c r="G696" t="s">
        <v>111</v>
      </c>
      <c r="H696" t="s">
        <v>112</v>
      </c>
      <c r="I696">
        <f>I695*J696</f>
        <v>-9.8399999999999999</v>
      </c>
      <c r="J696">
        <v>-0.246</v>
      </c>
      <c r="K696">
        <v>-0.246</v>
      </c>
      <c r="O696">
        <f t="shared" si="484"/>
        <v>-0</v>
      </c>
      <c r="P696">
        <f t="shared" si="485"/>
        <v>-0</v>
      </c>
      <c r="Q696">
        <f t="shared" si="486"/>
        <v>-0</v>
      </c>
      <c r="R696">
        <f t="shared" si="487"/>
        <v>-0</v>
      </c>
      <c r="S696">
        <f t="shared" si="488"/>
        <v>-0</v>
      </c>
      <c r="T696">
        <f t="shared" si="489"/>
        <v>-0</v>
      </c>
      <c r="U696">
        <f t="shared" si="490"/>
        <v>-0</v>
      </c>
      <c r="V696">
        <f t="shared" si="491"/>
        <v>-0</v>
      </c>
      <c r="W696">
        <f t="shared" si="492"/>
        <v>-0</v>
      </c>
      <c r="X696">
        <f t="shared" si="493"/>
        <v>-0</v>
      </c>
      <c r="Y696">
        <f t="shared" si="494"/>
        <v>-0</v>
      </c>
      <c r="AA696">
        <v>52146028</v>
      </c>
      <c r="AB696">
        <f t="shared" si="495"/>
        <v>0</v>
      </c>
      <c r="AC696">
        <f t="shared" si="496"/>
        <v>0</v>
      </c>
      <c r="AD696">
        <f t="shared" si="497"/>
        <v>0</v>
      </c>
      <c r="AE696">
        <f t="shared" si="498"/>
        <v>0</v>
      </c>
      <c r="AF696">
        <f t="shared" si="499"/>
        <v>0</v>
      </c>
      <c r="AG696">
        <f t="shared" si="500"/>
        <v>0</v>
      </c>
      <c r="AH696">
        <f t="shared" si="501"/>
        <v>0</v>
      </c>
      <c r="AI696">
        <f t="shared" si="502"/>
        <v>0</v>
      </c>
      <c r="AJ696">
        <f t="shared" si="503"/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70</v>
      </c>
      <c r="AU696">
        <v>10</v>
      </c>
      <c r="AV696">
        <v>1</v>
      </c>
      <c r="AW696">
        <v>1</v>
      </c>
      <c r="AZ696">
        <v>1</v>
      </c>
      <c r="BA696">
        <v>1</v>
      </c>
      <c r="BB696">
        <v>1</v>
      </c>
      <c r="BC696">
        <v>1</v>
      </c>
      <c r="BH696">
        <v>3</v>
      </c>
      <c r="BI696">
        <v>4</v>
      </c>
      <c r="BM696">
        <v>0</v>
      </c>
      <c r="BN696">
        <v>0</v>
      </c>
      <c r="BP696">
        <v>0</v>
      </c>
      <c r="BQ696">
        <v>1</v>
      </c>
      <c r="BR696">
        <v>1</v>
      </c>
      <c r="BS696">
        <v>1</v>
      </c>
      <c r="BT696">
        <v>1</v>
      </c>
      <c r="BU696">
        <v>1</v>
      </c>
      <c r="BV696">
        <v>1</v>
      </c>
      <c r="BW696">
        <v>1</v>
      </c>
      <c r="BX696">
        <v>1</v>
      </c>
      <c r="BZ696">
        <v>70</v>
      </c>
      <c r="CA696">
        <v>10</v>
      </c>
      <c r="CE696">
        <v>0</v>
      </c>
      <c r="CF696">
        <v>0</v>
      </c>
      <c r="CG696">
        <v>0</v>
      </c>
      <c r="CM696">
        <v>0</v>
      </c>
      <c r="CO696">
        <v>0</v>
      </c>
      <c r="CP696">
        <f t="shared" si="504"/>
        <v>-0</v>
      </c>
      <c r="CQ696">
        <f t="shared" si="505"/>
        <v>0</v>
      </c>
      <c r="CR696">
        <f t="shared" si="506"/>
        <v>0</v>
      </c>
      <c r="CS696">
        <f t="shared" si="507"/>
        <v>0</v>
      </c>
      <c r="CT696">
        <f t="shared" si="508"/>
        <v>0</v>
      </c>
      <c r="CU696">
        <f t="shared" si="509"/>
        <v>0</v>
      </c>
      <c r="CV696">
        <f t="shared" si="510"/>
        <v>0</v>
      </c>
      <c r="CW696">
        <f t="shared" si="511"/>
        <v>0</v>
      </c>
      <c r="CX696">
        <f t="shared" si="512"/>
        <v>0</v>
      </c>
      <c r="CY696">
        <f t="shared" si="513"/>
        <v>-0</v>
      </c>
      <c r="CZ696">
        <f t="shared" si="514"/>
        <v>-0</v>
      </c>
      <c r="DN696">
        <v>0</v>
      </c>
      <c r="DO696">
        <v>0</v>
      </c>
      <c r="DP696">
        <v>1</v>
      </c>
      <c r="DQ696">
        <v>1</v>
      </c>
      <c r="DU696">
        <v>1009</v>
      </c>
      <c r="DV696" t="s">
        <v>112</v>
      </c>
      <c r="DW696" t="s">
        <v>112</v>
      </c>
      <c r="DX696">
        <v>1000</v>
      </c>
      <c r="EE696">
        <v>51761345</v>
      </c>
      <c r="EF696">
        <v>1</v>
      </c>
      <c r="EG696" t="s">
        <v>106</v>
      </c>
      <c r="EH696">
        <v>0</v>
      </c>
      <c r="EJ696">
        <v>4</v>
      </c>
      <c r="EK696">
        <v>0</v>
      </c>
      <c r="EL696" t="s">
        <v>107</v>
      </c>
      <c r="EM696" t="s">
        <v>108</v>
      </c>
      <c r="EQ696">
        <v>32768</v>
      </c>
      <c r="ER696">
        <v>0</v>
      </c>
      <c r="ES696">
        <v>0</v>
      </c>
      <c r="ET696">
        <v>0</v>
      </c>
      <c r="EU696">
        <v>0</v>
      </c>
      <c r="EV696">
        <v>0</v>
      </c>
      <c r="EW696">
        <v>0</v>
      </c>
      <c r="EX696">
        <v>0</v>
      </c>
      <c r="FQ696">
        <v>0</v>
      </c>
      <c r="FR696">
        <f t="shared" si="515"/>
        <v>0</v>
      </c>
      <c r="FS696">
        <v>0</v>
      </c>
      <c r="FX696">
        <v>70</v>
      </c>
      <c r="FY696">
        <v>10</v>
      </c>
      <c r="GD696">
        <v>0</v>
      </c>
      <c r="GF696">
        <v>1489638031</v>
      </c>
      <c r="GG696">
        <v>2</v>
      </c>
      <c r="GH696">
        <v>1</v>
      </c>
      <c r="GI696">
        <v>-2</v>
      </c>
      <c r="GJ696">
        <v>0</v>
      </c>
      <c r="GK696">
        <f>ROUND(R696*(R12)/100,2)</f>
        <v>-0</v>
      </c>
      <c r="GL696">
        <f t="shared" si="516"/>
        <v>0</v>
      </c>
      <c r="GM696">
        <f t="shared" si="517"/>
        <v>-0</v>
      </c>
      <c r="GN696">
        <f t="shared" si="518"/>
        <v>0</v>
      </c>
      <c r="GO696">
        <f t="shared" si="519"/>
        <v>0</v>
      </c>
      <c r="GP696">
        <f t="shared" si="520"/>
        <v>-0</v>
      </c>
      <c r="GR696">
        <v>0</v>
      </c>
      <c r="GS696">
        <v>3</v>
      </c>
      <c r="GT696">
        <v>0</v>
      </c>
      <c r="GV696">
        <f t="shared" si="521"/>
        <v>0</v>
      </c>
      <c r="GW696">
        <v>1</v>
      </c>
      <c r="GX696">
        <f t="shared" si="522"/>
        <v>-0</v>
      </c>
      <c r="HA696">
        <v>0</v>
      </c>
      <c r="HB696">
        <v>0</v>
      </c>
      <c r="HC696">
        <f t="shared" si="523"/>
        <v>0</v>
      </c>
      <c r="IK696">
        <v>0</v>
      </c>
    </row>
    <row r="697" ht="12.75">
      <c r="A697">
        <v>17</v>
      </c>
      <c r="B697">
        <v>1</v>
      </c>
      <c r="D697">
        <f>ROW(EtalonRes!A166)</f>
        <v>166</v>
      </c>
      <c r="E697" t="s">
        <v>113</v>
      </c>
      <c r="F697" t="s">
        <v>114</v>
      </c>
      <c r="G697" t="s">
        <v>189</v>
      </c>
      <c r="H697" t="s">
        <v>112</v>
      </c>
      <c r="I697">
        <f>ROUND(9.84*0.8,9)</f>
        <v>7.8719999999999999</v>
      </c>
      <c r="J697">
        <v>0</v>
      </c>
      <c r="K697">
        <f>ROUND(9.84*0.8,9)</f>
        <v>7.8719999999999999</v>
      </c>
      <c r="O697">
        <f t="shared" si="484"/>
        <v>481.92000000000002</v>
      </c>
      <c r="P697">
        <f t="shared" si="485"/>
        <v>0</v>
      </c>
      <c r="Q697">
        <f t="shared" si="486"/>
        <v>481.92000000000002</v>
      </c>
      <c r="R697">
        <f t="shared" si="487"/>
        <v>259.85000000000002</v>
      </c>
      <c r="S697">
        <f t="shared" si="488"/>
        <v>0</v>
      </c>
      <c r="T697">
        <f t="shared" si="489"/>
        <v>0</v>
      </c>
      <c r="U697">
        <f t="shared" si="490"/>
        <v>0</v>
      </c>
      <c r="V697">
        <f t="shared" si="491"/>
        <v>0</v>
      </c>
      <c r="W697">
        <f t="shared" si="492"/>
        <v>0</v>
      </c>
      <c r="X697">
        <f t="shared" si="493"/>
        <v>0</v>
      </c>
      <c r="Y697">
        <f t="shared" si="494"/>
        <v>0</v>
      </c>
      <c r="AA697">
        <v>52146028</v>
      </c>
      <c r="AB697">
        <f t="shared" si="495"/>
        <v>61.219999999999999</v>
      </c>
      <c r="AC697">
        <f t="shared" si="496"/>
        <v>0</v>
      </c>
      <c r="AD697">
        <f t="shared" si="497"/>
        <v>61.219999999999999</v>
      </c>
      <c r="AE697">
        <f t="shared" si="498"/>
        <v>33.009999999999998</v>
      </c>
      <c r="AF697">
        <f t="shared" si="499"/>
        <v>0</v>
      </c>
      <c r="AG697">
        <f t="shared" si="500"/>
        <v>0</v>
      </c>
      <c r="AH697">
        <f t="shared" si="501"/>
        <v>0</v>
      </c>
      <c r="AI697">
        <f t="shared" si="502"/>
        <v>0</v>
      </c>
      <c r="AJ697">
        <f t="shared" si="503"/>
        <v>0</v>
      </c>
      <c r="AK697">
        <v>61.219999999999999</v>
      </c>
      <c r="AL697">
        <v>0</v>
      </c>
      <c r="AM697">
        <v>61.219999999999999</v>
      </c>
      <c r="AN697">
        <v>33.009999999999998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1</v>
      </c>
      <c r="AW697">
        <v>1</v>
      </c>
      <c r="AZ697">
        <v>1</v>
      </c>
      <c r="BA697">
        <v>1</v>
      </c>
      <c r="BB697">
        <v>1</v>
      </c>
      <c r="BC697">
        <v>1</v>
      </c>
      <c r="BH697">
        <v>0</v>
      </c>
      <c r="BI697">
        <v>4</v>
      </c>
      <c r="BJ697" t="s">
        <v>116</v>
      </c>
      <c r="BM697">
        <v>1</v>
      </c>
      <c r="BN697">
        <v>0</v>
      </c>
      <c r="BP697">
        <v>0</v>
      </c>
      <c r="BQ697">
        <v>1</v>
      </c>
      <c r="BR697">
        <v>0</v>
      </c>
      <c r="BS697">
        <v>1</v>
      </c>
      <c r="BT697">
        <v>1</v>
      </c>
      <c r="BU697">
        <v>1</v>
      </c>
      <c r="BV697">
        <v>1</v>
      </c>
      <c r="BW697">
        <v>1</v>
      </c>
      <c r="BX697">
        <v>1</v>
      </c>
      <c r="BZ697">
        <v>0</v>
      </c>
      <c r="CA697">
        <v>0</v>
      </c>
      <c r="CE697">
        <v>0</v>
      </c>
      <c r="CF697">
        <v>0</v>
      </c>
      <c r="CG697">
        <v>0</v>
      </c>
      <c r="CM697">
        <v>0</v>
      </c>
      <c r="CO697">
        <v>0</v>
      </c>
      <c r="CP697">
        <f t="shared" si="504"/>
        <v>481.92000000000002</v>
      </c>
      <c r="CQ697">
        <f t="shared" si="505"/>
        <v>0</v>
      </c>
      <c r="CR697">
        <f t="shared" si="506"/>
        <v>61.219999999999999</v>
      </c>
      <c r="CS697">
        <f t="shared" si="507"/>
        <v>33.009999999999998</v>
      </c>
      <c r="CT697">
        <f t="shared" si="508"/>
        <v>0</v>
      </c>
      <c r="CU697">
        <f t="shared" si="509"/>
        <v>0</v>
      </c>
      <c r="CV697">
        <f t="shared" si="510"/>
        <v>0</v>
      </c>
      <c r="CW697">
        <f t="shared" si="511"/>
        <v>0</v>
      </c>
      <c r="CX697">
        <f t="shared" si="512"/>
        <v>0</v>
      </c>
      <c r="CY697">
        <f t="shared" si="513"/>
        <v>0</v>
      </c>
      <c r="CZ697">
        <f t="shared" si="514"/>
        <v>0</v>
      </c>
      <c r="DN697">
        <v>0</v>
      </c>
      <c r="DO697">
        <v>0</v>
      </c>
      <c r="DP697">
        <v>1</v>
      </c>
      <c r="DQ697">
        <v>1</v>
      </c>
      <c r="DU697">
        <v>1009</v>
      </c>
      <c r="DV697" t="s">
        <v>112</v>
      </c>
      <c r="DW697" t="s">
        <v>112</v>
      </c>
      <c r="DX697">
        <v>1000</v>
      </c>
      <c r="EE697">
        <v>51761347</v>
      </c>
      <c r="EF697">
        <v>1</v>
      </c>
      <c r="EG697" t="s">
        <v>106</v>
      </c>
      <c r="EH697">
        <v>0</v>
      </c>
      <c r="EJ697">
        <v>4</v>
      </c>
      <c r="EK697">
        <v>1</v>
      </c>
      <c r="EL697" t="s">
        <v>117</v>
      </c>
      <c r="EM697" t="s">
        <v>108</v>
      </c>
      <c r="EQ697">
        <v>0</v>
      </c>
      <c r="ER697">
        <v>61.219999999999999</v>
      </c>
      <c r="ES697">
        <v>0</v>
      </c>
      <c r="ET697">
        <v>61.219999999999999</v>
      </c>
      <c r="EU697">
        <v>33.009999999999998</v>
      </c>
      <c r="EV697">
        <v>0</v>
      </c>
      <c r="EW697">
        <v>0</v>
      </c>
      <c r="EX697">
        <v>0</v>
      </c>
      <c r="EY697">
        <v>0</v>
      </c>
      <c r="FQ697">
        <v>0</v>
      </c>
      <c r="FR697">
        <f t="shared" si="515"/>
        <v>0</v>
      </c>
      <c r="FS697">
        <v>0</v>
      </c>
      <c r="FX697">
        <v>0</v>
      </c>
      <c r="FY697">
        <v>0</v>
      </c>
      <c r="GD697">
        <v>1</v>
      </c>
      <c r="GF697">
        <v>1602572179</v>
      </c>
      <c r="GG697">
        <v>2</v>
      </c>
      <c r="GH697">
        <v>1</v>
      </c>
      <c r="GI697">
        <v>-2</v>
      </c>
      <c r="GJ697">
        <v>0</v>
      </c>
      <c r="GK697">
        <v>0</v>
      </c>
      <c r="GL697">
        <f t="shared" si="516"/>
        <v>0</v>
      </c>
      <c r="GM697">
        <f t="shared" ref="GM697:GM698" si="524">ROUND(O697+X697+Y697,2)+GX697</f>
        <v>481.92000000000002</v>
      </c>
      <c r="GN697">
        <f t="shared" ref="GN697:GN698" si="525">IF(OR(BI697=0,BI697=1),ROUND(O697+X697+Y697,2),0)</f>
        <v>0</v>
      </c>
      <c r="GO697">
        <f t="shared" ref="GO697:GO698" si="526">IF(BI697=2,ROUND(O697+X697+Y697,2),0)</f>
        <v>0</v>
      </c>
      <c r="GP697">
        <f t="shared" ref="GP697:GP698" si="527">IF(BI697=4,ROUND(O697+X697+Y697,2)+GX697,0)</f>
        <v>481.92000000000002</v>
      </c>
      <c r="GR697">
        <v>0</v>
      </c>
      <c r="GS697">
        <v>3</v>
      </c>
      <c r="GT697">
        <v>0</v>
      </c>
      <c r="GV697">
        <f t="shared" si="521"/>
        <v>0</v>
      </c>
      <c r="GW697">
        <v>1</v>
      </c>
      <c r="GX697">
        <f t="shared" si="522"/>
        <v>0</v>
      </c>
      <c r="HA697">
        <v>0</v>
      </c>
      <c r="HB697">
        <v>0</v>
      </c>
      <c r="HC697">
        <f t="shared" si="523"/>
        <v>0</v>
      </c>
      <c r="IK697">
        <v>0</v>
      </c>
    </row>
    <row r="698" ht="12.75">
      <c r="A698">
        <v>17</v>
      </c>
      <c r="B698">
        <v>1</v>
      </c>
      <c r="D698">
        <f>ROW(EtalonRes!A168)</f>
        <v>168</v>
      </c>
      <c r="E698" t="s">
        <v>118</v>
      </c>
      <c r="F698" t="s">
        <v>119</v>
      </c>
      <c r="G698" t="s">
        <v>120</v>
      </c>
      <c r="H698" t="s">
        <v>112</v>
      </c>
      <c r="I698">
        <f>ROUND(I697,9)</f>
        <v>7.8719999999999999</v>
      </c>
      <c r="J698">
        <v>0</v>
      </c>
      <c r="K698">
        <f>ROUND(I697,9)</f>
        <v>7.8719999999999999</v>
      </c>
      <c r="O698">
        <f t="shared" si="484"/>
        <v>11638.67</v>
      </c>
      <c r="P698">
        <f t="shared" si="485"/>
        <v>0</v>
      </c>
      <c r="Q698">
        <f t="shared" si="486"/>
        <v>11638.67</v>
      </c>
      <c r="R698">
        <f t="shared" si="487"/>
        <v>6279.0200000000004</v>
      </c>
      <c r="S698">
        <f t="shared" si="488"/>
        <v>0</v>
      </c>
      <c r="T698">
        <f t="shared" si="489"/>
        <v>0</v>
      </c>
      <c r="U698">
        <f t="shared" si="490"/>
        <v>0</v>
      </c>
      <c r="V698">
        <f t="shared" si="491"/>
        <v>0</v>
      </c>
      <c r="W698">
        <f t="shared" si="492"/>
        <v>0</v>
      </c>
      <c r="X698">
        <f t="shared" si="493"/>
        <v>0</v>
      </c>
      <c r="Y698">
        <f t="shared" si="494"/>
        <v>0</v>
      </c>
      <c r="AA698">
        <v>52146028</v>
      </c>
      <c r="AB698">
        <f t="shared" si="495"/>
        <v>1478.49</v>
      </c>
      <c r="AC698">
        <f t="shared" si="496"/>
        <v>0</v>
      </c>
      <c r="AD698">
        <f>ROUND(((((ET698*51))-((EU698*51)))+AE698),6)</f>
        <v>1478.49</v>
      </c>
      <c r="AE698">
        <f>ROUND(((EU698*51)),6)</f>
        <v>797.63999999999999</v>
      </c>
      <c r="AF698">
        <f>ROUND(((EV698*51)),6)</f>
        <v>0</v>
      </c>
      <c r="AG698">
        <f t="shared" si="500"/>
        <v>0</v>
      </c>
      <c r="AH698">
        <f>((EW698*51))</f>
        <v>0</v>
      </c>
      <c r="AI698">
        <f>((EX698*51))</f>
        <v>0</v>
      </c>
      <c r="AJ698">
        <f t="shared" si="503"/>
        <v>0</v>
      </c>
      <c r="AK698">
        <v>28.989999999999998</v>
      </c>
      <c r="AL698">
        <v>0</v>
      </c>
      <c r="AM698">
        <v>28.989999999999998</v>
      </c>
      <c r="AN698">
        <v>15.640000000000001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1</v>
      </c>
      <c r="AW698">
        <v>1</v>
      </c>
      <c r="AZ698">
        <v>1</v>
      </c>
      <c r="BA698">
        <v>1</v>
      </c>
      <c r="BB698">
        <v>1</v>
      </c>
      <c r="BC698">
        <v>1</v>
      </c>
      <c r="BH698">
        <v>0</v>
      </c>
      <c r="BI698">
        <v>4</v>
      </c>
      <c r="BJ698" t="s">
        <v>121</v>
      </c>
      <c r="BM698">
        <v>1</v>
      </c>
      <c r="BN698">
        <v>0</v>
      </c>
      <c r="BP698">
        <v>0</v>
      </c>
      <c r="BQ698">
        <v>1</v>
      </c>
      <c r="BR698">
        <v>0</v>
      </c>
      <c r="BS698">
        <v>1</v>
      </c>
      <c r="BT698">
        <v>1</v>
      </c>
      <c r="BU698">
        <v>1</v>
      </c>
      <c r="BV698">
        <v>1</v>
      </c>
      <c r="BW698">
        <v>1</v>
      </c>
      <c r="BX698">
        <v>1</v>
      </c>
      <c r="BZ698">
        <v>0</v>
      </c>
      <c r="CA698">
        <v>0</v>
      </c>
      <c r="CE698">
        <v>0</v>
      </c>
      <c r="CF698">
        <v>0</v>
      </c>
      <c r="CG698">
        <v>0</v>
      </c>
      <c r="CM698">
        <v>0</v>
      </c>
      <c r="CO698">
        <v>0</v>
      </c>
      <c r="CP698">
        <f t="shared" si="504"/>
        <v>11638.67</v>
      </c>
      <c r="CQ698">
        <f t="shared" si="505"/>
        <v>0</v>
      </c>
      <c r="CR698">
        <f>(((((ET698*51))*BB698-((EU698*51))*BS698)+AE698*BS698)*AV698)</f>
        <v>1478.49</v>
      </c>
      <c r="CS698">
        <f t="shared" si="507"/>
        <v>797.63999999999999</v>
      </c>
      <c r="CT698">
        <f t="shared" si="508"/>
        <v>0</v>
      </c>
      <c r="CU698">
        <f t="shared" si="509"/>
        <v>0</v>
      </c>
      <c r="CV698">
        <f t="shared" si="510"/>
        <v>0</v>
      </c>
      <c r="CW698">
        <f t="shared" si="511"/>
        <v>0</v>
      </c>
      <c r="CX698">
        <f t="shared" si="512"/>
        <v>0</v>
      </c>
      <c r="CY698">
        <f t="shared" si="513"/>
        <v>0</v>
      </c>
      <c r="CZ698">
        <f t="shared" si="514"/>
        <v>0</v>
      </c>
      <c r="DE698" t="s">
        <v>122</v>
      </c>
      <c r="DF698" t="s">
        <v>122</v>
      </c>
      <c r="DG698" t="s">
        <v>122</v>
      </c>
      <c r="DI698" t="s">
        <v>122</v>
      </c>
      <c r="DJ698" t="s">
        <v>122</v>
      </c>
      <c r="DN698">
        <v>0</v>
      </c>
      <c r="DO698">
        <v>0</v>
      </c>
      <c r="DP698">
        <v>1</v>
      </c>
      <c r="DQ698">
        <v>1</v>
      </c>
      <c r="DU698">
        <v>1009</v>
      </c>
      <c r="DV698" t="s">
        <v>112</v>
      </c>
      <c r="DW698" t="s">
        <v>112</v>
      </c>
      <c r="DX698">
        <v>1000</v>
      </c>
      <c r="EE698">
        <v>51761347</v>
      </c>
      <c r="EF698">
        <v>1</v>
      </c>
      <c r="EG698" t="s">
        <v>106</v>
      </c>
      <c r="EH698">
        <v>0</v>
      </c>
      <c r="EJ698">
        <v>4</v>
      </c>
      <c r="EK698">
        <v>1</v>
      </c>
      <c r="EL698" t="s">
        <v>117</v>
      </c>
      <c r="EM698" t="s">
        <v>108</v>
      </c>
      <c r="EQ698">
        <v>0</v>
      </c>
      <c r="ER698">
        <v>28.989999999999998</v>
      </c>
      <c r="ES698">
        <v>0</v>
      </c>
      <c r="ET698">
        <v>28.989999999999998</v>
      </c>
      <c r="EU698">
        <v>15.640000000000001</v>
      </c>
      <c r="EV698">
        <v>0</v>
      </c>
      <c r="EW698">
        <v>0</v>
      </c>
      <c r="EX698">
        <v>0</v>
      </c>
      <c r="EY698">
        <v>0</v>
      </c>
      <c r="FQ698">
        <v>0</v>
      </c>
      <c r="FR698">
        <f t="shared" si="515"/>
        <v>0</v>
      </c>
      <c r="FS698">
        <v>0</v>
      </c>
      <c r="FX698">
        <v>0</v>
      </c>
      <c r="FY698">
        <v>0</v>
      </c>
      <c r="GD698">
        <v>1</v>
      </c>
      <c r="GF698">
        <v>-1355325295</v>
      </c>
      <c r="GG698">
        <v>2</v>
      </c>
      <c r="GH698">
        <v>1</v>
      </c>
      <c r="GI698">
        <v>-2</v>
      </c>
      <c r="GJ698">
        <v>0</v>
      </c>
      <c r="GK698">
        <v>0</v>
      </c>
      <c r="GL698">
        <f t="shared" si="516"/>
        <v>0</v>
      </c>
      <c r="GM698">
        <f t="shared" si="524"/>
        <v>11638.67</v>
      </c>
      <c r="GN698">
        <f t="shared" si="525"/>
        <v>0</v>
      </c>
      <c r="GO698">
        <f t="shared" si="526"/>
        <v>0</v>
      </c>
      <c r="GP698">
        <f t="shared" si="527"/>
        <v>11638.67</v>
      </c>
      <c r="GR698">
        <v>0</v>
      </c>
      <c r="GS698">
        <v>3</v>
      </c>
      <c r="GT698">
        <v>0</v>
      </c>
      <c r="GV698">
        <f t="shared" si="521"/>
        <v>0</v>
      </c>
      <c r="GW698">
        <v>1</v>
      </c>
      <c r="GX698">
        <f t="shared" si="522"/>
        <v>0</v>
      </c>
      <c r="HA698">
        <v>0</v>
      </c>
      <c r="HB698">
        <v>0</v>
      </c>
      <c r="HC698">
        <f t="shared" si="523"/>
        <v>0</v>
      </c>
      <c r="IK698">
        <v>0</v>
      </c>
    </row>
    <row r="700" ht="12.75">
      <c r="A700" s="43">
        <v>51</v>
      </c>
      <c r="B700" s="43">
        <f>B691</f>
        <v>1</v>
      </c>
      <c r="C700" s="43">
        <f>A691</f>
        <v>5</v>
      </c>
      <c r="D700" s="43">
        <f>ROW(A691)</f>
        <v>691</v>
      </c>
      <c r="E700" s="43"/>
      <c r="F700" s="43" t="str">
        <f>IF(F691&lt;&gt;"",F691,"")</f>
        <v xml:space="preserve">Новый подраздел</v>
      </c>
      <c r="G700" s="43" t="str">
        <f>IF(G691&lt;&gt;"",G691,"")</f>
        <v xml:space="preserve">Замена бортового камня - 40,0 м.п.</v>
      </c>
      <c r="H700" s="43">
        <v>0</v>
      </c>
      <c r="I700" s="43"/>
      <c r="J700" s="43"/>
      <c r="K700" s="43"/>
      <c r="L700" s="43"/>
      <c r="M700" s="43"/>
      <c r="N700" s="43"/>
      <c r="O700" s="43">
        <f>ROUND(AB700,2)</f>
        <v>49026.989999999998</v>
      </c>
      <c r="P700" s="43">
        <f>ROUND(AC700,2)</f>
        <v>22982</v>
      </c>
      <c r="Q700" s="43">
        <f>ROUND(AD700,2)</f>
        <v>20119.389999999999</v>
      </c>
      <c r="R700" s="43">
        <f>ROUND(AE700,2)</f>
        <v>11059.67</v>
      </c>
      <c r="S700" s="43">
        <f>ROUND(AF700,2)</f>
        <v>5925.6000000000004</v>
      </c>
      <c r="T700" s="43">
        <f>ROUND(AG700,2)</f>
        <v>0</v>
      </c>
      <c r="U700" s="43">
        <f>AH700</f>
        <v>26.399999999999999</v>
      </c>
      <c r="V700" s="43">
        <f>AI700</f>
        <v>0</v>
      </c>
      <c r="W700" s="43">
        <f>ROUND(AJ700,2)</f>
        <v>0</v>
      </c>
      <c r="X700" s="43">
        <f>ROUND(AK700,2)</f>
        <v>4147.9200000000001</v>
      </c>
      <c r="Y700" s="43">
        <f>ROUND(AL700,2)</f>
        <v>592.55999999999995</v>
      </c>
      <c r="Z700" s="43"/>
      <c r="AA700" s="43"/>
      <c r="AB700" s="43">
        <f>ROUND(SUMIF(AA695:AA698,"=52146028",O695:O698),2)</f>
        <v>49026.989999999998</v>
      </c>
      <c r="AC700" s="43">
        <f>ROUND(SUMIF(AA695:AA698,"=52146028",P695:P698),2)</f>
        <v>22982</v>
      </c>
      <c r="AD700" s="43">
        <f>ROUND(SUMIF(AA695:AA698,"=52146028",Q695:Q698),2)</f>
        <v>20119.389999999999</v>
      </c>
      <c r="AE700" s="43">
        <f>ROUND(SUMIF(AA695:AA698,"=52146028",R695:R698),2)</f>
        <v>11059.67</v>
      </c>
      <c r="AF700" s="43">
        <f>ROUND(SUMIF(AA695:AA698,"=52146028",S695:S698),2)</f>
        <v>5925.6000000000004</v>
      </c>
      <c r="AG700" s="43">
        <f>ROUND(SUMIF(AA695:AA698,"=52146028",T695:T698),2)</f>
        <v>0</v>
      </c>
      <c r="AH700" s="43">
        <f>SUMIF(AA695:AA698,"=52146028",U695:U698)</f>
        <v>26.399999999999999</v>
      </c>
      <c r="AI700" s="43">
        <f>SUMIF(AA695:AA698,"=52146028",V695:V698)</f>
        <v>0</v>
      </c>
      <c r="AJ700" s="43">
        <f>ROUND(SUMIF(AA695:AA698,"=52146028",W695:W698),2)</f>
        <v>0</v>
      </c>
      <c r="AK700" s="43">
        <f>ROUND(SUMIF(AA695:AA698,"=52146028",X695:X698),2)</f>
        <v>4147.9200000000001</v>
      </c>
      <c r="AL700" s="43">
        <f>ROUND(SUMIF(AA695:AA698,"=52146028",Y695:Y698),2)</f>
        <v>592.55999999999995</v>
      </c>
      <c r="AM700" s="43"/>
      <c r="AN700" s="43"/>
      <c r="AO700" s="43">
        <f>ROUND(BX700,2)</f>
        <v>0</v>
      </c>
      <c r="AP700" s="43">
        <f>ROUND(BY700,2)</f>
        <v>0</v>
      </c>
      <c r="AQ700" s="43">
        <f>ROUND(BZ700,2)</f>
        <v>0</v>
      </c>
      <c r="AR700" s="43">
        <f>ROUND(CA700,2)</f>
        <v>58649.93</v>
      </c>
      <c r="AS700" s="43">
        <f>ROUND(CB700,2)</f>
        <v>0</v>
      </c>
      <c r="AT700" s="43">
        <f>ROUND(CC700,2)</f>
        <v>0</v>
      </c>
      <c r="AU700" s="43">
        <f>ROUND(CD700,2)</f>
        <v>58649.93</v>
      </c>
      <c r="AV700" s="43">
        <f>ROUND(CE700,2)</f>
        <v>22982</v>
      </c>
      <c r="AW700" s="43">
        <f>ROUND(CF700,2)</f>
        <v>22982</v>
      </c>
      <c r="AX700" s="43">
        <f>ROUND(CG700,2)</f>
        <v>0</v>
      </c>
      <c r="AY700" s="43">
        <f>ROUND(CH700,2)</f>
        <v>22982</v>
      </c>
      <c r="AZ700" s="43">
        <f>ROUND(CI700,2)</f>
        <v>0</v>
      </c>
      <c r="BA700" s="43">
        <f>ROUND(CJ700,2)</f>
        <v>0</v>
      </c>
      <c r="BB700" s="43">
        <f>ROUND(CK700,2)</f>
        <v>0</v>
      </c>
      <c r="BC700" s="43">
        <f>ROUND(CL700,2)</f>
        <v>0</v>
      </c>
      <c r="BD700" s="43">
        <f>ROUND(CM700,2)</f>
        <v>0</v>
      </c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  <c r="BQ700" s="43"/>
      <c r="BR700" s="43"/>
      <c r="BS700" s="43"/>
      <c r="BT700" s="43"/>
      <c r="BU700" s="43"/>
      <c r="BV700" s="43"/>
      <c r="BW700" s="43"/>
      <c r="BX700" s="43">
        <f>ROUND(SUMIF(AA695:AA698,"=52146028",FQ695:FQ698),2)</f>
        <v>0</v>
      </c>
      <c r="BY700" s="43">
        <f>ROUND(SUMIF(AA695:AA698,"=52146028",FR695:FR698),2)</f>
        <v>0</v>
      </c>
      <c r="BZ700" s="43">
        <f>ROUND(SUMIF(AA695:AA698,"=52146028",GL695:GL698),2)</f>
        <v>0</v>
      </c>
      <c r="CA700" s="43">
        <f>ROUND(SUMIF(AA695:AA698,"=52146028",GM695:GM698),2)</f>
        <v>58649.93</v>
      </c>
      <c r="CB700" s="43">
        <f>ROUND(SUMIF(AA695:AA698,"=52146028",GN695:GN698),2)</f>
        <v>0</v>
      </c>
      <c r="CC700" s="43">
        <f>ROUND(SUMIF(AA695:AA698,"=52146028",GO695:GO698),2)</f>
        <v>0</v>
      </c>
      <c r="CD700" s="43">
        <f>ROUND(SUMIF(AA695:AA698,"=52146028",GP695:GP698),2)</f>
        <v>58649.93</v>
      </c>
      <c r="CE700" s="43">
        <f>AC700-BX700</f>
        <v>22982</v>
      </c>
      <c r="CF700" s="43">
        <f>AC700-BY700</f>
        <v>22982</v>
      </c>
      <c r="CG700" s="43">
        <f>BX700-BZ700</f>
        <v>0</v>
      </c>
      <c r="CH700" s="43">
        <f>AC700-BX700-BY700+BZ700</f>
        <v>22982</v>
      </c>
      <c r="CI700" s="43">
        <f>BY700-BZ700</f>
        <v>0</v>
      </c>
      <c r="CJ700" s="43">
        <f>ROUND(SUMIF(AA695:AA698,"=52146028",GX695:GX698),2)</f>
        <v>0</v>
      </c>
      <c r="CK700" s="43">
        <f>ROUND(SUMIF(AA695:AA698,"=52146028",GY695:GY698),2)</f>
        <v>0</v>
      </c>
      <c r="CL700" s="43">
        <f>ROUND(SUMIF(AA695:AA698,"=52146028",GZ695:GZ698),2)</f>
        <v>0</v>
      </c>
      <c r="CM700" s="43">
        <f>ROUND(SUMIF(AA695:AA698,"=52146028",HD695:HD698),2)</f>
        <v>0</v>
      </c>
      <c r="CN700" s="43"/>
      <c r="CO700" s="43"/>
      <c r="CP700" s="43"/>
      <c r="CQ700" s="43"/>
      <c r="CR700" s="43"/>
      <c r="CS700" s="43"/>
      <c r="CT700" s="43"/>
      <c r="CU700" s="43"/>
      <c r="CV700" s="43"/>
      <c r="CW700" s="43"/>
      <c r="CX700" s="43"/>
      <c r="CY700" s="43"/>
      <c r="CZ700" s="43"/>
      <c r="DA700" s="43"/>
      <c r="DB700" s="43"/>
      <c r="DC700" s="43"/>
      <c r="DD700" s="43"/>
      <c r="DE700" s="43"/>
      <c r="DF700" s="43"/>
      <c r="DG700" s="44"/>
      <c r="DH700" s="44"/>
      <c r="DI700" s="44"/>
      <c r="DJ700" s="44"/>
      <c r="DK700" s="44"/>
      <c r="DL700" s="44"/>
      <c r="DM700" s="44"/>
      <c r="DN700" s="44"/>
      <c r="DO700" s="44"/>
      <c r="DP700" s="44"/>
      <c r="DQ700" s="44"/>
      <c r="DR700" s="44"/>
      <c r="DS700" s="44"/>
      <c r="DT700" s="44"/>
      <c r="DU700" s="44"/>
      <c r="DV700" s="44"/>
      <c r="DW700" s="44"/>
      <c r="DX700" s="44"/>
      <c r="DY700" s="44"/>
      <c r="DZ700" s="44"/>
      <c r="EA700" s="44"/>
      <c r="EB700" s="44"/>
      <c r="EC700" s="44"/>
      <c r="ED700" s="44"/>
      <c r="EE700" s="44"/>
      <c r="EF700" s="44"/>
      <c r="EG700" s="44"/>
      <c r="EH700" s="44"/>
      <c r="EI700" s="44"/>
      <c r="EJ700" s="44"/>
      <c r="EK700" s="44"/>
      <c r="EL700" s="44"/>
      <c r="EM700" s="44"/>
      <c r="EN700" s="44"/>
      <c r="EO700" s="44"/>
      <c r="EP700" s="44"/>
      <c r="EQ700" s="44"/>
      <c r="ER700" s="44"/>
      <c r="ES700" s="44"/>
      <c r="ET700" s="44"/>
      <c r="EU700" s="44"/>
      <c r="EV700" s="44"/>
      <c r="EW700" s="44"/>
      <c r="EX700" s="44"/>
      <c r="EY700" s="44"/>
      <c r="EZ700" s="44"/>
      <c r="FA700" s="44"/>
      <c r="FB700" s="44"/>
      <c r="FC700" s="44"/>
      <c r="FD700" s="44"/>
      <c r="FE700" s="44"/>
      <c r="FF700" s="44"/>
      <c r="FG700" s="44"/>
      <c r="FH700" s="44"/>
      <c r="FI700" s="44"/>
      <c r="FJ700" s="44"/>
      <c r="FK700" s="44"/>
      <c r="FL700" s="44"/>
      <c r="FM700" s="44"/>
      <c r="FN700" s="44"/>
      <c r="FO700" s="44"/>
      <c r="FP700" s="44"/>
      <c r="FQ700" s="44"/>
      <c r="FR700" s="44"/>
      <c r="FS700" s="44"/>
      <c r="FT700" s="44"/>
      <c r="FU700" s="44"/>
      <c r="FV700" s="44"/>
      <c r="FW700" s="44"/>
      <c r="FX700" s="44"/>
      <c r="FY700" s="44"/>
      <c r="FZ700" s="44"/>
      <c r="GA700" s="44"/>
      <c r="GB700" s="44"/>
      <c r="GC700" s="44"/>
      <c r="GD700" s="44"/>
      <c r="GE700" s="44"/>
      <c r="GF700" s="44"/>
      <c r="GG700" s="44"/>
      <c r="GH700" s="44"/>
      <c r="GI700" s="44"/>
      <c r="GJ700" s="44"/>
      <c r="GK700" s="44"/>
      <c r="GL700" s="44"/>
      <c r="GM700" s="44"/>
      <c r="GN700" s="44"/>
      <c r="GO700" s="44"/>
      <c r="GP700" s="44"/>
      <c r="GQ700" s="44"/>
      <c r="GR700" s="44"/>
      <c r="GS700" s="44"/>
      <c r="GT700" s="44"/>
      <c r="GU700" s="44"/>
      <c r="GV700" s="44"/>
      <c r="GW700" s="44"/>
      <c r="GX700" s="44">
        <v>0</v>
      </c>
    </row>
    <row r="702" ht="12.75">
      <c r="A702" s="45">
        <v>50</v>
      </c>
      <c r="B702" s="45">
        <v>0</v>
      </c>
      <c r="C702" s="45">
        <v>0</v>
      </c>
      <c r="D702" s="45">
        <v>1</v>
      </c>
      <c r="E702" s="45">
        <v>201</v>
      </c>
      <c r="F702" s="45">
        <f>ROUND(Source!O700,O702)</f>
        <v>49026.989999999998</v>
      </c>
      <c r="G702" s="45" t="s">
        <v>123</v>
      </c>
      <c r="H702" s="45" t="s">
        <v>124</v>
      </c>
      <c r="I702" s="45"/>
      <c r="J702" s="45"/>
      <c r="K702" s="45">
        <v>201</v>
      </c>
      <c r="L702" s="45">
        <v>1</v>
      </c>
      <c r="M702" s="45">
        <v>3</v>
      </c>
      <c r="N702" s="45"/>
      <c r="O702" s="45">
        <v>2</v>
      </c>
      <c r="P702" s="45"/>
      <c r="Q702" s="45"/>
      <c r="R702" s="45"/>
      <c r="S702" s="45"/>
      <c r="T702" s="45"/>
      <c r="U702" s="45"/>
      <c r="V702" s="45"/>
      <c r="W702" s="45">
        <v>49026.989999999998</v>
      </c>
      <c r="X702" s="45">
        <v>1</v>
      </c>
      <c r="Y702" s="45">
        <v>49026.989999999998</v>
      </c>
      <c r="Z702" s="45"/>
      <c r="AA702" s="45"/>
      <c r="AB702" s="45"/>
    </row>
    <row r="703" ht="12.75">
      <c r="A703" s="45">
        <v>50</v>
      </c>
      <c r="B703" s="45">
        <v>0</v>
      </c>
      <c r="C703" s="45">
        <v>0</v>
      </c>
      <c r="D703" s="45">
        <v>1</v>
      </c>
      <c r="E703" s="45">
        <v>202</v>
      </c>
      <c r="F703" s="45">
        <f>ROUND(Source!P700,O703)</f>
        <v>22982</v>
      </c>
      <c r="G703" s="45" t="s">
        <v>125</v>
      </c>
      <c r="H703" s="45" t="s">
        <v>126</v>
      </c>
      <c r="I703" s="45"/>
      <c r="J703" s="45"/>
      <c r="K703" s="45">
        <v>202</v>
      </c>
      <c r="L703" s="45">
        <v>2</v>
      </c>
      <c r="M703" s="45">
        <v>3</v>
      </c>
      <c r="N703" s="45"/>
      <c r="O703" s="45">
        <v>2</v>
      </c>
      <c r="P703" s="45"/>
      <c r="Q703" s="45"/>
      <c r="R703" s="45"/>
      <c r="S703" s="45"/>
      <c r="T703" s="45"/>
      <c r="U703" s="45"/>
      <c r="V703" s="45"/>
      <c r="W703" s="45">
        <v>22982</v>
      </c>
      <c r="X703" s="45">
        <v>1</v>
      </c>
      <c r="Y703" s="45">
        <v>22982</v>
      </c>
      <c r="Z703" s="45"/>
      <c r="AA703" s="45"/>
      <c r="AB703" s="45"/>
    </row>
    <row r="704" ht="12.75">
      <c r="A704" s="45">
        <v>50</v>
      </c>
      <c r="B704" s="45">
        <v>0</v>
      </c>
      <c r="C704" s="45">
        <v>0</v>
      </c>
      <c r="D704" s="45">
        <v>1</v>
      </c>
      <c r="E704" s="45">
        <v>222</v>
      </c>
      <c r="F704" s="45">
        <f>ROUND(Source!AO700,O704)</f>
        <v>0</v>
      </c>
      <c r="G704" s="45" t="s">
        <v>127</v>
      </c>
      <c r="H704" s="45" t="s">
        <v>128</v>
      </c>
      <c r="I704" s="45"/>
      <c r="J704" s="45"/>
      <c r="K704" s="45">
        <v>222</v>
      </c>
      <c r="L704" s="45">
        <v>3</v>
      </c>
      <c r="M704" s="45">
        <v>3</v>
      </c>
      <c r="N704" s="45"/>
      <c r="O704" s="45">
        <v>2</v>
      </c>
      <c r="P704" s="45"/>
      <c r="Q704" s="45"/>
      <c r="R704" s="45"/>
      <c r="S704" s="45"/>
      <c r="T704" s="45"/>
      <c r="U704" s="45"/>
      <c r="V704" s="45"/>
      <c r="W704" s="45">
        <v>0</v>
      </c>
      <c r="X704" s="45">
        <v>1</v>
      </c>
      <c r="Y704" s="45">
        <v>0</v>
      </c>
      <c r="Z704" s="45"/>
      <c r="AA704" s="45"/>
      <c r="AB704" s="45"/>
    </row>
    <row r="705" ht="12.75">
      <c r="A705" s="45">
        <v>50</v>
      </c>
      <c r="B705" s="45">
        <v>0</v>
      </c>
      <c r="C705" s="45">
        <v>0</v>
      </c>
      <c r="D705" s="45">
        <v>1</v>
      </c>
      <c r="E705" s="45">
        <v>225</v>
      </c>
      <c r="F705" s="45">
        <f>ROUND(Source!AV700,O705)</f>
        <v>22982</v>
      </c>
      <c r="G705" s="45" t="s">
        <v>129</v>
      </c>
      <c r="H705" s="45" t="s">
        <v>130</v>
      </c>
      <c r="I705" s="45"/>
      <c r="J705" s="45"/>
      <c r="K705" s="45">
        <v>225</v>
      </c>
      <c r="L705" s="45">
        <v>4</v>
      </c>
      <c r="M705" s="45">
        <v>3</v>
      </c>
      <c r="N705" s="45"/>
      <c r="O705" s="45">
        <v>2</v>
      </c>
      <c r="P705" s="45"/>
      <c r="Q705" s="45"/>
      <c r="R705" s="45"/>
      <c r="S705" s="45"/>
      <c r="T705" s="45"/>
      <c r="U705" s="45"/>
      <c r="V705" s="45"/>
      <c r="W705" s="45">
        <v>22982</v>
      </c>
      <c r="X705" s="45">
        <v>1</v>
      </c>
      <c r="Y705" s="45">
        <v>22982</v>
      </c>
      <c r="Z705" s="45"/>
      <c r="AA705" s="45"/>
      <c r="AB705" s="45"/>
    </row>
    <row r="706" ht="12.75">
      <c r="A706" s="45">
        <v>50</v>
      </c>
      <c r="B706" s="45">
        <v>0</v>
      </c>
      <c r="C706" s="45">
        <v>0</v>
      </c>
      <c r="D706" s="45">
        <v>1</v>
      </c>
      <c r="E706" s="45">
        <v>226</v>
      </c>
      <c r="F706" s="45">
        <f>ROUND(Source!AW700,O706)</f>
        <v>22982</v>
      </c>
      <c r="G706" s="45" t="s">
        <v>131</v>
      </c>
      <c r="H706" s="45" t="s">
        <v>132</v>
      </c>
      <c r="I706" s="45"/>
      <c r="J706" s="45"/>
      <c r="K706" s="45">
        <v>226</v>
      </c>
      <c r="L706" s="45">
        <v>5</v>
      </c>
      <c r="M706" s="45">
        <v>3</v>
      </c>
      <c r="N706" s="45"/>
      <c r="O706" s="45">
        <v>2</v>
      </c>
      <c r="P706" s="45"/>
      <c r="Q706" s="45"/>
      <c r="R706" s="45"/>
      <c r="S706" s="45"/>
      <c r="T706" s="45"/>
      <c r="U706" s="45"/>
      <c r="V706" s="45"/>
      <c r="W706" s="45">
        <v>22982</v>
      </c>
      <c r="X706" s="45">
        <v>1</v>
      </c>
      <c r="Y706" s="45">
        <v>22982</v>
      </c>
      <c r="Z706" s="45"/>
      <c r="AA706" s="45"/>
      <c r="AB706" s="45"/>
    </row>
    <row r="707" ht="12.75">
      <c r="A707" s="45">
        <v>50</v>
      </c>
      <c r="B707" s="45">
        <v>0</v>
      </c>
      <c r="C707" s="45">
        <v>0</v>
      </c>
      <c r="D707" s="45">
        <v>1</v>
      </c>
      <c r="E707" s="45">
        <v>227</v>
      </c>
      <c r="F707" s="45">
        <f>ROUND(Source!AX700,O707)</f>
        <v>0</v>
      </c>
      <c r="G707" s="45" t="s">
        <v>133</v>
      </c>
      <c r="H707" s="45" t="s">
        <v>134</v>
      </c>
      <c r="I707" s="45"/>
      <c r="J707" s="45"/>
      <c r="K707" s="45">
        <v>227</v>
      </c>
      <c r="L707" s="45">
        <v>6</v>
      </c>
      <c r="M707" s="45">
        <v>3</v>
      </c>
      <c r="N707" s="45"/>
      <c r="O707" s="45">
        <v>2</v>
      </c>
      <c r="P707" s="45"/>
      <c r="Q707" s="45"/>
      <c r="R707" s="45"/>
      <c r="S707" s="45"/>
      <c r="T707" s="45"/>
      <c r="U707" s="45"/>
      <c r="V707" s="45"/>
      <c r="W707" s="45">
        <v>0</v>
      </c>
      <c r="X707" s="45">
        <v>1</v>
      </c>
      <c r="Y707" s="45">
        <v>0</v>
      </c>
      <c r="Z707" s="45"/>
      <c r="AA707" s="45"/>
      <c r="AB707" s="45"/>
    </row>
    <row r="708" ht="12.75">
      <c r="A708" s="45">
        <v>50</v>
      </c>
      <c r="B708" s="45">
        <v>0</v>
      </c>
      <c r="C708" s="45">
        <v>0</v>
      </c>
      <c r="D708" s="45">
        <v>1</v>
      </c>
      <c r="E708" s="45">
        <v>228</v>
      </c>
      <c r="F708" s="45">
        <f>ROUND(Source!AY700,O708)</f>
        <v>22982</v>
      </c>
      <c r="G708" s="45" t="s">
        <v>135</v>
      </c>
      <c r="H708" s="45" t="s">
        <v>136</v>
      </c>
      <c r="I708" s="45"/>
      <c r="J708" s="45"/>
      <c r="K708" s="45">
        <v>228</v>
      </c>
      <c r="L708" s="45">
        <v>7</v>
      </c>
      <c r="M708" s="45">
        <v>3</v>
      </c>
      <c r="N708" s="45"/>
      <c r="O708" s="45">
        <v>2</v>
      </c>
      <c r="P708" s="45"/>
      <c r="Q708" s="45"/>
      <c r="R708" s="45"/>
      <c r="S708" s="45"/>
      <c r="T708" s="45"/>
      <c r="U708" s="45"/>
      <c r="V708" s="45"/>
      <c r="W708" s="45">
        <v>22982</v>
      </c>
      <c r="X708" s="45">
        <v>1</v>
      </c>
      <c r="Y708" s="45">
        <v>22982</v>
      </c>
      <c r="Z708" s="45"/>
      <c r="AA708" s="45"/>
      <c r="AB708" s="45"/>
    </row>
    <row r="709" ht="12.75">
      <c r="A709" s="45">
        <v>50</v>
      </c>
      <c r="B709" s="45">
        <v>0</v>
      </c>
      <c r="C709" s="45">
        <v>0</v>
      </c>
      <c r="D709" s="45">
        <v>1</v>
      </c>
      <c r="E709" s="45">
        <v>216</v>
      </c>
      <c r="F709" s="45">
        <f>ROUND(Source!AP700,O709)</f>
        <v>0</v>
      </c>
      <c r="G709" s="45" t="s">
        <v>137</v>
      </c>
      <c r="H709" s="45" t="s">
        <v>138</v>
      </c>
      <c r="I709" s="45"/>
      <c r="J709" s="45"/>
      <c r="K709" s="45">
        <v>216</v>
      </c>
      <c r="L709" s="45">
        <v>8</v>
      </c>
      <c r="M709" s="45">
        <v>3</v>
      </c>
      <c r="N709" s="45"/>
      <c r="O709" s="45">
        <v>2</v>
      </c>
      <c r="P709" s="45"/>
      <c r="Q709" s="45"/>
      <c r="R709" s="45"/>
      <c r="S709" s="45"/>
      <c r="T709" s="45"/>
      <c r="U709" s="45"/>
      <c r="V709" s="45"/>
      <c r="W709" s="45">
        <v>0</v>
      </c>
      <c r="X709" s="45">
        <v>1</v>
      </c>
      <c r="Y709" s="45">
        <v>0</v>
      </c>
      <c r="Z709" s="45"/>
      <c r="AA709" s="45"/>
      <c r="AB709" s="45"/>
    </row>
    <row r="710" ht="12.75">
      <c r="A710" s="45">
        <v>50</v>
      </c>
      <c r="B710" s="45">
        <v>0</v>
      </c>
      <c r="C710" s="45">
        <v>0</v>
      </c>
      <c r="D710" s="45">
        <v>1</v>
      </c>
      <c r="E710" s="45">
        <v>223</v>
      </c>
      <c r="F710" s="45">
        <f>ROUND(Source!AQ700,O710)</f>
        <v>0</v>
      </c>
      <c r="G710" s="45" t="s">
        <v>139</v>
      </c>
      <c r="H710" s="45" t="s">
        <v>140</v>
      </c>
      <c r="I710" s="45"/>
      <c r="J710" s="45"/>
      <c r="K710" s="45">
        <v>223</v>
      </c>
      <c r="L710" s="45">
        <v>9</v>
      </c>
      <c r="M710" s="45">
        <v>3</v>
      </c>
      <c r="N710" s="45"/>
      <c r="O710" s="45">
        <v>2</v>
      </c>
      <c r="P710" s="45"/>
      <c r="Q710" s="45"/>
      <c r="R710" s="45"/>
      <c r="S710" s="45"/>
      <c r="T710" s="45"/>
      <c r="U710" s="45"/>
      <c r="V710" s="45"/>
      <c r="W710" s="45">
        <v>0</v>
      </c>
      <c r="X710" s="45">
        <v>1</v>
      </c>
      <c r="Y710" s="45">
        <v>0</v>
      </c>
      <c r="Z710" s="45"/>
      <c r="AA710" s="45"/>
      <c r="AB710" s="45"/>
    </row>
    <row r="711" ht="12.75">
      <c r="A711" s="45">
        <v>50</v>
      </c>
      <c r="B711" s="45">
        <v>0</v>
      </c>
      <c r="C711" s="45">
        <v>0</v>
      </c>
      <c r="D711" s="45">
        <v>1</v>
      </c>
      <c r="E711" s="45">
        <v>229</v>
      </c>
      <c r="F711" s="45">
        <f>ROUND(Source!AZ700,O711)</f>
        <v>0</v>
      </c>
      <c r="G711" s="45" t="s">
        <v>141</v>
      </c>
      <c r="H711" s="45" t="s">
        <v>142</v>
      </c>
      <c r="I711" s="45"/>
      <c r="J711" s="45"/>
      <c r="K711" s="45">
        <v>229</v>
      </c>
      <c r="L711" s="45">
        <v>10</v>
      </c>
      <c r="M711" s="45">
        <v>3</v>
      </c>
      <c r="N711" s="45"/>
      <c r="O711" s="45">
        <v>2</v>
      </c>
      <c r="P711" s="45"/>
      <c r="Q711" s="45"/>
      <c r="R711" s="45"/>
      <c r="S711" s="45"/>
      <c r="T711" s="45"/>
      <c r="U711" s="45"/>
      <c r="V711" s="45"/>
      <c r="W711" s="45">
        <v>0</v>
      </c>
      <c r="X711" s="45">
        <v>1</v>
      </c>
      <c r="Y711" s="45">
        <v>0</v>
      </c>
      <c r="Z711" s="45"/>
      <c r="AA711" s="45"/>
      <c r="AB711" s="45"/>
    </row>
    <row r="712" ht="12.75">
      <c r="A712" s="45">
        <v>50</v>
      </c>
      <c r="B712" s="45">
        <v>0</v>
      </c>
      <c r="C712" s="45">
        <v>0</v>
      </c>
      <c r="D712" s="45">
        <v>1</v>
      </c>
      <c r="E712" s="45">
        <v>203</v>
      </c>
      <c r="F712" s="45">
        <f>ROUND(Source!Q700,O712)</f>
        <v>20119.389999999999</v>
      </c>
      <c r="G712" s="45" t="s">
        <v>143</v>
      </c>
      <c r="H712" s="45" t="s">
        <v>144</v>
      </c>
      <c r="I712" s="45"/>
      <c r="J712" s="45"/>
      <c r="K712" s="45">
        <v>203</v>
      </c>
      <c r="L712" s="45">
        <v>11</v>
      </c>
      <c r="M712" s="45">
        <v>3</v>
      </c>
      <c r="N712" s="45"/>
      <c r="O712" s="45">
        <v>2</v>
      </c>
      <c r="P712" s="45"/>
      <c r="Q712" s="45"/>
      <c r="R712" s="45"/>
      <c r="S712" s="45"/>
      <c r="T712" s="45"/>
      <c r="U712" s="45"/>
      <c r="V712" s="45"/>
      <c r="W712" s="45">
        <v>20119.389999999999</v>
      </c>
      <c r="X712" s="45">
        <v>1</v>
      </c>
      <c r="Y712" s="45">
        <v>20119.389999999999</v>
      </c>
      <c r="Z712" s="45"/>
      <c r="AA712" s="45"/>
      <c r="AB712" s="45"/>
    </row>
    <row r="713" ht="12.75">
      <c r="A713" s="45">
        <v>50</v>
      </c>
      <c r="B713" s="45">
        <v>0</v>
      </c>
      <c r="C713" s="45">
        <v>0</v>
      </c>
      <c r="D713" s="45">
        <v>1</v>
      </c>
      <c r="E713" s="45">
        <v>231</v>
      </c>
      <c r="F713" s="45">
        <f>ROUND(Source!BB700,O713)</f>
        <v>0</v>
      </c>
      <c r="G713" s="45" t="s">
        <v>145</v>
      </c>
      <c r="H713" s="45" t="s">
        <v>146</v>
      </c>
      <c r="I713" s="45"/>
      <c r="J713" s="45"/>
      <c r="K713" s="45">
        <v>231</v>
      </c>
      <c r="L713" s="45">
        <v>12</v>
      </c>
      <c r="M713" s="45">
        <v>3</v>
      </c>
      <c r="N713" s="45"/>
      <c r="O713" s="45">
        <v>2</v>
      </c>
      <c r="P713" s="45"/>
      <c r="Q713" s="45"/>
      <c r="R713" s="45"/>
      <c r="S713" s="45"/>
      <c r="T713" s="45"/>
      <c r="U713" s="45"/>
      <c r="V713" s="45"/>
      <c r="W713" s="45">
        <v>0</v>
      </c>
      <c r="X713" s="45">
        <v>1</v>
      </c>
      <c r="Y713" s="45">
        <v>0</v>
      </c>
      <c r="Z713" s="45"/>
      <c r="AA713" s="45"/>
      <c r="AB713" s="45"/>
    </row>
    <row r="714" ht="12.75">
      <c r="A714" s="45">
        <v>50</v>
      </c>
      <c r="B714" s="45">
        <v>0</v>
      </c>
      <c r="C714" s="45">
        <v>0</v>
      </c>
      <c r="D714" s="45">
        <v>1</v>
      </c>
      <c r="E714" s="45">
        <v>204</v>
      </c>
      <c r="F714" s="45">
        <f>ROUND(Source!R700,O714)</f>
        <v>11059.67</v>
      </c>
      <c r="G714" s="45" t="s">
        <v>147</v>
      </c>
      <c r="H714" s="45" t="s">
        <v>148</v>
      </c>
      <c r="I714" s="45"/>
      <c r="J714" s="45"/>
      <c r="K714" s="45">
        <v>204</v>
      </c>
      <c r="L714" s="45">
        <v>13</v>
      </c>
      <c r="M714" s="45">
        <v>3</v>
      </c>
      <c r="N714" s="45"/>
      <c r="O714" s="45">
        <v>2</v>
      </c>
      <c r="P714" s="45"/>
      <c r="Q714" s="45"/>
      <c r="R714" s="45"/>
      <c r="S714" s="45"/>
      <c r="T714" s="45"/>
      <c r="U714" s="45"/>
      <c r="V714" s="45"/>
      <c r="W714" s="45">
        <v>11059.67</v>
      </c>
      <c r="X714" s="45">
        <v>1</v>
      </c>
      <c r="Y714" s="45">
        <v>11059.67</v>
      </c>
      <c r="Z714" s="45"/>
      <c r="AA714" s="45"/>
      <c r="AB714" s="45"/>
    </row>
    <row r="715" ht="12.75">
      <c r="A715" s="45">
        <v>50</v>
      </c>
      <c r="B715" s="45">
        <v>0</v>
      </c>
      <c r="C715" s="45">
        <v>0</v>
      </c>
      <c r="D715" s="45">
        <v>1</v>
      </c>
      <c r="E715" s="45">
        <v>205</v>
      </c>
      <c r="F715" s="45">
        <f>ROUND(Source!S700,O715)</f>
        <v>5925.6000000000004</v>
      </c>
      <c r="G715" s="45" t="s">
        <v>149</v>
      </c>
      <c r="H715" s="45" t="s">
        <v>150</v>
      </c>
      <c r="I715" s="45"/>
      <c r="J715" s="45"/>
      <c r="K715" s="45">
        <v>205</v>
      </c>
      <c r="L715" s="45">
        <v>14</v>
      </c>
      <c r="M715" s="45">
        <v>3</v>
      </c>
      <c r="N715" s="45"/>
      <c r="O715" s="45">
        <v>2</v>
      </c>
      <c r="P715" s="45"/>
      <c r="Q715" s="45"/>
      <c r="R715" s="45"/>
      <c r="S715" s="45"/>
      <c r="T715" s="45"/>
      <c r="U715" s="45"/>
      <c r="V715" s="45"/>
      <c r="W715" s="45">
        <v>5925.6000000000004</v>
      </c>
      <c r="X715" s="45">
        <v>1</v>
      </c>
      <c r="Y715" s="45">
        <v>5925.6000000000004</v>
      </c>
      <c r="Z715" s="45"/>
      <c r="AA715" s="45"/>
      <c r="AB715" s="45"/>
    </row>
    <row r="716" ht="12.75">
      <c r="A716" s="45">
        <v>50</v>
      </c>
      <c r="B716" s="45">
        <v>0</v>
      </c>
      <c r="C716" s="45">
        <v>0</v>
      </c>
      <c r="D716" s="45">
        <v>1</v>
      </c>
      <c r="E716" s="45">
        <v>232</v>
      </c>
      <c r="F716" s="45">
        <f>ROUND(Source!BC700,O716)</f>
        <v>0</v>
      </c>
      <c r="G716" s="45" t="s">
        <v>151</v>
      </c>
      <c r="H716" s="45" t="s">
        <v>152</v>
      </c>
      <c r="I716" s="45"/>
      <c r="J716" s="45"/>
      <c r="K716" s="45">
        <v>232</v>
      </c>
      <c r="L716" s="45">
        <v>15</v>
      </c>
      <c r="M716" s="45">
        <v>3</v>
      </c>
      <c r="N716" s="45"/>
      <c r="O716" s="45">
        <v>2</v>
      </c>
      <c r="P716" s="45"/>
      <c r="Q716" s="45"/>
      <c r="R716" s="45"/>
      <c r="S716" s="45"/>
      <c r="T716" s="45"/>
      <c r="U716" s="45"/>
      <c r="V716" s="45"/>
      <c r="W716" s="45">
        <v>0</v>
      </c>
      <c r="X716" s="45">
        <v>1</v>
      </c>
      <c r="Y716" s="45">
        <v>0</v>
      </c>
      <c r="Z716" s="45"/>
      <c r="AA716" s="45"/>
      <c r="AB716" s="45"/>
    </row>
    <row r="717" ht="12.75">
      <c r="A717" s="45">
        <v>50</v>
      </c>
      <c r="B717" s="45">
        <v>0</v>
      </c>
      <c r="C717" s="45">
        <v>0</v>
      </c>
      <c r="D717" s="45">
        <v>1</v>
      </c>
      <c r="E717" s="45">
        <v>214</v>
      </c>
      <c r="F717" s="45">
        <f>ROUND(Source!AS700,O717)</f>
        <v>0</v>
      </c>
      <c r="G717" s="45" t="s">
        <v>153</v>
      </c>
      <c r="H717" s="45" t="s">
        <v>154</v>
      </c>
      <c r="I717" s="45"/>
      <c r="J717" s="45"/>
      <c r="K717" s="45">
        <v>214</v>
      </c>
      <c r="L717" s="45">
        <v>16</v>
      </c>
      <c r="M717" s="45">
        <v>3</v>
      </c>
      <c r="N717" s="45"/>
      <c r="O717" s="45">
        <v>2</v>
      </c>
      <c r="P717" s="45"/>
      <c r="Q717" s="45"/>
      <c r="R717" s="45"/>
      <c r="S717" s="45"/>
      <c r="T717" s="45"/>
      <c r="U717" s="45"/>
      <c r="V717" s="45"/>
      <c r="W717" s="45">
        <v>0</v>
      </c>
      <c r="X717" s="45">
        <v>1</v>
      </c>
      <c r="Y717" s="45">
        <v>0</v>
      </c>
      <c r="Z717" s="45"/>
      <c r="AA717" s="45"/>
      <c r="AB717" s="45"/>
    </row>
    <row r="718" ht="12.75">
      <c r="A718" s="45">
        <v>50</v>
      </c>
      <c r="B718" s="45">
        <v>0</v>
      </c>
      <c r="C718" s="45">
        <v>0</v>
      </c>
      <c r="D718" s="45">
        <v>1</v>
      </c>
      <c r="E718" s="45">
        <v>215</v>
      </c>
      <c r="F718" s="45">
        <f>ROUND(Source!AT700,O718)</f>
        <v>0</v>
      </c>
      <c r="G718" s="45" t="s">
        <v>155</v>
      </c>
      <c r="H718" s="45" t="s">
        <v>156</v>
      </c>
      <c r="I718" s="45"/>
      <c r="J718" s="45"/>
      <c r="K718" s="45">
        <v>215</v>
      </c>
      <c r="L718" s="45">
        <v>17</v>
      </c>
      <c r="M718" s="45">
        <v>3</v>
      </c>
      <c r="N718" s="45"/>
      <c r="O718" s="45">
        <v>2</v>
      </c>
      <c r="P718" s="45"/>
      <c r="Q718" s="45"/>
      <c r="R718" s="45"/>
      <c r="S718" s="45"/>
      <c r="T718" s="45"/>
      <c r="U718" s="45"/>
      <c r="V718" s="45"/>
      <c r="W718" s="45">
        <v>0</v>
      </c>
      <c r="X718" s="45">
        <v>1</v>
      </c>
      <c r="Y718" s="45">
        <v>0</v>
      </c>
      <c r="Z718" s="45"/>
      <c r="AA718" s="45"/>
      <c r="AB718" s="45"/>
    </row>
    <row r="719" ht="12.75">
      <c r="A719" s="45">
        <v>50</v>
      </c>
      <c r="B719" s="45">
        <v>0</v>
      </c>
      <c r="C719" s="45">
        <v>0</v>
      </c>
      <c r="D719" s="45">
        <v>1</v>
      </c>
      <c r="E719" s="45">
        <v>217</v>
      </c>
      <c r="F719" s="45">
        <f>ROUND(Source!AU700,O719)</f>
        <v>58649.93</v>
      </c>
      <c r="G719" s="45" t="s">
        <v>157</v>
      </c>
      <c r="H719" s="45" t="s">
        <v>158</v>
      </c>
      <c r="I719" s="45"/>
      <c r="J719" s="45"/>
      <c r="K719" s="45">
        <v>217</v>
      </c>
      <c r="L719" s="45">
        <v>18</v>
      </c>
      <c r="M719" s="45">
        <v>3</v>
      </c>
      <c r="N719" s="45"/>
      <c r="O719" s="45">
        <v>2</v>
      </c>
      <c r="P719" s="45"/>
      <c r="Q719" s="45"/>
      <c r="R719" s="45"/>
      <c r="S719" s="45"/>
      <c r="T719" s="45"/>
      <c r="U719" s="45"/>
      <c r="V719" s="45"/>
      <c r="W719" s="45">
        <v>58649.93</v>
      </c>
      <c r="X719" s="45">
        <v>1</v>
      </c>
      <c r="Y719" s="45">
        <v>58649.93</v>
      </c>
      <c r="Z719" s="45"/>
      <c r="AA719" s="45"/>
      <c r="AB719" s="45"/>
    </row>
    <row r="720" ht="12.75">
      <c r="A720" s="45">
        <v>50</v>
      </c>
      <c r="B720" s="45">
        <v>0</v>
      </c>
      <c r="C720" s="45">
        <v>0</v>
      </c>
      <c r="D720" s="45">
        <v>1</v>
      </c>
      <c r="E720" s="45">
        <v>230</v>
      </c>
      <c r="F720" s="45">
        <f>ROUND(Source!BA700,O720)</f>
        <v>0</v>
      </c>
      <c r="G720" s="45" t="s">
        <v>159</v>
      </c>
      <c r="H720" s="45" t="s">
        <v>160</v>
      </c>
      <c r="I720" s="45"/>
      <c r="J720" s="45"/>
      <c r="K720" s="45">
        <v>230</v>
      </c>
      <c r="L720" s="45">
        <v>19</v>
      </c>
      <c r="M720" s="45">
        <v>3</v>
      </c>
      <c r="N720" s="45"/>
      <c r="O720" s="45">
        <v>2</v>
      </c>
      <c r="P720" s="45"/>
      <c r="Q720" s="45"/>
      <c r="R720" s="45"/>
      <c r="S720" s="45"/>
      <c r="T720" s="45"/>
      <c r="U720" s="45"/>
      <c r="V720" s="45"/>
      <c r="W720" s="45">
        <v>0</v>
      </c>
      <c r="X720" s="45">
        <v>1</v>
      </c>
      <c r="Y720" s="45">
        <v>0</v>
      </c>
      <c r="Z720" s="45"/>
      <c r="AA720" s="45"/>
      <c r="AB720" s="45"/>
    </row>
    <row r="721" ht="12.75">
      <c r="A721" s="45">
        <v>50</v>
      </c>
      <c r="B721" s="45">
        <v>0</v>
      </c>
      <c r="C721" s="45">
        <v>0</v>
      </c>
      <c r="D721" s="45">
        <v>1</v>
      </c>
      <c r="E721" s="45">
        <v>206</v>
      </c>
      <c r="F721" s="45">
        <f>ROUND(Source!T700,O721)</f>
        <v>0</v>
      </c>
      <c r="G721" s="45" t="s">
        <v>161</v>
      </c>
      <c r="H721" s="45" t="s">
        <v>162</v>
      </c>
      <c r="I721" s="45"/>
      <c r="J721" s="45"/>
      <c r="K721" s="45">
        <v>206</v>
      </c>
      <c r="L721" s="45">
        <v>20</v>
      </c>
      <c r="M721" s="45">
        <v>3</v>
      </c>
      <c r="N721" s="45"/>
      <c r="O721" s="45">
        <v>2</v>
      </c>
      <c r="P721" s="45"/>
      <c r="Q721" s="45"/>
      <c r="R721" s="45"/>
      <c r="S721" s="45"/>
      <c r="T721" s="45"/>
      <c r="U721" s="45"/>
      <c r="V721" s="45"/>
      <c r="W721" s="45">
        <v>0</v>
      </c>
      <c r="X721" s="45">
        <v>1</v>
      </c>
      <c r="Y721" s="45">
        <v>0</v>
      </c>
      <c r="Z721" s="45"/>
      <c r="AA721" s="45"/>
      <c r="AB721" s="45"/>
    </row>
    <row r="722" ht="12.75">
      <c r="A722" s="45">
        <v>50</v>
      </c>
      <c r="B722" s="45">
        <v>0</v>
      </c>
      <c r="C722" s="45">
        <v>0</v>
      </c>
      <c r="D722" s="45">
        <v>1</v>
      </c>
      <c r="E722" s="45">
        <v>207</v>
      </c>
      <c r="F722" s="45">
        <f>Source!U700</f>
        <v>26.399999999999999</v>
      </c>
      <c r="G722" s="45" t="s">
        <v>163</v>
      </c>
      <c r="H722" s="45" t="s">
        <v>164</v>
      </c>
      <c r="I722" s="45"/>
      <c r="J722" s="45"/>
      <c r="K722" s="45">
        <v>207</v>
      </c>
      <c r="L722" s="45">
        <v>21</v>
      </c>
      <c r="M722" s="45">
        <v>3</v>
      </c>
      <c r="N722" s="45"/>
      <c r="O722" s="45">
        <v>-1</v>
      </c>
      <c r="P722" s="45"/>
      <c r="Q722" s="45"/>
      <c r="R722" s="45"/>
      <c r="S722" s="45"/>
      <c r="T722" s="45"/>
      <c r="U722" s="45"/>
      <c r="V722" s="45"/>
      <c r="W722" s="45">
        <v>26.399999999999999</v>
      </c>
      <c r="X722" s="45">
        <v>1</v>
      </c>
      <c r="Y722" s="45">
        <v>26.399999999999999</v>
      </c>
      <c r="Z722" s="45"/>
      <c r="AA722" s="45"/>
      <c r="AB722" s="45"/>
    </row>
    <row r="723" ht="12.75">
      <c r="A723" s="45">
        <v>50</v>
      </c>
      <c r="B723" s="45">
        <v>0</v>
      </c>
      <c r="C723" s="45">
        <v>0</v>
      </c>
      <c r="D723" s="45">
        <v>1</v>
      </c>
      <c r="E723" s="45">
        <v>208</v>
      </c>
      <c r="F723" s="45">
        <f>Source!V700</f>
        <v>0</v>
      </c>
      <c r="G723" s="45" t="s">
        <v>165</v>
      </c>
      <c r="H723" s="45" t="s">
        <v>166</v>
      </c>
      <c r="I723" s="45"/>
      <c r="J723" s="45"/>
      <c r="K723" s="45">
        <v>208</v>
      </c>
      <c r="L723" s="45">
        <v>22</v>
      </c>
      <c r="M723" s="45">
        <v>3</v>
      </c>
      <c r="N723" s="45"/>
      <c r="O723" s="45">
        <v>-1</v>
      </c>
      <c r="P723" s="45"/>
      <c r="Q723" s="45"/>
      <c r="R723" s="45"/>
      <c r="S723" s="45"/>
      <c r="T723" s="45"/>
      <c r="U723" s="45"/>
      <c r="V723" s="45"/>
      <c r="W723" s="45">
        <v>0</v>
      </c>
      <c r="X723" s="45">
        <v>1</v>
      </c>
      <c r="Y723" s="45">
        <v>0</v>
      </c>
      <c r="Z723" s="45"/>
      <c r="AA723" s="45"/>
      <c r="AB723" s="45"/>
    </row>
    <row r="724" ht="12.75">
      <c r="A724" s="45">
        <v>50</v>
      </c>
      <c r="B724" s="45">
        <v>0</v>
      </c>
      <c r="C724" s="45">
        <v>0</v>
      </c>
      <c r="D724" s="45">
        <v>1</v>
      </c>
      <c r="E724" s="45">
        <v>209</v>
      </c>
      <c r="F724" s="45">
        <f>ROUND(Source!W700,O724)</f>
        <v>0</v>
      </c>
      <c r="G724" s="45" t="s">
        <v>167</v>
      </c>
      <c r="H724" s="45" t="s">
        <v>168</v>
      </c>
      <c r="I724" s="45"/>
      <c r="J724" s="45"/>
      <c r="K724" s="45">
        <v>209</v>
      </c>
      <c r="L724" s="45">
        <v>23</v>
      </c>
      <c r="M724" s="45">
        <v>3</v>
      </c>
      <c r="N724" s="45"/>
      <c r="O724" s="45">
        <v>2</v>
      </c>
      <c r="P724" s="45"/>
      <c r="Q724" s="45"/>
      <c r="R724" s="45"/>
      <c r="S724" s="45"/>
      <c r="T724" s="45"/>
      <c r="U724" s="45"/>
      <c r="V724" s="45"/>
      <c r="W724" s="45">
        <v>0</v>
      </c>
      <c r="X724" s="45">
        <v>1</v>
      </c>
      <c r="Y724" s="45">
        <v>0</v>
      </c>
      <c r="Z724" s="45"/>
      <c r="AA724" s="45"/>
      <c r="AB724" s="45"/>
    </row>
    <row r="725" ht="12.75">
      <c r="A725" s="45">
        <v>50</v>
      </c>
      <c r="B725" s="45">
        <v>0</v>
      </c>
      <c r="C725" s="45">
        <v>0</v>
      </c>
      <c r="D725" s="45">
        <v>1</v>
      </c>
      <c r="E725" s="45">
        <v>233</v>
      </c>
      <c r="F725" s="45">
        <f>ROUND(Source!BD700,O725)</f>
        <v>0</v>
      </c>
      <c r="G725" s="45" t="s">
        <v>169</v>
      </c>
      <c r="H725" s="45" t="s">
        <v>170</v>
      </c>
      <c r="I725" s="45"/>
      <c r="J725" s="45"/>
      <c r="K725" s="45">
        <v>233</v>
      </c>
      <c r="L725" s="45">
        <v>24</v>
      </c>
      <c r="M725" s="45">
        <v>3</v>
      </c>
      <c r="N725" s="45"/>
      <c r="O725" s="45">
        <v>2</v>
      </c>
      <c r="P725" s="45"/>
      <c r="Q725" s="45"/>
      <c r="R725" s="45"/>
      <c r="S725" s="45"/>
      <c r="T725" s="45"/>
      <c r="U725" s="45"/>
      <c r="V725" s="45"/>
      <c r="W725" s="45">
        <v>0</v>
      </c>
      <c r="X725" s="45">
        <v>1</v>
      </c>
      <c r="Y725" s="45">
        <v>0</v>
      </c>
      <c r="Z725" s="45"/>
      <c r="AA725" s="45"/>
      <c r="AB725" s="45"/>
    </row>
    <row r="726" ht="12.75">
      <c r="A726" s="45">
        <v>50</v>
      </c>
      <c r="B726" s="45">
        <v>0</v>
      </c>
      <c r="C726" s="45">
        <v>0</v>
      </c>
      <c r="D726" s="45">
        <v>1</v>
      </c>
      <c r="E726" s="45">
        <v>210</v>
      </c>
      <c r="F726" s="45">
        <f>ROUND(Source!X700,O726)</f>
        <v>4147.9200000000001</v>
      </c>
      <c r="G726" s="45" t="s">
        <v>171</v>
      </c>
      <c r="H726" s="45" t="s">
        <v>172</v>
      </c>
      <c r="I726" s="45"/>
      <c r="J726" s="45"/>
      <c r="K726" s="45">
        <v>210</v>
      </c>
      <c r="L726" s="45">
        <v>25</v>
      </c>
      <c r="M726" s="45">
        <v>3</v>
      </c>
      <c r="N726" s="45"/>
      <c r="O726" s="45">
        <v>2</v>
      </c>
      <c r="P726" s="45"/>
      <c r="Q726" s="45"/>
      <c r="R726" s="45"/>
      <c r="S726" s="45"/>
      <c r="T726" s="45"/>
      <c r="U726" s="45"/>
      <c r="V726" s="45"/>
      <c r="W726" s="45">
        <v>4147.9200000000001</v>
      </c>
      <c r="X726" s="45">
        <v>1</v>
      </c>
      <c r="Y726" s="45">
        <v>4147.9200000000001</v>
      </c>
      <c r="Z726" s="45"/>
      <c r="AA726" s="45"/>
      <c r="AB726" s="45"/>
    </row>
    <row r="727" ht="12.75">
      <c r="A727" s="45">
        <v>50</v>
      </c>
      <c r="B727" s="45">
        <v>0</v>
      </c>
      <c r="C727" s="45">
        <v>0</v>
      </c>
      <c r="D727" s="45">
        <v>1</v>
      </c>
      <c r="E727" s="45">
        <v>211</v>
      </c>
      <c r="F727" s="45">
        <f>ROUND(Source!Y700,O727)</f>
        <v>592.55999999999995</v>
      </c>
      <c r="G727" s="45" t="s">
        <v>173</v>
      </c>
      <c r="H727" s="45" t="s">
        <v>174</v>
      </c>
      <c r="I727" s="45"/>
      <c r="J727" s="45"/>
      <c r="K727" s="45">
        <v>211</v>
      </c>
      <c r="L727" s="45">
        <v>26</v>
      </c>
      <c r="M727" s="45">
        <v>3</v>
      </c>
      <c r="N727" s="45"/>
      <c r="O727" s="45">
        <v>2</v>
      </c>
      <c r="P727" s="45"/>
      <c r="Q727" s="45"/>
      <c r="R727" s="45"/>
      <c r="S727" s="45"/>
      <c r="T727" s="45"/>
      <c r="U727" s="45"/>
      <c r="V727" s="45"/>
      <c r="W727" s="45">
        <v>592.55999999999995</v>
      </c>
      <c r="X727" s="45">
        <v>1</v>
      </c>
      <c r="Y727" s="45">
        <v>592.55999999999995</v>
      </c>
      <c r="Z727" s="45"/>
      <c r="AA727" s="45"/>
      <c r="AB727" s="45"/>
    </row>
    <row r="728" ht="12.75">
      <c r="A728" s="45">
        <v>50</v>
      </c>
      <c r="B728" s="45">
        <v>0</v>
      </c>
      <c r="C728" s="45">
        <v>0</v>
      </c>
      <c r="D728" s="45">
        <v>1</v>
      </c>
      <c r="E728" s="45">
        <v>224</v>
      </c>
      <c r="F728" s="45">
        <f>ROUND(Source!AR700,O728)</f>
        <v>58649.93</v>
      </c>
      <c r="G728" s="45" t="s">
        <v>175</v>
      </c>
      <c r="H728" s="45" t="s">
        <v>176</v>
      </c>
      <c r="I728" s="45"/>
      <c r="J728" s="45"/>
      <c r="K728" s="45">
        <v>224</v>
      </c>
      <c r="L728" s="45">
        <v>27</v>
      </c>
      <c r="M728" s="45">
        <v>3</v>
      </c>
      <c r="N728" s="45"/>
      <c r="O728" s="45">
        <v>2</v>
      </c>
      <c r="P728" s="45"/>
      <c r="Q728" s="45"/>
      <c r="R728" s="45"/>
      <c r="S728" s="45"/>
      <c r="T728" s="45"/>
      <c r="U728" s="45"/>
      <c r="V728" s="45"/>
      <c r="W728" s="45">
        <v>58649.93</v>
      </c>
      <c r="X728" s="45">
        <v>1</v>
      </c>
      <c r="Y728" s="45">
        <v>58649.93</v>
      </c>
      <c r="Z728" s="45"/>
      <c r="AA728" s="45"/>
      <c r="AB728" s="45"/>
    </row>
    <row r="729" ht="12.75">
      <c r="A729" s="45">
        <v>50</v>
      </c>
      <c r="B729" s="45">
        <v>1</v>
      </c>
      <c r="C729" s="45">
        <v>0</v>
      </c>
      <c r="D729" s="45">
        <v>2</v>
      </c>
      <c r="E729" s="45">
        <v>0</v>
      </c>
      <c r="F729" s="45">
        <f>ROUND(F728,O729)</f>
        <v>58649.93</v>
      </c>
      <c r="G729" s="45" t="s">
        <v>177</v>
      </c>
      <c r="H729" s="45" t="s">
        <v>178</v>
      </c>
      <c r="I729" s="45"/>
      <c r="J729" s="45"/>
      <c r="K729" s="45">
        <v>212</v>
      </c>
      <c r="L729" s="45">
        <v>28</v>
      </c>
      <c r="M729" s="45">
        <v>0</v>
      </c>
      <c r="N729" s="45"/>
      <c r="O729" s="45">
        <v>2</v>
      </c>
      <c r="P729" s="45"/>
      <c r="Q729" s="45"/>
      <c r="R729" s="45"/>
      <c r="S729" s="45"/>
      <c r="T729" s="45"/>
      <c r="U729" s="45"/>
      <c r="V729" s="45"/>
      <c r="W729" s="45">
        <v>58649.93</v>
      </c>
      <c r="X729" s="45">
        <v>1</v>
      </c>
      <c r="Y729" s="45">
        <v>58649.93</v>
      </c>
      <c r="Z729" s="45"/>
      <c r="AA729" s="45"/>
      <c r="AB729" s="45"/>
    </row>
    <row r="730" ht="12.75">
      <c r="A730" s="45">
        <v>50</v>
      </c>
      <c r="B730" s="45">
        <v>1</v>
      </c>
      <c r="C730" s="45">
        <v>0</v>
      </c>
      <c r="D730" s="45">
        <v>2</v>
      </c>
      <c r="E730" s="45">
        <v>0</v>
      </c>
      <c r="F730" s="45">
        <f>ROUND(F729*0.2,O730)</f>
        <v>11729.99</v>
      </c>
      <c r="G730" s="45" t="s">
        <v>179</v>
      </c>
      <c r="H730" s="45" t="s">
        <v>180</v>
      </c>
      <c r="I730" s="45"/>
      <c r="J730" s="45"/>
      <c r="K730" s="45">
        <v>212</v>
      </c>
      <c r="L730" s="45">
        <v>29</v>
      </c>
      <c r="M730" s="45">
        <v>0</v>
      </c>
      <c r="N730" s="45"/>
      <c r="O730" s="45">
        <v>2</v>
      </c>
      <c r="P730" s="45"/>
      <c r="Q730" s="45"/>
      <c r="R730" s="45"/>
      <c r="S730" s="45"/>
      <c r="T730" s="45"/>
      <c r="U730" s="45"/>
      <c r="V730" s="45"/>
      <c r="W730" s="45">
        <v>11729.99</v>
      </c>
      <c r="X730" s="45">
        <v>1</v>
      </c>
      <c r="Y730" s="45">
        <v>11729.99</v>
      </c>
      <c r="Z730" s="45"/>
      <c r="AA730" s="45"/>
      <c r="AB730" s="45"/>
    </row>
    <row r="731" ht="12.75">
      <c r="A731" s="45">
        <v>50</v>
      </c>
      <c r="B731" s="45">
        <v>1</v>
      </c>
      <c r="C731" s="45">
        <v>0</v>
      </c>
      <c r="D731" s="45">
        <v>2</v>
      </c>
      <c r="E731" s="45">
        <v>213</v>
      </c>
      <c r="F731" s="45">
        <f>ROUND(F729+F730,O731)</f>
        <v>70379.919999999998</v>
      </c>
      <c r="G731" s="45" t="s">
        <v>181</v>
      </c>
      <c r="H731" s="45" t="s">
        <v>175</v>
      </c>
      <c r="I731" s="45"/>
      <c r="J731" s="45"/>
      <c r="K731" s="45">
        <v>212</v>
      </c>
      <c r="L731" s="45">
        <v>30</v>
      </c>
      <c r="M731" s="45">
        <v>0</v>
      </c>
      <c r="N731" s="45"/>
      <c r="O731" s="45">
        <v>2</v>
      </c>
      <c r="P731" s="45"/>
      <c r="Q731" s="45"/>
      <c r="R731" s="45"/>
      <c r="S731" s="45"/>
      <c r="T731" s="45"/>
      <c r="U731" s="45"/>
      <c r="V731" s="45"/>
      <c r="W731" s="45">
        <v>70379.919999999998</v>
      </c>
      <c r="X731" s="45">
        <v>1</v>
      </c>
      <c r="Y731" s="45">
        <v>70379.919999999998</v>
      </c>
      <c r="Z731" s="45"/>
      <c r="AA731" s="45"/>
      <c r="AB731" s="45"/>
    </row>
    <row r="732" ht="12.75">
      <c r="A732" s="45">
        <v>50</v>
      </c>
      <c r="B732" s="45">
        <v>1</v>
      </c>
      <c r="C732" s="45">
        <v>0</v>
      </c>
      <c r="D732" s="45">
        <v>2</v>
      </c>
      <c r="E732" s="45">
        <v>0</v>
      </c>
      <c r="F732" s="45">
        <f>ROUND(F731*0.5857501461,O732)</f>
        <v>41225.050000000003</v>
      </c>
      <c r="G732" s="45" t="s">
        <v>182</v>
      </c>
      <c r="H732" s="45" t="s">
        <v>183</v>
      </c>
      <c r="I732" s="45"/>
      <c r="J732" s="45"/>
      <c r="K732" s="45">
        <v>212</v>
      </c>
      <c r="L732" s="45">
        <v>31</v>
      </c>
      <c r="M732" s="45">
        <v>0</v>
      </c>
      <c r="N732" s="45"/>
      <c r="O732" s="45">
        <v>2</v>
      </c>
      <c r="P732" s="45"/>
      <c r="Q732" s="45"/>
      <c r="R732" s="45"/>
      <c r="S732" s="45"/>
      <c r="T732" s="45"/>
      <c r="U732" s="45"/>
      <c r="V732" s="45"/>
      <c r="W732" s="45">
        <v>41225.050000000003</v>
      </c>
      <c r="X732" s="45">
        <v>1</v>
      </c>
      <c r="Y732" s="45">
        <v>41225.050000000003</v>
      </c>
      <c r="Z732" s="45"/>
      <c r="AA732" s="45"/>
      <c r="AB732" s="45"/>
    </row>
    <row r="734" ht="12.75">
      <c r="A734" s="43">
        <v>51</v>
      </c>
      <c r="B734" s="43">
        <f>B644</f>
        <v>1</v>
      </c>
      <c r="C734" s="43">
        <f>A644</f>
        <v>4</v>
      </c>
      <c r="D734" s="43">
        <f>ROW(A644)</f>
        <v>644</v>
      </c>
      <c r="E734" s="43"/>
      <c r="F734" s="43" t="str">
        <f>IF(F644&lt;&gt;"",F644,"")</f>
        <v xml:space="preserve">Новый раздел</v>
      </c>
      <c r="G734" s="43" t="str">
        <f>IF(G644&lt;&gt;"",G644,"")</f>
        <v xml:space="preserve">Мусульманское кладбище, 2-ой Рощинский проезд</v>
      </c>
      <c r="H734" s="43">
        <v>0</v>
      </c>
      <c r="I734" s="43"/>
      <c r="J734" s="43"/>
      <c r="K734" s="43"/>
      <c r="L734" s="43"/>
      <c r="M734" s="43"/>
      <c r="N734" s="43"/>
      <c r="O734" s="43">
        <f>ROUND(O657+O700+AB734,2)</f>
        <v>185249.42000000001</v>
      </c>
      <c r="P734" s="43">
        <f>ROUND(P657+P700+AC734,2)</f>
        <v>98730</v>
      </c>
      <c r="Q734" s="43">
        <f>ROUND(Q657+Q700+AD734,2)</f>
        <v>67985.820000000007</v>
      </c>
      <c r="R734" s="43">
        <f>ROUND(R657+R700+AE734,2)</f>
        <v>35426.150000000001</v>
      </c>
      <c r="S734" s="43">
        <f>ROUND(S657+S700+AF734,2)</f>
        <v>18533.599999999999</v>
      </c>
      <c r="T734" s="43">
        <f>ROUND(T657+T700+AG734,2)</f>
        <v>0</v>
      </c>
      <c r="U734" s="43">
        <f>U657+U700+AH734</f>
        <v>72.400000000000006</v>
      </c>
      <c r="V734" s="43">
        <f>V657+V700+AI734</f>
        <v>0</v>
      </c>
      <c r="W734" s="43">
        <f>ROUND(W657+W700+AJ734,2)</f>
        <v>0</v>
      </c>
      <c r="X734" s="43">
        <f>ROUND(X657+X700+AK734,2)</f>
        <v>12973.52</v>
      </c>
      <c r="Y734" s="43">
        <f>ROUND(Y657+Y700+AL734,2)</f>
        <v>1853.3599999999999</v>
      </c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>
        <f>ROUND(AO657+AO700+BX734,2)</f>
        <v>0</v>
      </c>
      <c r="AP734" s="43">
        <f>ROUND(AP657+AP700+BY734,2)</f>
        <v>0</v>
      </c>
      <c r="AQ734" s="43">
        <f>ROUND(AQ657+AQ700+BZ734,2)</f>
        <v>0</v>
      </c>
      <c r="AR734" s="43">
        <f>ROUND(AR657+AR700+CA734,2)</f>
        <v>214050.20000000001</v>
      </c>
      <c r="AS734" s="43">
        <f>ROUND(AS657+AS700+CB734,2)</f>
        <v>0</v>
      </c>
      <c r="AT734" s="43">
        <f>ROUND(AT657+AT700+CC734,2)</f>
        <v>0</v>
      </c>
      <c r="AU734" s="43">
        <f>ROUND(AU657+AU700+CD734,2)</f>
        <v>214050.20000000001</v>
      </c>
      <c r="AV734" s="43">
        <f>ROUND(AV657+AV700+CE734,2)</f>
        <v>98730</v>
      </c>
      <c r="AW734" s="43">
        <f>ROUND(AW657+AW700+CF734,2)</f>
        <v>98730</v>
      </c>
      <c r="AX734" s="43">
        <f>ROUND(AX657+AX700+CG734,2)</f>
        <v>0</v>
      </c>
      <c r="AY734" s="43">
        <f>ROUND(AY657+AY700+CH734,2)</f>
        <v>98730</v>
      </c>
      <c r="AZ734" s="43">
        <f>ROUND(AZ657+AZ700+CI734,2)</f>
        <v>0</v>
      </c>
      <c r="BA734" s="43">
        <f>ROUND(BA657+BA700+CJ734,2)</f>
        <v>0</v>
      </c>
      <c r="BB734" s="43">
        <f>ROUND(BB657+BB700+CK734,2)</f>
        <v>0</v>
      </c>
      <c r="BC734" s="43">
        <f>ROUND(BC657+BC700+CL734,2)</f>
        <v>0</v>
      </c>
      <c r="BD734" s="43">
        <f>ROUND(BD657+BD700+CM734,2)</f>
        <v>0</v>
      </c>
      <c r="BE734" s="43"/>
      <c r="BF734" s="43"/>
      <c r="BG734" s="43"/>
      <c r="BH734" s="43"/>
      <c r="BI734" s="43"/>
      <c r="BJ734" s="43"/>
      <c r="BK734" s="43"/>
      <c r="BL734" s="43"/>
      <c r="BM734" s="43"/>
      <c r="BN734" s="43"/>
      <c r="BO734" s="43"/>
      <c r="BP734" s="43"/>
      <c r="BQ734" s="43"/>
      <c r="BR734" s="43"/>
      <c r="BS734" s="43"/>
      <c r="BT734" s="43"/>
      <c r="BU734" s="43"/>
      <c r="BV734" s="43"/>
      <c r="BW734" s="43"/>
      <c r="BX734" s="43"/>
      <c r="BY734" s="43"/>
      <c r="BZ734" s="43"/>
      <c r="CA734" s="43"/>
      <c r="CB734" s="43"/>
      <c r="CC734" s="43"/>
      <c r="CD734" s="43"/>
      <c r="CE734" s="43"/>
      <c r="CF734" s="43"/>
      <c r="CG734" s="43"/>
      <c r="CH734" s="43"/>
      <c r="CI734" s="43"/>
      <c r="CJ734" s="43"/>
      <c r="CK734" s="43"/>
      <c r="CL734" s="43"/>
      <c r="CM734" s="43"/>
      <c r="CN734" s="43"/>
      <c r="CO734" s="43"/>
      <c r="CP734" s="43"/>
      <c r="CQ734" s="43"/>
      <c r="CR734" s="43"/>
      <c r="CS734" s="43"/>
      <c r="CT734" s="43"/>
      <c r="CU734" s="43"/>
      <c r="CV734" s="43"/>
      <c r="CW734" s="43"/>
      <c r="CX734" s="43"/>
      <c r="CY734" s="43"/>
      <c r="CZ734" s="43"/>
      <c r="DA734" s="43"/>
      <c r="DB734" s="43"/>
      <c r="DC734" s="43"/>
      <c r="DD734" s="43"/>
      <c r="DE734" s="43"/>
      <c r="DF734" s="43"/>
      <c r="DG734" s="44"/>
      <c r="DH734" s="44"/>
      <c r="DI734" s="44"/>
      <c r="DJ734" s="44"/>
      <c r="DK734" s="44"/>
      <c r="DL734" s="44"/>
      <c r="DM734" s="44"/>
      <c r="DN734" s="44"/>
      <c r="DO734" s="44"/>
      <c r="DP734" s="44"/>
      <c r="DQ734" s="44"/>
      <c r="DR734" s="44"/>
      <c r="DS734" s="44"/>
      <c r="DT734" s="44"/>
      <c r="DU734" s="44"/>
      <c r="DV734" s="44"/>
      <c r="DW734" s="44"/>
      <c r="DX734" s="44"/>
      <c r="DY734" s="44"/>
      <c r="DZ734" s="44"/>
      <c r="EA734" s="44"/>
      <c r="EB734" s="44"/>
      <c r="EC734" s="44"/>
      <c r="ED734" s="44"/>
      <c r="EE734" s="44"/>
      <c r="EF734" s="44"/>
      <c r="EG734" s="44"/>
      <c r="EH734" s="44"/>
      <c r="EI734" s="44"/>
      <c r="EJ734" s="44"/>
      <c r="EK734" s="44"/>
      <c r="EL734" s="44"/>
      <c r="EM734" s="44"/>
      <c r="EN734" s="44"/>
      <c r="EO734" s="44"/>
      <c r="EP734" s="44"/>
      <c r="EQ734" s="44"/>
      <c r="ER734" s="44"/>
      <c r="ES734" s="44"/>
      <c r="ET734" s="44"/>
      <c r="EU734" s="44"/>
      <c r="EV734" s="44"/>
      <c r="EW734" s="44"/>
      <c r="EX734" s="44"/>
      <c r="EY734" s="44"/>
      <c r="EZ734" s="44"/>
      <c r="FA734" s="44"/>
      <c r="FB734" s="44"/>
      <c r="FC734" s="44"/>
      <c r="FD734" s="44"/>
      <c r="FE734" s="44"/>
      <c r="FF734" s="44"/>
      <c r="FG734" s="44"/>
      <c r="FH734" s="44"/>
      <c r="FI734" s="44"/>
      <c r="FJ734" s="44"/>
      <c r="FK734" s="44"/>
      <c r="FL734" s="44"/>
      <c r="FM734" s="44"/>
      <c r="FN734" s="44"/>
      <c r="FO734" s="44"/>
      <c r="FP734" s="44"/>
      <c r="FQ734" s="44"/>
      <c r="FR734" s="44"/>
      <c r="FS734" s="44"/>
      <c r="FT734" s="44"/>
      <c r="FU734" s="44"/>
      <c r="FV734" s="44"/>
      <c r="FW734" s="44"/>
      <c r="FX734" s="44"/>
      <c r="FY734" s="44"/>
      <c r="FZ734" s="44"/>
      <c r="GA734" s="44"/>
      <c r="GB734" s="44"/>
      <c r="GC734" s="44"/>
      <c r="GD734" s="44"/>
      <c r="GE734" s="44"/>
      <c r="GF734" s="44"/>
      <c r="GG734" s="44"/>
      <c r="GH734" s="44"/>
      <c r="GI734" s="44"/>
      <c r="GJ734" s="44"/>
      <c r="GK734" s="44"/>
      <c r="GL734" s="44"/>
      <c r="GM734" s="44"/>
      <c r="GN734" s="44"/>
      <c r="GO734" s="44"/>
      <c r="GP734" s="44"/>
      <c r="GQ734" s="44"/>
      <c r="GR734" s="44"/>
      <c r="GS734" s="44"/>
      <c r="GT734" s="44"/>
      <c r="GU734" s="44"/>
      <c r="GV734" s="44"/>
      <c r="GW734" s="44"/>
      <c r="GX734" s="44">
        <v>0</v>
      </c>
    </row>
    <row r="736" ht="12.75">
      <c r="A736" s="45">
        <v>50</v>
      </c>
      <c r="B736" s="45">
        <v>0</v>
      </c>
      <c r="C736" s="45">
        <v>0</v>
      </c>
      <c r="D736" s="45">
        <v>1</v>
      </c>
      <c r="E736" s="45">
        <v>201</v>
      </c>
      <c r="F736" s="45">
        <f>ROUND(Source!O734,O736)</f>
        <v>185249.42000000001</v>
      </c>
      <c r="G736" s="45" t="s">
        <v>123</v>
      </c>
      <c r="H736" s="45" t="s">
        <v>124</v>
      </c>
      <c r="I736" s="45"/>
      <c r="J736" s="45"/>
      <c r="K736" s="45">
        <v>201</v>
      </c>
      <c r="L736" s="45">
        <v>1</v>
      </c>
      <c r="M736" s="45">
        <v>3</v>
      </c>
      <c r="N736" s="45"/>
      <c r="O736" s="45">
        <v>2</v>
      </c>
      <c r="P736" s="45"/>
      <c r="Q736" s="45"/>
      <c r="R736" s="45"/>
      <c r="S736" s="45"/>
      <c r="T736" s="45"/>
      <c r="U736" s="45"/>
      <c r="V736" s="45"/>
      <c r="W736" s="45">
        <v>185249.42000000001</v>
      </c>
      <c r="X736" s="45">
        <v>1</v>
      </c>
      <c r="Y736" s="45">
        <v>185249.42000000001</v>
      </c>
      <c r="Z736" s="45"/>
      <c r="AA736" s="45"/>
      <c r="AB736" s="45"/>
    </row>
    <row r="737" ht="12.75">
      <c r="A737" s="45">
        <v>50</v>
      </c>
      <c r="B737" s="45">
        <v>0</v>
      </c>
      <c r="C737" s="45">
        <v>0</v>
      </c>
      <c r="D737" s="45">
        <v>1</v>
      </c>
      <c r="E737" s="45">
        <v>202</v>
      </c>
      <c r="F737" s="45">
        <f>ROUND(Source!P734,O737)</f>
        <v>98730</v>
      </c>
      <c r="G737" s="45" t="s">
        <v>125</v>
      </c>
      <c r="H737" s="45" t="s">
        <v>126</v>
      </c>
      <c r="I737" s="45"/>
      <c r="J737" s="45"/>
      <c r="K737" s="45">
        <v>202</v>
      </c>
      <c r="L737" s="45">
        <v>2</v>
      </c>
      <c r="M737" s="45">
        <v>3</v>
      </c>
      <c r="N737" s="45"/>
      <c r="O737" s="45">
        <v>2</v>
      </c>
      <c r="P737" s="45"/>
      <c r="Q737" s="45"/>
      <c r="R737" s="45"/>
      <c r="S737" s="45"/>
      <c r="T737" s="45"/>
      <c r="U737" s="45"/>
      <c r="V737" s="45"/>
      <c r="W737" s="45">
        <v>98730</v>
      </c>
      <c r="X737" s="45">
        <v>1</v>
      </c>
      <c r="Y737" s="45">
        <v>98730</v>
      </c>
      <c r="Z737" s="45"/>
      <c r="AA737" s="45"/>
      <c r="AB737" s="45"/>
    </row>
    <row r="738" ht="12.75">
      <c r="A738" s="45">
        <v>50</v>
      </c>
      <c r="B738" s="45">
        <v>0</v>
      </c>
      <c r="C738" s="45">
        <v>0</v>
      </c>
      <c r="D738" s="45">
        <v>1</v>
      </c>
      <c r="E738" s="45">
        <v>222</v>
      </c>
      <c r="F738" s="45">
        <f>ROUND(Source!AO734,O738)</f>
        <v>0</v>
      </c>
      <c r="G738" s="45" t="s">
        <v>127</v>
      </c>
      <c r="H738" s="45" t="s">
        <v>128</v>
      </c>
      <c r="I738" s="45"/>
      <c r="J738" s="45"/>
      <c r="K738" s="45">
        <v>222</v>
      </c>
      <c r="L738" s="45">
        <v>3</v>
      </c>
      <c r="M738" s="45">
        <v>3</v>
      </c>
      <c r="N738" s="45"/>
      <c r="O738" s="45">
        <v>2</v>
      </c>
      <c r="P738" s="45"/>
      <c r="Q738" s="45"/>
      <c r="R738" s="45"/>
      <c r="S738" s="45"/>
      <c r="T738" s="45"/>
      <c r="U738" s="45"/>
      <c r="V738" s="45"/>
      <c r="W738" s="45">
        <v>0</v>
      </c>
      <c r="X738" s="45">
        <v>1</v>
      </c>
      <c r="Y738" s="45">
        <v>0</v>
      </c>
      <c r="Z738" s="45"/>
      <c r="AA738" s="45"/>
      <c r="AB738" s="45"/>
    </row>
    <row r="739" ht="12.75">
      <c r="A739" s="45">
        <v>50</v>
      </c>
      <c r="B739" s="45">
        <v>0</v>
      </c>
      <c r="C739" s="45">
        <v>0</v>
      </c>
      <c r="D739" s="45">
        <v>1</v>
      </c>
      <c r="E739" s="45">
        <v>225</v>
      </c>
      <c r="F739" s="45">
        <f>ROUND(Source!AV734,O739)</f>
        <v>98730</v>
      </c>
      <c r="G739" s="45" t="s">
        <v>129</v>
      </c>
      <c r="H739" s="45" t="s">
        <v>130</v>
      </c>
      <c r="I739" s="45"/>
      <c r="J739" s="45"/>
      <c r="K739" s="45">
        <v>225</v>
      </c>
      <c r="L739" s="45">
        <v>4</v>
      </c>
      <c r="M739" s="45">
        <v>3</v>
      </c>
      <c r="N739" s="45"/>
      <c r="O739" s="45">
        <v>2</v>
      </c>
      <c r="P739" s="45"/>
      <c r="Q739" s="45"/>
      <c r="R739" s="45"/>
      <c r="S739" s="45"/>
      <c r="T739" s="45"/>
      <c r="U739" s="45"/>
      <c r="V739" s="45"/>
      <c r="W739" s="45">
        <v>98730</v>
      </c>
      <c r="X739" s="45">
        <v>1</v>
      </c>
      <c r="Y739" s="45">
        <v>98730</v>
      </c>
      <c r="Z739" s="45"/>
      <c r="AA739" s="45"/>
      <c r="AB739" s="45"/>
    </row>
    <row r="740" ht="12.75">
      <c r="A740" s="45">
        <v>50</v>
      </c>
      <c r="B740" s="45">
        <v>0</v>
      </c>
      <c r="C740" s="45">
        <v>0</v>
      </c>
      <c r="D740" s="45">
        <v>1</v>
      </c>
      <c r="E740" s="45">
        <v>226</v>
      </c>
      <c r="F740" s="45">
        <f>ROUND(Source!AW734,O740)</f>
        <v>98730</v>
      </c>
      <c r="G740" s="45" t="s">
        <v>131</v>
      </c>
      <c r="H740" s="45" t="s">
        <v>132</v>
      </c>
      <c r="I740" s="45"/>
      <c r="J740" s="45"/>
      <c r="K740" s="45">
        <v>226</v>
      </c>
      <c r="L740" s="45">
        <v>5</v>
      </c>
      <c r="M740" s="45">
        <v>3</v>
      </c>
      <c r="N740" s="45"/>
      <c r="O740" s="45">
        <v>2</v>
      </c>
      <c r="P740" s="45"/>
      <c r="Q740" s="45"/>
      <c r="R740" s="45"/>
      <c r="S740" s="45"/>
      <c r="T740" s="45"/>
      <c r="U740" s="45"/>
      <c r="V740" s="45"/>
      <c r="W740" s="45">
        <v>98730</v>
      </c>
      <c r="X740" s="45">
        <v>1</v>
      </c>
      <c r="Y740" s="45">
        <v>98730</v>
      </c>
      <c r="Z740" s="45"/>
      <c r="AA740" s="45"/>
      <c r="AB740" s="45"/>
    </row>
    <row r="741" ht="12.75">
      <c r="A741" s="45">
        <v>50</v>
      </c>
      <c r="B741" s="45">
        <v>0</v>
      </c>
      <c r="C741" s="45">
        <v>0</v>
      </c>
      <c r="D741" s="45">
        <v>1</v>
      </c>
      <c r="E741" s="45">
        <v>227</v>
      </c>
      <c r="F741" s="45">
        <f>ROUND(Source!AX734,O741)</f>
        <v>0</v>
      </c>
      <c r="G741" s="45" t="s">
        <v>133</v>
      </c>
      <c r="H741" s="45" t="s">
        <v>134</v>
      </c>
      <c r="I741" s="45"/>
      <c r="J741" s="45"/>
      <c r="K741" s="45">
        <v>227</v>
      </c>
      <c r="L741" s="45">
        <v>6</v>
      </c>
      <c r="M741" s="45">
        <v>3</v>
      </c>
      <c r="N741" s="45"/>
      <c r="O741" s="45">
        <v>2</v>
      </c>
      <c r="P741" s="45"/>
      <c r="Q741" s="45"/>
      <c r="R741" s="45"/>
      <c r="S741" s="45"/>
      <c r="T741" s="45"/>
      <c r="U741" s="45"/>
      <c r="V741" s="45"/>
      <c r="W741" s="45">
        <v>0</v>
      </c>
      <c r="X741" s="45">
        <v>1</v>
      </c>
      <c r="Y741" s="45">
        <v>0</v>
      </c>
      <c r="Z741" s="45"/>
      <c r="AA741" s="45"/>
      <c r="AB741" s="45"/>
    </row>
    <row r="742" ht="12.75">
      <c r="A742" s="45">
        <v>50</v>
      </c>
      <c r="B742" s="45">
        <v>0</v>
      </c>
      <c r="C742" s="45">
        <v>0</v>
      </c>
      <c r="D742" s="45">
        <v>1</v>
      </c>
      <c r="E742" s="45">
        <v>228</v>
      </c>
      <c r="F742" s="45">
        <f>ROUND(Source!AY734,O742)</f>
        <v>98730</v>
      </c>
      <c r="G742" s="45" t="s">
        <v>135</v>
      </c>
      <c r="H742" s="45" t="s">
        <v>136</v>
      </c>
      <c r="I742" s="45"/>
      <c r="J742" s="45"/>
      <c r="K742" s="45">
        <v>228</v>
      </c>
      <c r="L742" s="45">
        <v>7</v>
      </c>
      <c r="M742" s="45">
        <v>3</v>
      </c>
      <c r="N742" s="45"/>
      <c r="O742" s="45">
        <v>2</v>
      </c>
      <c r="P742" s="45"/>
      <c r="Q742" s="45"/>
      <c r="R742" s="45"/>
      <c r="S742" s="45"/>
      <c r="T742" s="45"/>
      <c r="U742" s="45"/>
      <c r="V742" s="45"/>
      <c r="W742" s="45">
        <v>98730</v>
      </c>
      <c r="X742" s="45">
        <v>1</v>
      </c>
      <c r="Y742" s="45">
        <v>98730</v>
      </c>
      <c r="Z742" s="45"/>
      <c r="AA742" s="45"/>
      <c r="AB742" s="45"/>
    </row>
    <row r="743" ht="12.75">
      <c r="A743" s="45">
        <v>50</v>
      </c>
      <c r="B743" s="45">
        <v>0</v>
      </c>
      <c r="C743" s="45">
        <v>0</v>
      </c>
      <c r="D743" s="45">
        <v>1</v>
      </c>
      <c r="E743" s="45">
        <v>216</v>
      </c>
      <c r="F743" s="45">
        <f>ROUND(Source!AP734,O743)</f>
        <v>0</v>
      </c>
      <c r="G743" s="45" t="s">
        <v>137</v>
      </c>
      <c r="H743" s="45" t="s">
        <v>138</v>
      </c>
      <c r="I743" s="45"/>
      <c r="J743" s="45"/>
      <c r="K743" s="45">
        <v>216</v>
      </c>
      <c r="L743" s="45">
        <v>8</v>
      </c>
      <c r="M743" s="45">
        <v>3</v>
      </c>
      <c r="N743" s="45"/>
      <c r="O743" s="45">
        <v>2</v>
      </c>
      <c r="P743" s="45"/>
      <c r="Q743" s="45"/>
      <c r="R743" s="45"/>
      <c r="S743" s="45"/>
      <c r="T743" s="45"/>
      <c r="U743" s="45"/>
      <c r="V743" s="45"/>
      <c r="W743" s="45">
        <v>0</v>
      </c>
      <c r="X743" s="45">
        <v>1</v>
      </c>
      <c r="Y743" s="45">
        <v>0</v>
      </c>
      <c r="Z743" s="45"/>
      <c r="AA743" s="45"/>
      <c r="AB743" s="45"/>
    </row>
    <row r="744" ht="12.75">
      <c r="A744" s="45">
        <v>50</v>
      </c>
      <c r="B744" s="45">
        <v>0</v>
      </c>
      <c r="C744" s="45">
        <v>0</v>
      </c>
      <c r="D744" s="45">
        <v>1</v>
      </c>
      <c r="E744" s="45">
        <v>223</v>
      </c>
      <c r="F744" s="45">
        <f>ROUND(Source!AQ734,O744)</f>
        <v>0</v>
      </c>
      <c r="G744" s="45" t="s">
        <v>139</v>
      </c>
      <c r="H744" s="45" t="s">
        <v>140</v>
      </c>
      <c r="I744" s="45"/>
      <c r="J744" s="45"/>
      <c r="K744" s="45">
        <v>223</v>
      </c>
      <c r="L744" s="45">
        <v>9</v>
      </c>
      <c r="M744" s="45">
        <v>3</v>
      </c>
      <c r="N744" s="45"/>
      <c r="O744" s="45">
        <v>2</v>
      </c>
      <c r="P744" s="45"/>
      <c r="Q744" s="45"/>
      <c r="R744" s="45"/>
      <c r="S744" s="45"/>
      <c r="T744" s="45"/>
      <c r="U744" s="45"/>
      <c r="V744" s="45"/>
      <c r="W744" s="45">
        <v>0</v>
      </c>
      <c r="X744" s="45">
        <v>1</v>
      </c>
      <c r="Y744" s="45">
        <v>0</v>
      </c>
      <c r="Z744" s="45"/>
      <c r="AA744" s="45"/>
      <c r="AB744" s="45"/>
    </row>
    <row r="745" ht="12.75">
      <c r="A745" s="45">
        <v>50</v>
      </c>
      <c r="B745" s="45">
        <v>0</v>
      </c>
      <c r="C745" s="45">
        <v>0</v>
      </c>
      <c r="D745" s="45">
        <v>1</v>
      </c>
      <c r="E745" s="45">
        <v>229</v>
      </c>
      <c r="F745" s="45">
        <f>ROUND(Source!AZ734,O745)</f>
        <v>0</v>
      </c>
      <c r="G745" s="45" t="s">
        <v>141</v>
      </c>
      <c r="H745" s="45" t="s">
        <v>142</v>
      </c>
      <c r="I745" s="45"/>
      <c r="J745" s="45"/>
      <c r="K745" s="45">
        <v>229</v>
      </c>
      <c r="L745" s="45">
        <v>10</v>
      </c>
      <c r="M745" s="45">
        <v>3</v>
      </c>
      <c r="N745" s="45"/>
      <c r="O745" s="45">
        <v>2</v>
      </c>
      <c r="P745" s="45"/>
      <c r="Q745" s="45"/>
      <c r="R745" s="45"/>
      <c r="S745" s="45"/>
      <c r="T745" s="45"/>
      <c r="U745" s="45"/>
      <c r="V745" s="45"/>
      <c r="W745" s="45">
        <v>0</v>
      </c>
      <c r="X745" s="45">
        <v>1</v>
      </c>
      <c r="Y745" s="45">
        <v>0</v>
      </c>
      <c r="Z745" s="45"/>
      <c r="AA745" s="45"/>
      <c r="AB745" s="45"/>
    </row>
    <row r="746" ht="12.75">
      <c r="A746" s="45">
        <v>50</v>
      </c>
      <c r="B746" s="45">
        <v>0</v>
      </c>
      <c r="C746" s="45">
        <v>0</v>
      </c>
      <c r="D746" s="45">
        <v>1</v>
      </c>
      <c r="E746" s="45">
        <v>203</v>
      </c>
      <c r="F746" s="45">
        <f>ROUND(Source!Q734,O746)</f>
        <v>67985.820000000007</v>
      </c>
      <c r="G746" s="45" t="s">
        <v>143</v>
      </c>
      <c r="H746" s="45" t="s">
        <v>144</v>
      </c>
      <c r="I746" s="45"/>
      <c r="J746" s="45"/>
      <c r="K746" s="45">
        <v>203</v>
      </c>
      <c r="L746" s="45">
        <v>11</v>
      </c>
      <c r="M746" s="45">
        <v>3</v>
      </c>
      <c r="N746" s="45"/>
      <c r="O746" s="45">
        <v>2</v>
      </c>
      <c r="P746" s="45"/>
      <c r="Q746" s="45"/>
      <c r="R746" s="45"/>
      <c r="S746" s="45"/>
      <c r="T746" s="45"/>
      <c r="U746" s="45"/>
      <c r="V746" s="45"/>
      <c r="W746" s="45">
        <v>67985.820000000007</v>
      </c>
      <c r="X746" s="45">
        <v>1</v>
      </c>
      <c r="Y746" s="45">
        <v>67985.820000000007</v>
      </c>
      <c r="Z746" s="45"/>
      <c r="AA746" s="45"/>
      <c r="AB746" s="45"/>
    </row>
    <row r="747" ht="12.75">
      <c r="A747" s="45">
        <v>50</v>
      </c>
      <c r="B747" s="45">
        <v>0</v>
      </c>
      <c r="C747" s="45">
        <v>0</v>
      </c>
      <c r="D747" s="45">
        <v>1</v>
      </c>
      <c r="E747" s="45">
        <v>231</v>
      </c>
      <c r="F747" s="45">
        <f>ROUND(Source!BB734,O747)</f>
        <v>0</v>
      </c>
      <c r="G747" s="45" t="s">
        <v>145</v>
      </c>
      <c r="H747" s="45" t="s">
        <v>146</v>
      </c>
      <c r="I747" s="45"/>
      <c r="J747" s="45"/>
      <c r="K747" s="45">
        <v>231</v>
      </c>
      <c r="L747" s="45">
        <v>12</v>
      </c>
      <c r="M747" s="45">
        <v>3</v>
      </c>
      <c r="N747" s="45"/>
      <c r="O747" s="45">
        <v>2</v>
      </c>
      <c r="P747" s="45"/>
      <c r="Q747" s="45"/>
      <c r="R747" s="45"/>
      <c r="S747" s="45"/>
      <c r="T747" s="45"/>
      <c r="U747" s="45"/>
      <c r="V747" s="45"/>
      <c r="W747" s="45">
        <v>0</v>
      </c>
      <c r="X747" s="45">
        <v>1</v>
      </c>
      <c r="Y747" s="45">
        <v>0</v>
      </c>
      <c r="Z747" s="45"/>
      <c r="AA747" s="45"/>
      <c r="AB747" s="45"/>
    </row>
    <row r="748" ht="12.75">
      <c r="A748" s="45">
        <v>50</v>
      </c>
      <c r="B748" s="45">
        <v>0</v>
      </c>
      <c r="C748" s="45">
        <v>0</v>
      </c>
      <c r="D748" s="45">
        <v>1</v>
      </c>
      <c r="E748" s="45">
        <v>204</v>
      </c>
      <c r="F748" s="45">
        <f>ROUND(Source!R734,O748)</f>
        <v>35426.150000000001</v>
      </c>
      <c r="G748" s="45" t="s">
        <v>147</v>
      </c>
      <c r="H748" s="45" t="s">
        <v>148</v>
      </c>
      <c r="I748" s="45"/>
      <c r="J748" s="45"/>
      <c r="K748" s="45">
        <v>204</v>
      </c>
      <c r="L748" s="45">
        <v>13</v>
      </c>
      <c r="M748" s="45">
        <v>3</v>
      </c>
      <c r="N748" s="45"/>
      <c r="O748" s="45">
        <v>2</v>
      </c>
      <c r="P748" s="45"/>
      <c r="Q748" s="45"/>
      <c r="R748" s="45"/>
      <c r="S748" s="45"/>
      <c r="T748" s="45"/>
      <c r="U748" s="45"/>
      <c r="V748" s="45"/>
      <c r="W748" s="45">
        <v>35426.150000000001</v>
      </c>
      <c r="X748" s="45">
        <v>1</v>
      </c>
      <c r="Y748" s="45">
        <v>35426.150000000001</v>
      </c>
      <c r="Z748" s="45"/>
      <c r="AA748" s="45"/>
      <c r="AB748" s="45"/>
    </row>
    <row r="749" ht="12.75">
      <c r="A749" s="45">
        <v>50</v>
      </c>
      <c r="B749" s="45">
        <v>0</v>
      </c>
      <c r="C749" s="45">
        <v>0</v>
      </c>
      <c r="D749" s="45">
        <v>1</v>
      </c>
      <c r="E749" s="45">
        <v>205</v>
      </c>
      <c r="F749" s="45">
        <f>ROUND(Source!S734,O749)</f>
        <v>18533.599999999999</v>
      </c>
      <c r="G749" s="45" t="s">
        <v>149</v>
      </c>
      <c r="H749" s="45" t="s">
        <v>150</v>
      </c>
      <c r="I749" s="45"/>
      <c r="J749" s="45"/>
      <c r="K749" s="45">
        <v>205</v>
      </c>
      <c r="L749" s="45">
        <v>14</v>
      </c>
      <c r="M749" s="45">
        <v>3</v>
      </c>
      <c r="N749" s="45"/>
      <c r="O749" s="45">
        <v>2</v>
      </c>
      <c r="P749" s="45"/>
      <c r="Q749" s="45"/>
      <c r="R749" s="45"/>
      <c r="S749" s="45"/>
      <c r="T749" s="45"/>
      <c r="U749" s="45"/>
      <c r="V749" s="45"/>
      <c r="W749" s="45">
        <v>18533.599999999999</v>
      </c>
      <c r="X749" s="45">
        <v>1</v>
      </c>
      <c r="Y749" s="45">
        <v>18533.599999999999</v>
      </c>
      <c r="Z749" s="45"/>
      <c r="AA749" s="45"/>
      <c r="AB749" s="45"/>
    </row>
    <row r="750" ht="12.75">
      <c r="A750" s="45">
        <v>50</v>
      </c>
      <c r="B750" s="45">
        <v>0</v>
      </c>
      <c r="C750" s="45">
        <v>0</v>
      </c>
      <c r="D750" s="45">
        <v>1</v>
      </c>
      <c r="E750" s="45">
        <v>232</v>
      </c>
      <c r="F750" s="45">
        <f>ROUND(Source!BC734,O750)</f>
        <v>0</v>
      </c>
      <c r="G750" s="45" t="s">
        <v>151</v>
      </c>
      <c r="H750" s="45" t="s">
        <v>152</v>
      </c>
      <c r="I750" s="45"/>
      <c r="J750" s="45"/>
      <c r="K750" s="45">
        <v>232</v>
      </c>
      <c r="L750" s="45">
        <v>15</v>
      </c>
      <c r="M750" s="45">
        <v>3</v>
      </c>
      <c r="N750" s="45"/>
      <c r="O750" s="45">
        <v>2</v>
      </c>
      <c r="P750" s="45"/>
      <c r="Q750" s="45"/>
      <c r="R750" s="45"/>
      <c r="S750" s="45"/>
      <c r="T750" s="45"/>
      <c r="U750" s="45"/>
      <c r="V750" s="45"/>
      <c r="W750" s="45">
        <v>0</v>
      </c>
      <c r="X750" s="45">
        <v>1</v>
      </c>
      <c r="Y750" s="45">
        <v>0</v>
      </c>
      <c r="Z750" s="45"/>
      <c r="AA750" s="45"/>
      <c r="AB750" s="45"/>
    </row>
    <row r="751" ht="12.75">
      <c r="A751" s="45">
        <v>50</v>
      </c>
      <c r="B751" s="45">
        <v>0</v>
      </c>
      <c r="C751" s="45">
        <v>0</v>
      </c>
      <c r="D751" s="45">
        <v>1</v>
      </c>
      <c r="E751" s="45">
        <v>214</v>
      </c>
      <c r="F751" s="45">
        <f>ROUND(Source!AS734,O751)</f>
        <v>0</v>
      </c>
      <c r="G751" s="45" t="s">
        <v>153</v>
      </c>
      <c r="H751" s="45" t="s">
        <v>154</v>
      </c>
      <c r="I751" s="45"/>
      <c r="J751" s="45"/>
      <c r="K751" s="45">
        <v>214</v>
      </c>
      <c r="L751" s="45">
        <v>16</v>
      </c>
      <c r="M751" s="45">
        <v>3</v>
      </c>
      <c r="N751" s="45"/>
      <c r="O751" s="45">
        <v>2</v>
      </c>
      <c r="P751" s="45"/>
      <c r="Q751" s="45"/>
      <c r="R751" s="45"/>
      <c r="S751" s="45"/>
      <c r="T751" s="45"/>
      <c r="U751" s="45"/>
      <c r="V751" s="45"/>
      <c r="W751" s="45">
        <v>0</v>
      </c>
      <c r="X751" s="45">
        <v>1</v>
      </c>
      <c r="Y751" s="45">
        <v>0</v>
      </c>
      <c r="Z751" s="45"/>
      <c r="AA751" s="45"/>
      <c r="AB751" s="45"/>
    </row>
    <row r="752" ht="12.75">
      <c r="A752" s="45">
        <v>50</v>
      </c>
      <c r="B752" s="45">
        <v>0</v>
      </c>
      <c r="C752" s="45">
        <v>0</v>
      </c>
      <c r="D752" s="45">
        <v>1</v>
      </c>
      <c r="E752" s="45">
        <v>215</v>
      </c>
      <c r="F752" s="45">
        <f>ROUND(Source!AT734,O752)</f>
        <v>0</v>
      </c>
      <c r="G752" s="45" t="s">
        <v>155</v>
      </c>
      <c r="H752" s="45" t="s">
        <v>156</v>
      </c>
      <c r="I752" s="45"/>
      <c r="J752" s="45"/>
      <c r="K752" s="45">
        <v>215</v>
      </c>
      <c r="L752" s="45">
        <v>17</v>
      </c>
      <c r="M752" s="45">
        <v>3</v>
      </c>
      <c r="N752" s="45"/>
      <c r="O752" s="45">
        <v>2</v>
      </c>
      <c r="P752" s="45"/>
      <c r="Q752" s="45"/>
      <c r="R752" s="45"/>
      <c r="S752" s="45"/>
      <c r="T752" s="45"/>
      <c r="U752" s="45"/>
      <c r="V752" s="45"/>
      <c r="W752" s="45">
        <v>0</v>
      </c>
      <c r="X752" s="45">
        <v>1</v>
      </c>
      <c r="Y752" s="45">
        <v>0</v>
      </c>
      <c r="Z752" s="45"/>
      <c r="AA752" s="45"/>
      <c r="AB752" s="45"/>
    </row>
    <row r="753" ht="12.75">
      <c r="A753" s="45">
        <v>50</v>
      </c>
      <c r="B753" s="45">
        <v>0</v>
      </c>
      <c r="C753" s="45">
        <v>0</v>
      </c>
      <c r="D753" s="45">
        <v>1</v>
      </c>
      <c r="E753" s="45">
        <v>217</v>
      </c>
      <c r="F753" s="45">
        <f>ROUND(Source!AU734,O753)</f>
        <v>214050.20000000001</v>
      </c>
      <c r="G753" s="45" t="s">
        <v>157</v>
      </c>
      <c r="H753" s="45" t="s">
        <v>158</v>
      </c>
      <c r="I753" s="45"/>
      <c r="J753" s="45"/>
      <c r="K753" s="45">
        <v>217</v>
      </c>
      <c r="L753" s="45">
        <v>18</v>
      </c>
      <c r="M753" s="45">
        <v>3</v>
      </c>
      <c r="N753" s="45"/>
      <c r="O753" s="45">
        <v>2</v>
      </c>
      <c r="P753" s="45"/>
      <c r="Q753" s="45"/>
      <c r="R753" s="45"/>
      <c r="S753" s="45"/>
      <c r="T753" s="45"/>
      <c r="U753" s="45"/>
      <c r="V753" s="45"/>
      <c r="W753" s="45">
        <v>214050.20000000001</v>
      </c>
      <c r="X753" s="45">
        <v>1</v>
      </c>
      <c r="Y753" s="45">
        <v>214050.20000000001</v>
      </c>
      <c r="Z753" s="45"/>
      <c r="AA753" s="45"/>
      <c r="AB753" s="45"/>
    </row>
    <row r="754" ht="12.75">
      <c r="A754" s="45">
        <v>50</v>
      </c>
      <c r="B754" s="45">
        <v>0</v>
      </c>
      <c r="C754" s="45">
        <v>0</v>
      </c>
      <c r="D754" s="45">
        <v>1</v>
      </c>
      <c r="E754" s="45">
        <v>230</v>
      </c>
      <c r="F754" s="45">
        <f>ROUND(Source!BA734,O754)</f>
        <v>0</v>
      </c>
      <c r="G754" s="45" t="s">
        <v>159</v>
      </c>
      <c r="H754" s="45" t="s">
        <v>160</v>
      </c>
      <c r="I754" s="45"/>
      <c r="J754" s="45"/>
      <c r="K754" s="45">
        <v>230</v>
      </c>
      <c r="L754" s="45">
        <v>19</v>
      </c>
      <c r="M754" s="45">
        <v>3</v>
      </c>
      <c r="N754" s="45"/>
      <c r="O754" s="45">
        <v>2</v>
      </c>
      <c r="P754" s="45"/>
      <c r="Q754" s="45"/>
      <c r="R754" s="45"/>
      <c r="S754" s="45"/>
      <c r="T754" s="45"/>
      <c r="U754" s="45"/>
      <c r="V754" s="45"/>
      <c r="W754" s="45">
        <v>0</v>
      </c>
      <c r="X754" s="45">
        <v>1</v>
      </c>
      <c r="Y754" s="45">
        <v>0</v>
      </c>
      <c r="Z754" s="45"/>
      <c r="AA754" s="45"/>
      <c r="AB754" s="45"/>
    </row>
    <row r="755" ht="12.75">
      <c r="A755" s="45">
        <v>50</v>
      </c>
      <c r="B755" s="45">
        <v>0</v>
      </c>
      <c r="C755" s="45">
        <v>0</v>
      </c>
      <c r="D755" s="45">
        <v>1</v>
      </c>
      <c r="E755" s="45">
        <v>206</v>
      </c>
      <c r="F755" s="45">
        <f>ROUND(Source!T734,O755)</f>
        <v>0</v>
      </c>
      <c r="G755" s="45" t="s">
        <v>161</v>
      </c>
      <c r="H755" s="45" t="s">
        <v>162</v>
      </c>
      <c r="I755" s="45"/>
      <c r="J755" s="45"/>
      <c r="K755" s="45">
        <v>206</v>
      </c>
      <c r="L755" s="45">
        <v>20</v>
      </c>
      <c r="M755" s="45">
        <v>3</v>
      </c>
      <c r="N755" s="45"/>
      <c r="O755" s="45">
        <v>2</v>
      </c>
      <c r="P755" s="45"/>
      <c r="Q755" s="45"/>
      <c r="R755" s="45"/>
      <c r="S755" s="45"/>
      <c r="T755" s="45"/>
      <c r="U755" s="45"/>
      <c r="V755" s="45"/>
      <c r="W755" s="45">
        <v>0</v>
      </c>
      <c r="X755" s="45">
        <v>1</v>
      </c>
      <c r="Y755" s="45">
        <v>0</v>
      </c>
      <c r="Z755" s="45"/>
      <c r="AA755" s="45"/>
      <c r="AB755" s="45"/>
    </row>
    <row r="756" ht="12.75">
      <c r="A756" s="45">
        <v>50</v>
      </c>
      <c r="B756" s="45">
        <v>0</v>
      </c>
      <c r="C756" s="45">
        <v>0</v>
      </c>
      <c r="D756" s="45">
        <v>1</v>
      </c>
      <c r="E756" s="45">
        <v>207</v>
      </c>
      <c r="F756" s="45">
        <f>Source!U734</f>
        <v>72.400000000000006</v>
      </c>
      <c r="G756" s="45" t="s">
        <v>163</v>
      </c>
      <c r="H756" s="45" t="s">
        <v>164</v>
      </c>
      <c r="I756" s="45"/>
      <c r="J756" s="45"/>
      <c r="K756" s="45">
        <v>207</v>
      </c>
      <c r="L756" s="45">
        <v>21</v>
      </c>
      <c r="M756" s="45">
        <v>3</v>
      </c>
      <c r="N756" s="45"/>
      <c r="O756" s="45">
        <v>-1</v>
      </c>
      <c r="P756" s="45"/>
      <c r="Q756" s="45"/>
      <c r="R756" s="45"/>
      <c r="S756" s="45"/>
      <c r="T756" s="45"/>
      <c r="U756" s="45"/>
      <c r="V756" s="45"/>
      <c r="W756" s="45">
        <v>72.400000000000006</v>
      </c>
      <c r="X756" s="45">
        <v>1</v>
      </c>
      <c r="Y756" s="45">
        <v>72.400000000000006</v>
      </c>
      <c r="Z756" s="45"/>
      <c r="AA756" s="45"/>
      <c r="AB756" s="45"/>
    </row>
    <row r="757" ht="12.75">
      <c r="A757" s="45">
        <v>50</v>
      </c>
      <c r="B757" s="45">
        <v>0</v>
      </c>
      <c r="C757" s="45">
        <v>0</v>
      </c>
      <c r="D757" s="45">
        <v>1</v>
      </c>
      <c r="E757" s="45">
        <v>208</v>
      </c>
      <c r="F757" s="45">
        <f>Source!V734</f>
        <v>0</v>
      </c>
      <c r="G757" s="45" t="s">
        <v>165</v>
      </c>
      <c r="H757" s="45" t="s">
        <v>166</v>
      </c>
      <c r="I757" s="45"/>
      <c r="J757" s="45"/>
      <c r="K757" s="45">
        <v>208</v>
      </c>
      <c r="L757" s="45">
        <v>22</v>
      </c>
      <c r="M757" s="45">
        <v>3</v>
      </c>
      <c r="N757" s="45"/>
      <c r="O757" s="45">
        <v>-1</v>
      </c>
      <c r="P757" s="45"/>
      <c r="Q757" s="45"/>
      <c r="R757" s="45"/>
      <c r="S757" s="45"/>
      <c r="T757" s="45"/>
      <c r="U757" s="45"/>
      <c r="V757" s="45"/>
      <c r="W757" s="45">
        <v>0</v>
      </c>
      <c r="X757" s="45">
        <v>1</v>
      </c>
      <c r="Y757" s="45">
        <v>0</v>
      </c>
      <c r="Z757" s="45"/>
      <c r="AA757" s="45"/>
      <c r="AB757" s="45"/>
    </row>
    <row r="758" ht="12.75">
      <c r="A758" s="45">
        <v>50</v>
      </c>
      <c r="B758" s="45">
        <v>0</v>
      </c>
      <c r="C758" s="45">
        <v>0</v>
      </c>
      <c r="D758" s="45">
        <v>1</v>
      </c>
      <c r="E758" s="45">
        <v>209</v>
      </c>
      <c r="F758" s="45">
        <f>ROUND(Source!W734,O758)</f>
        <v>0</v>
      </c>
      <c r="G758" s="45" t="s">
        <v>167</v>
      </c>
      <c r="H758" s="45" t="s">
        <v>168</v>
      </c>
      <c r="I758" s="45"/>
      <c r="J758" s="45"/>
      <c r="K758" s="45">
        <v>209</v>
      </c>
      <c r="L758" s="45">
        <v>23</v>
      </c>
      <c r="M758" s="45">
        <v>3</v>
      </c>
      <c r="N758" s="45"/>
      <c r="O758" s="45">
        <v>2</v>
      </c>
      <c r="P758" s="45"/>
      <c r="Q758" s="45"/>
      <c r="R758" s="45"/>
      <c r="S758" s="45"/>
      <c r="T758" s="45"/>
      <c r="U758" s="45"/>
      <c r="V758" s="45"/>
      <c r="W758" s="45">
        <v>0</v>
      </c>
      <c r="X758" s="45">
        <v>1</v>
      </c>
      <c r="Y758" s="45">
        <v>0</v>
      </c>
      <c r="Z758" s="45"/>
      <c r="AA758" s="45"/>
      <c r="AB758" s="45"/>
    </row>
    <row r="759" ht="12.75">
      <c r="A759" s="45">
        <v>50</v>
      </c>
      <c r="B759" s="45">
        <v>0</v>
      </c>
      <c r="C759" s="45">
        <v>0</v>
      </c>
      <c r="D759" s="45">
        <v>1</v>
      </c>
      <c r="E759" s="45">
        <v>233</v>
      </c>
      <c r="F759" s="45">
        <f>ROUND(Source!BD734,O759)</f>
        <v>0</v>
      </c>
      <c r="G759" s="45" t="s">
        <v>169</v>
      </c>
      <c r="H759" s="45" t="s">
        <v>170</v>
      </c>
      <c r="I759" s="45"/>
      <c r="J759" s="45"/>
      <c r="K759" s="45">
        <v>233</v>
      </c>
      <c r="L759" s="45">
        <v>24</v>
      </c>
      <c r="M759" s="45">
        <v>3</v>
      </c>
      <c r="N759" s="45"/>
      <c r="O759" s="45">
        <v>2</v>
      </c>
      <c r="P759" s="45"/>
      <c r="Q759" s="45"/>
      <c r="R759" s="45"/>
      <c r="S759" s="45"/>
      <c r="T759" s="45"/>
      <c r="U759" s="45"/>
      <c r="V759" s="45"/>
      <c r="W759" s="45">
        <v>0</v>
      </c>
      <c r="X759" s="45">
        <v>1</v>
      </c>
      <c r="Y759" s="45">
        <v>0</v>
      </c>
      <c r="Z759" s="45"/>
      <c r="AA759" s="45"/>
      <c r="AB759" s="45"/>
    </row>
    <row r="760" ht="12.75">
      <c r="A760" s="45">
        <v>50</v>
      </c>
      <c r="B760" s="45">
        <v>0</v>
      </c>
      <c r="C760" s="45">
        <v>0</v>
      </c>
      <c r="D760" s="45">
        <v>1</v>
      </c>
      <c r="E760" s="45">
        <v>210</v>
      </c>
      <c r="F760" s="45">
        <f>ROUND(Source!X734,O760)</f>
        <v>12973.52</v>
      </c>
      <c r="G760" s="45" t="s">
        <v>171</v>
      </c>
      <c r="H760" s="45" t="s">
        <v>172</v>
      </c>
      <c r="I760" s="45"/>
      <c r="J760" s="45"/>
      <c r="K760" s="45">
        <v>210</v>
      </c>
      <c r="L760" s="45">
        <v>25</v>
      </c>
      <c r="M760" s="45">
        <v>3</v>
      </c>
      <c r="N760" s="45"/>
      <c r="O760" s="45">
        <v>2</v>
      </c>
      <c r="P760" s="45"/>
      <c r="Q760" s="45"/>
      <c r="R760" s="45"/>
      <c r="S760" s="45"/>
      <c r="T760" s="45"/>
      <c r="U760" s="45"/>
      <c r="V760" s="45"/>
      <c r="W760" s="45">
        <v>12973.52</v>
      </c>
      <c r="X760" s="45">
        <v>1</v>
      </c>
      <c r="Y760" s="45">
        <v>12973.52</v>
      </c>
      <c r="Z760" s="45"/>
      <c r="AA760" s="45"/>
      <c r="AB760" s="45"/>
    </row>
    <row r="761" ht="12.75">
      <c r="A761" s="45">
        <v>50</v>
      </c>
      <c r="B761" s="45">
        <v>0</v>
      </c>
      <c r="C761" s="45">
        <v>0</v>
      </c>
      <c r="D761" s="45">
        <v>1</v>
      </c>
      <c r="E761" s="45">
        <v>211</v>
      </c>
      <c r="F761" s="45">
        <f>ROUND(Source!Y734,O761)</f>
        <v>1853.3599999999999</v>
      </c>
      <c r="G761" s="45" t="s">
        <v>173</v>
      </c>
      <c r="H761" s="45" t="s">
        <v>174</v>
      </c>
      <c r="I761" s="45"/>
      <c r="J761" s="45"/>
      <c r="K761" s="45">
        <v>211</v>
      </c>
      <c r="L761" s="45">
        <v>26</v>
      </c>
      <c r="M761" s="45">
        <v>3</v>
      </c>
      <c r="N761" s="45"/>
      <c r="O761" s="45">
        <v>2</v>
      </c>
      <c r="P761" s="45"/>
      <c r="Q761" s="45"/>
      <c r="R761" s="45"/>
      <c r="S761" s="45"/>
      <c r="T761" s="45"/>
      <c r="U761" s="45"/>
      <c r="V761" s="45"/>
      <c r="W761" s="45">
        <v>1853.3599999999999</v>
      </c>
      <c r="X761" s="45">
        <v>1</v>
      </c>
      <c r="Y761" s="45">
        <v>1853.3599999999999</v>
      </c>
      <c r="Z761" s="45"/>
      <c r="AA761" s="45"/>
      <c r="AB761" s="45"/>
    </row>
    <row r="762" ht="12.75">
      <c r="A762" s="45">
        <v>50</v>
      </c>
      <c r="B762" s="45">
        <v>0</v>
      </c>
      <c r="C762" s="45">
        <v>0</v>
      </c>
      <c r="D762" s="45">
        <v>1</v>
      </c>
      <c r="E762" s="45">
        <v>224</v>
      </c>
      <c r="F762" s="45">
        <f>ROUND(Source!AR734,O762)</f>
        <v>214050.20000000001</v>
      </c>
      <c r="G762" s="45" t="s">
        <v>175</v>
      </c>
      <c r="H762" s="45" t="s">
        <v>176</v>
      </c>
      <c r="I762" s="45"/>
      <c r="J762" s="45"/>
      <c r="K762" s="45">
        <v>224</v>
      </c>
      <c r="L762" s="45">
        <v>27</v>
      </c>
      <c r="M762" s="45">
        <v>3</v>
      </c>
      <c r="N762" s="45"/>
      <c r="O762" s="45">
        <v>2</v>
      </c>
      <c r="P762" s="45"/>
      <c r="Q762" s="45"/>
      <c r="R762" s="45"/>
      <c r="S762" s="45"/>
      <c r="T762" s="45"/>
      <c r="U762" s="45"/>
      <c r="V762" s="45"/>
      <c r="W762" s="45">
        <v>214050.20000000001</v>
      </c>
      <c r="X762" s="45">
        <v>1</v>
      </c>
      <c r="Y762" s="45">
        <v>214050.20000000001</v>
      </c>
      <c r="Z762" s="45"/>
      <c r="AA762" s="45"/>
      <c r="AB762" s="45"/>
    </row>
    <row r="763" ht="12.75">
      <c r="A763" s="45">
        <v>50</v>
      </c>
      <c r="B763" s="45">
        <v>1</v>
      </c>
      <c r="C763" s="45">
        <v>0</v>
      </c>
      <c r="D763" s="45">
        <v>2</v>
      </c>
      <c r="E763" s="45">
        <v>0</v>
      </c>
      <c r="F763" s="45">
        <f>ROUND(F762,O763)</f>
        <v>214050.20000000001</v>
      </c>
      <c r="G763" s="45" t="s">
        <v>177</v>
      </c>
      <c r="H763" s="45" t="s">
        <v>178</v>
      </c>
      <c r="I763" s="45"/>
      <c r="J763" s="45"/>
      <c r="K763" s="45">
        <v>212</v>
      </c>
      <c r="L763" s="45">
        <v>28</v>
      </c>
      <c r="M763" s="45">
        <v>0</v>
      </c>
      <c r="N763" s="45"/>
      <c r="O763" s="45">
        <v>2</v>
      </c>
      <c r="P763" s="45"/>
      <c r="Q763" s="45"/>
      <c r="R763" s="45"/>
      <c r="S763" s="45"/>
      <c r="T763" s="45"/>
      <c r="U763" s="45"/>
      <c r="V763" s="45"/>
      <c r="W763" s="45">
        <v>214050.20000000001</v>
      </c>
      <c r="X763" s="45">
        <v>1</v>
      </c>
      <c r="Y763" s="45">
        <v>214050.20000000001</v>
      </c>
      <c r="Z763" s="45"/>
      <c r="AA763" s="45"/>
      <c r="AB763" s="45"/>
    </row>
    <row r="764" ht="12.75">
      <c r="A764" s="45">
        <v>50</v>
      </c>
      <c r="B764" s="45">
        <v>1</v>
      </c>
      <c r="C764" s="45">
        <v>0</v>
      </c>
      <c r="D764" s="45">
        <v>2</v>
      </c>
      <c r="E764" s="45">
        <v>0</v>
      </c>
      <c r="F764" s="45">
        <f>ROUND(F763*0.2,O764)</f>
        <v>42810.040000000001</v>
      </c>
      <c r="G764" s="45" t="s">
        <v>179</v>
      </c>
      <c r="H764" s="45" t="s">
        <v>180</v>
      </c>
      <c r="I764" s="45"/>
      <c r="J764" s="45"/>
      <c r="K764" s="45">
        <v>212</v>
      </c>
      <c r="L764" s="45">
        <v>29</v>
      </c>
      <c r="M764" s="45">
        <v>0</v>
      </c>
      <c r="N764" s="45"/>
      <c r="O764" s="45">
        <v>2</v>
      </c>
      <c r="P764" s="45"/>
      <c r="Q764" s="45"/>
      <c r="R764" s="45"/>
      <c r="S764" s="45"/>
      <c r="T764" s="45"/>
      <c r="U764" s="45"/>
      <c r="V764" s="45"/>
      <c r="W764" s="45">
        <v>42810.040000000001</v>
      </c>
      <c r="X764" s="45">
        <v>1</v>
      </c>
      <c r="Y764" s="45">
        <v>42810.040000000001</v>
      </c>
      <c r="Z764" s="45"/>
      <c r="AA764" s="45"/>
      <c r="AB764" s="45"/>
    </row>
    <row r="765" ht="12.75">
      <c r="A765" s="45">
        <v>50</v>
      </c>
      <c r="B765" s="45">
        <v>1</v>
      </c>
      <c r="C765" s="45">
        <v>0</v>
      </c>
      <c r="D765" s="45">
        <v>2</v>
      </c>
      <c r="E765" s="45">
        <v>213</v>
      </c>
      <c r="F765" s="45">
        <f>ROUND(F763+F764,O765)</f>
        <v>256860.23999999999</v>
      </c>
      <c r="G765" s="45" t="s">
        <v>181</v>
      </c>
      <c r="H765" s="45" t="s">
        <v>175</v>
      </c>
      <c r="I765" s="45"/>
      <c r="J765" s="45"/>
      <c r="K765" s="45">
        <v>212</v>
      </c>
      <c r="L765" s="45">
        <v>30</v>
      </c>
      <c r="M765" s="45">
        <v>0</v>
      </c>
      <c r="N765" s="45"/>
      <c r="O765" s="45">
        <v>2</v>
      </c>
      <c r="P765" s="45"/>
      <c r="Q765" s="45"/>
      <c r="R765" s="45"/>
      <c r="S765" s="45"/>
      <c r="T765" s="45"/>
      <c r="U765" s="45"/>
      <c r="V765" s="45"/>
      <c r="W765" s="45">
        <v>256860.23999999999</v>
      </c>
      <c r="X765" s="45">
        <v>1</v>
      </c>
      <c r="Y765" s="45">
        <v>256860.23999999999</v>
      </c>
      <c r="Z765" s="45"/>
      <c r="AA765" s="45"/>
      <c r="AB765" s="45"/>
    </row>
    <row r="766" ht="12.75">
      <c r="A766" s="45">
        <v>50</v>
      </c>
      <c r="B766" s="45">
        <v>1</v>
      </c>
      <c r="C766" s="45">
        <v>0</v>
      </c>
      <c r="D766" s="45">
        <v>2</v>
      </c>
      <c r="E766" s="45">
        <v>0</v>
      </c>
      <c r="F766" s="45">
        <f>ROUND(F765*0.5857501461,O766)</f>
        <v>150455.92000000001</v>
      </c>
      <c r="G766" s="45" t="s">
        <v>182</v>
      </c>
      <c r="H766" s="45" t="s">
        <v>183</v>
      </c>
      <c r="I766" s="45"/>
      <c r="J766" s="45"/>
      <c r="K766" s="45">
        <v>212</v>
      </c>
      <c r="L766" s="45">
        <v>31</v>
      </c>
      <c r="M766" s="45">
        <v>0</v>
      </c>
      <c r="N766" s="45"/>
      <c r="O766" s="45">
        <v>2</v>
      </c>
      <c r="P766" s="45"/>
      <c r="Q766" s="45"/>
      <c r="R766" s="45"/>
      <c r="S766" s="45"/>
      <c r="T766" s="45"/>
      <c r="U766" s="45"/>
      <c r="V766" s="45"/>
      <c r="W766" s="45">
        <v>150455.92000000001</v>
      </c>
      <c r="X766" s="45">
        <v>1</v>
      </c>
      <c r="Y766" s="45">
        <v>150455.92000000001</v>
      </c>
      <c r="Z766" s="45"/>
      <c r="AA766" s="45"/>
      <c r="AB766" s="45"/>
    </row>
    <row r="768" ht="12.75">
      <c r="A768" s="42">
        <v>4</v>
      </c>
      <c r="B768" s="42">
        <v>1</v>
      </c>
      <c r="C768" s="42"/>
      <c r="D768" s="42">
        <f>ROW(A858)</f>
        <v>858</v>
      </c>
      <c r="E768" s="42"/>
      <c r="F768" s="42" t="s">
        <v>97</v>
      </c>
      <c r="G768" s="42" t="s">
        <v>199</v>
      </c>
      <c r="H768" s="42"/>
      <c r="I768" s="42">
        <v>0</v>
      </c>
      <c r="J768" s="42"/>
      <c r="K768" s="42">
        <v>0</v>
      </c>
      <c r="L768" s="42"/>
      <c r="M768" s="42"/>
      <c r="N768" s="42"/>
      <c r="O768" s="42"/>
      <c r="P768" s="42"/>
      <c r="Q768" s="42"/>
      <c r="R768" s="42"/>
      <c r="S768" s="42">
        <v>0</v>
      </c>
      <c r="T768" s="42"/>
      <c r="U768" s="42"/>
      <c r="V768" s="42">
        <v>0</v>
      </c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  <c r="BB768" s="42"/>
      <c r="BC768" s="42"/>
      <c r="BD768" s="42"/>
      <c r="BE768" s="42"/>
      <c r="BF768" s="42"/>
      <c r="BG768" s="42"/>
      <c r="BH768" s="42"/>
      <c r="BI768" s="42"/>
      <c r="BJ768" s="42"/>
      <c r="BK768" s="42"/>
      <c r="BL768" s="42"/>
      <c r="BM768" s="42"/>
      <c r="BN768" s="42"/>
      <c r="BO768" s="42"/>
      <c r="BP768" s="42"/>
      <c r="BQ768" s="42"/>
      <c r="BR768" s="42"/>
      <c r="BS768" s="42"/>
      <c r="BT768" s="42"/>
      <c r="BU768" s="42"/>
      <c r="BV768" s="42"/>
      <c r="BW768" s="42"/>
      <c r="BX768" s="42">
        <v>0</v>
      </c>
      <c r="BY768" s="42"/>
      <c r="BZ768" s="42"/>
      <c r="CA768" s="42"/>
      <c r="CB768" s="42"/>
      <c r="CC768" s="42"/>
      <c r="CD768" s="42"/>
      <c r="CE768" s="42"/>
      <c r="CF768" s="42"/>
      <c r="CG768" s="42"/>
      <c r="CH768" s="42"/>
      <c r="CI768" s="42"/>
      <c r="CJ768" s="42">
        <v>0</v>
      </c>
    </row>
    <row r="770" ht="12.75">
      <c r="A770" s="43">
        <v>52</v>
      </c>
      <c r="B770" s="43">
        <f>B858</f>
        <v>1</v>
      </c>
      <c r="C770" s="43">
        <f>C858</f>
        <v>4</v>
      </c>
      <c r="D770" s="43">
        <f>D858</f>
        <v>768</v>
      </c>
      <c r="E770" s="43">
        <f>E858</f>
        <v>0</v>
      </c>
      <c r="F770" s="43" t="str">
        <f>F858</f>
        <v xml:space="preserve">Новый раздел</v>
      </c>
      <c r="G770" s="43" t="str">
        <f>G858</f>
        <v xml:space="preserve">Ореховское кладбище, Шипиловский проезд</v>
      </c>
      <c r="H770" s="43"/>
      <c r="I770" s="43"/>
      <c r="J770" s="43"/>
      <c r="K770" s="43"/>
      <c r="L770" s="43"/>
      <c r="M770" s="43"/>
      <c r="N770" s="43"/>
      <c r="O770" s="43">
        <f>O858</f>
        <v>92624.710000000006</v>
      </c>
      <c r="P770" s="43">
        <f>P858</f>
        <v>49365</v>
      </c>
      <c r="Q770" s="43">
        <f>Q858</f>
        <v>33992.910000000003</v>
      </c>
      <c r="R770" s="43">
        <f>R858</f>
        <v>17713.080000000002</v>
      </c>
      <c r="S770" s="43">
        <f>S858</f>
        <v>9266.7999999999993</v>
      </c>
      <c r="T770" s="43">
        <f>T858</f>
        <v>0</v>
      </c>
      <c r="U770" s="43">
        <f>U858</f>
        <v>36.200000000000003</v>
      </c>
      <c r="V770" s="43">
        <f>V858</f>
        <v>0</v>
      </c>
      <c r="W770" s="43">
        <f>W858</f>
        <v>0</v>
      </c>
      <c r="X770" s="43">
        <f>X858</f>
        <v>6486.7600000000002</v>
      </c>
      <c r="Y770" s="43">
        <f>Y858</f>
        <v>926.67999999999995</v>
      </c>
      <c r="Z770" s="43">
        <f>Z858</f>
        <v>0</v>
      </c>
      <c r="AA770" s="43">
        <f>AA858</f>
        <v>0</v>
      </c>
      <c r="AB770" s="43">
        <f>AB858</f>
        <v>0</v>
      </c>
      <c r="AC770" s="43">
        <f>AC858</f>
        <v>0</v>
      </c>
      <c r="AD770" s="43">
        <f>AD858</f>
        <v>0</v>
      </c>
      <c r="AE770" s="43">
        <f>AE858</f>
        <v>0</v>
      </c>
      <c r="AF770" s="43">
        <f>AF858</f>
        <v>0</v>
      </c>
      <c r="AG770" s="43">
        <f>AG858</f>
        <v>0</v>
      </c>
      <c r="AH770" s="43">
        <f>AH858</f>
        <v>0</v>
      </c>
      <c r="AI770" s="43">
        <f>AI858</f>
        <v>0</v>
      </c>
      <c r="AJ770" s="43">
        <f>AJ858</f>
        <v>0</v>
      </c>
      <c r="AK770" s="43">
        <f>AK858</f>
        <v>0</v>
      </c>
      <c r="AL770" s="43">
        <f>AL858</f>
        <v>0</v>
      </c>
      <c r="AM770" s="43">
        <f>AM858</f>
        <v>0</v>
      </c>
      <c r="AN770" s="43">
        <f>AN858</f>
        <v>0</v>
      </c>
      <c r="AO770" s="43">
        <f>AO858</f>
        <v>0</v>
      </c>
      <c r="AP770" s="43">
        <f>AP858</f>
        <v>0</v>
      </c>
      <c r="AQ770" s="43">
        <f>AQ858</f>
        <v>0</v>
      </c>
      <c r="AR770" s="43">
        <f>AR858</f>
        <v>107025.10000000001</v>
      </c>
      <c r="AS770" s="43">
        <f>AS858</f>
        <v>0</v>
      </c>
      <c r="AT770" s="43">
        <f>AT858</f>
        <v>0</v>
      </c>
      <c r="AU770" s="43">
        <f>AU858</f>
        <v>107025.10000000001</v>
      </c>
      <c r="AV770" s="43">
        <f>AV858</f>
        <v>49365</v>
      </c>
      <c r="AW770" s="43">
        <f>AW858</f>
        <v>49365</v>
      </c>
      <c r="AX770" s="43">
        <f>AX858</f>
        <v>0</v>
      </c>
      <c r="AY770" s="43">
        <f>AY858</f>
        <v>49365</v>
      </c>
      <c r="AZ770" s="43">
        <f>AZ858</f>
        <v>0</v>
      </c>
      <c r="BA770" s="43">
        <f>BA858</f>
        <v>0</v>
      </c>
      <c r="BB770" s="43">
        <f>BB858</f>
        <v>0</v>
      </c>
      <c r="BC770" s="43">
        <f>BC858</f>
        <v>0</v>
      </c>
      <c r="BD770" s="43">
        <f>BD858</f>
        <v>0</v>
      </c>
      <c r="BE770" s="43">
        <f>BE858</f>
        <v>0</v>
      </c>
      <c r="BF770" s="43">
        <f>BF858</f>
        <v>0</v>
      </c>
      <c r="BG770" s="43">
        <f>BG858</f>
        <v>0</v>
      </c>
      <c r="BH770" s="43">
        <f>BH858</f>
        <v>0</v>
      </c>
      <c r="BI770" s="43">
        <f>BI858</f>
        <v>0</v>
      </c>
      <c r="BJ770" s="43">
        <f>BJ858</f>
        <v>0</v>
      </c>
      <c r="BK770" s="43">
        <f>BK858</f>
        <v>0</v>
      </c>
      <c r="BL770" s="43">
        <f>BL858</f>
        <v>0</v>
      </c>
      <c r="BM770" s="43">
        <f>BM858</f>
        <v>0</v>
      </c>
      <c r="BN770" s="43">
        <f>BN858</f>
        <v>0</v>
      </c>
      <c r="BO770" s="43">
        <f>BO858</f>
        <v>0</v>
      </c>
      <c r="BP770" s="43">
        <f>BP858</f>
        <v>0</v>
      </c>
      <c r="BQ770" s="43">
        <f>BQ858</f>
        <v>0</v>
      </c>
      <c r="BR770" s="43">
        <f>BR858</f>
        <v>0</v>
      </c>
      <c r="BS770" s="43">
        <f>BS858</f>
        <v>0</v>
      </c>
      <c r="BT770" s="43">
        <f>BT858</f>
        <v>0</v>
      </c>
      <c r="BU770" s="43">
        <f>BU858</f>
        <v>0</v>
      </c>
      <c r="BV770" s="43">
        <f>BV858</f>
        <v>0</v>
      </c>
      <c r="BW770" s="43">
        <f>BW858</f>
        <v>0</v>
      </c>
      <c r="BX770" s="43">
        <f>BX858</f>
        <v>0</v>
      </c>
      <c r="BY770" s="43">
        <f>BY858</f>
        <v>0</v>
      </c>
      <c r="BZ770" s="43">
        <f>BZ858</f>
        <v>0</v>
      </c>
      <c r="CA770" s="43">
        <f>CA858</f>
        <v>0</v>
      </c>
      <c r="CB770" s="43">
        <f>CB858</f>
        <v>0</v>
      </c>
      <c r="CC770" s="43">
        <f>CC858</f>
        <v>0</v>
      </c>
      <c r="CD770" s="43">
        <f>CD858</f>
        <v>0</v>
      </c>
      <c r="CE770" s="43">
        <f>CE858</f>
        <v>0</v>
      </c>
      <c r="CF770" s="43">
        <f>CF858</f>
        <v>0</v>
      </c>
      <c r="CG770" s="43">
        <f>CG858</f>
        <v>0</v>
      </c>
      <c r="CH770" s="43">
        <f>CH858</f>
        <v>0</v>
      </c>
      <c r="CI770" s="43">
        <f>CI858</f>
        <v>0</v>
      </c>
      <c r="CJ770" s="43">
        <f>CJ858</f>
        <v>0</v>
      </c>
      <c r="CK770" s="43">
        <f>CK858</f>
        <v>0</v>
      </c>
      <c r="CL770" s="43">
        <f>CL858</f>
        <v>0</v>
      </c>
      <c r="CM770" s="43">
        <f>CM858</f>
        <v>0</v>
      </c>
      <c r="CN770" s="43">
        <f>CN858</f>
        <v>0</v>
      </c>
      <c r="CO770" s="43">
        <f>CO858</f>
        <v>0</v>
      </c>
      <c r="CP770" s="43">
        <f>CP858</f>
        <v>0</v>
      </c>
      <c r="CQ770" s="43">
        <f>CQ858</f>
        <v>0</v>
      </c>
      <c r="CR770" s="43">
        <f>CR858</f>
        <v>0</v>
      </c>
      <c r="CS770" s="43">
        <f>CS858</f>
        <v>0</v>
      </c>
      <c r="CT770" s="43">
        <f>CT858</f>
        <v>0</v>
      </c>
      <c r="CU770" s="43">
        <f>CU858</f>
        <v>0</v>
      </c>
      <c r="CV770" s="43">
        <f>CV858</f>
        <v>0</v>
      </c>
      <c r="CW770" s="43">
        <f>CW858</f>
        <v>0</v>
      </c>
      <c r="CX770" s="43">
        <f>CX858</f>
        <v>0</v>
      </c>
      <c r="CY770" s="43">
        <f>CY858</f>
        <v>0</v>
      </c>
      <c r="CZ770" s="43">
        <f>CZ858</f>
        <v>0</v>
      </c>
      <c r="DA770" s="43">
        <f>DA858</f>
        <v>0</v>
      </c>
      <c r="DB770" s="43">
        <f>DB858</f>
        <v>0</v>
      </c>
      <c r="DC770" s="43">
        <f>DC858</f>
        <v>0</v>
      </c>
      <c r="DD770" s="43">
        <f>DD858</f>
        <v>0</v>
      </c>
      <c r="DE770" s="43">
        <f>DE858</f>
        <v>0</v>
      </c>
      <c r="DF770" s="43">
        <f>DF858</f>
        <v>0</v>
      </c>
      <c r="DG770" s="44">
        <f>DG858</f>
        <v>0</v>
      </c>
      <c r="DH770" s="44">
        <f>DH858</f>
        <v>0</v>
      </c>
      <c r="DI770" s="44">
        <f>DI858</f>
        <v>0</v>
      </c>
      <c r="DJ770" s="44">
        <f>DJ858</f>
        <v>0</v>
      </c>
      <c r="DK770" s="44">
        <f>DK858</f>
        <v>0</v>
      </c>
      <c r="DL770" s="44">
        <f>DL858</f>
        <v>0</v>
      </c>
      <c r="DM770" s="44">
        <f>DM858</f>
        <v>0</v>
      </c>
      <c r="DN770" s="44">
        <f>DN858</f>
        <v>0</v>
      </c>
      <c r="DO770" s="44">
        <f>DO858</f>
        <v>0</v>
      </c>
      <c r="DP770" s="44">
        <f>DP858</f>
        <v>0</v>
      </c>
      <c r="DQ770" s="44">
        <f>DQ858</f>
        <v>0</v>
      </c>
      <c r="DR770" s="44">
        <f>DR858</f>
        <v>0</v>
      </c>
      <c r="DS770" s="44">
        <f>DS858</f>
        <v>0</v>
      </c>
      <c r="DT770" s="44">
        <f>DT858</f>
        <v>0</v>
      </c>
      <c r="DU770" s="44">
        <f>DU858</f>
        <v>0</v>
      </c>
      <c r="DV770" s="44">
        <f>DV858</f>
        <v>0</v>
      </c>
      <c r="DW770" s="44">
        <f>DW858</f>
        <v>0</v>
      </c>
      <c r="DX770" s="44">
        <f>DX858</f>
        <v>0</v>
      </c>
      <c r="DY770" s="44">
        <f>DY858</f>
        <v>0</v>
      </c>
      <c r="DZ770" s="44">
        <f>DZ858</f>
        <v>0</v>
      </c>
      <c r="EA770" s="44">
        <f>EA858</f>
        <v>0</v>
      </c>
      <c r="EB770" s="44">
        <f>EB858</f>
        <v>0</v>
      </c>
      <c r="EC770" s="44">
        <f>EC858</f>
        <v>0</v>
      </c>
      <c r="ED770" s="44">
        <f>ED858</f>
        <v>0</v>
      </c>
      <c r="EE770" s="44">
        <f>EE858</f>
        <v>0</v>
      </c>
      <c r="EF770" s="44">
        <f>EF858</f>
        <v>0</v>
      </c>
      <c r="EG770" s="44">
        <f>EG858</f>
        <v>0</v>
      </c>
      <c r="EH770" s="44">
        <f>EH858</f>
        <v>0</v>
      </c>
      <c r="EI770" s="44">
        <f>EI858</f>
        <v>0</v>
      </c>
      <c r="EJ770" s="44">
        <f>EJ858</f>
        <v>0</v>
      </c>
      <c r="EK770" s="44">
        <f>EK858</f>
        <v>0</v>
      </c>
      <c r="EL770" s="44">
        <f>EL858</f>
        <v>0</v>
      </c>
      <c r="EM770" s="44">
        <f>EM858</f>
        <v>0</v>
      </c>
      <c r="EN770" s="44">
        <f>EN858</f>
        <v>0</v>
      </c>
      <c r="EO770" s="44">
        <f>EO858</f>
        <v>0</v>
      </c>
      <c r="EP770" s="44">
        <f>EP858</f>
        <v>0</v>
      </c>
      <c r="EQ770" s="44">
        <f>EQ858</f>
        <v>0</v>
      </c>
      <c r="ER770" s="44">
        <f>ER858</f>
        <v>0</v>
      </c>
      <c r="ES770" s="44">
        <f>ES858</f>
        <v>0</v>
      </c>
      <c r="ET770" s="44">
        <f>ET858</f>
        <v>0</v>
      </c>
      <c r="EU770" s="44">
        <f>EU858</f>
        <v>0</v>
      </c>
      <c r="EV770" s="44">
        <f>EV858</f>
        <v>0</v>
      </c>
      <c r="EW770" s="44">
        <f>EW858</f>
        <v>0</v>
      </c>
      <c r="EX770" s="44">
        <f>EX858</f>
        <v>0</v>
      </c>
      <c r="EY770" s="44">
        <f>EY858</f>
        <v>0</v>
      </c>
      <c r="EZ770" s="44">
        <f>EZ858</f>
        <v>0</v>
      </c>
      <c r="FA770" s="44">
        <f>FA858</f>
        <v>0</v>
      </c>
      <c r="FB770" s="44">
        <f>FB858</f>
        <v>0</v>
      </c>
      <c r="FC770" s="44">
        <f>FC858</f>
        <v>0</v>
      </c>
      <c r="FD770" s="44">
        <f>FD858</f>
        <v>0</v>
      </c>
      <c r="FE770" s="44">
        <f>FE858</f>
        <v>0</v>
      </c>
      <c r="FF770" s="44">
        <f>FF858</f>
        <v>0</v>
      </c>
      <c r="FG770" s="44">
        <f>FG858</f>
        <v>0</v>
      </c>
      <c r="FH770" s="44">
        <f>FH858</f>
        <v>0</v>
      </c>
      <c r="FI770" s="44">
        <f>FI858</f>
        <v>0</v>
      </c>
      <c r="FJ770" s="44">
        <f>FJ858</f>
        <v>0</v>
      </c>
      <c r="FK770" s="44">
        <f>FK858</f>
        <v>0</v>
      </c>
      <c r="FL770" s="44">
        <f>FL858</f>
        <v>0</v>
      </c>
      <c r="FM770" s="44">
        <f>FM858</f>
        <v>0</v>
      </c>
      <c r="FN770" s="44">
        <f>FN858</f>
        <v>0</v>
      </c>
      <c r="FO770" s="44">
        <f>FO858</f>
        <v>0</v>
      </c>
      <c r="FP770" s="44">
        <f>FP858</f>
        <v>0</v>
      </c>
      <c r="FQ770" s="44">
        <f>FQ858</f>
        <v>0</v>
      </c>
      <c r="FR770" s="44">
        <f>FR858</f>
        <v>0</v>
      </c>
      <c r="FS770" s="44">
        <f>FS858</f>
        <v>0</v>
      </c>
      <c r="FT770" s="44">
        <f>FT858</f>
        <v>0</v>
      </c>
      <c r="FU770" s="44">
        <f>FU858</f>
        <v>0</v>
      </c>
      <c r="FV770" s="44">
        <f>FV858</f>
        <v>0</v>
      </c>
      <c r="FW770" s="44">
        <f>FW858</f>
        <v>0</v>
      </c>
      <c r="FX770" s="44">
        <f>FX858</f>
        <v>0</v>
      </c>
      <c r="FY770" s="44">
        <f>FY858</f>
        <v>0</v>
      </c>
      <c r="FZ770" s="44">
        <f>FZ858</f>
        <v>0</v>
      </c>
      <c r="GA770" s="44">
        <f>GA858</f>
        <v>0</v>
      </c>
      <c r="GB770" s="44">
        <f>GB858</f>
        <v>0</v>
      </c>
      <c r="GC770" s="44">
        <f>GC858</f>
        <v>0</v>
      </c>
      <c r="GD770" s="44">
        <f>GD858</f>
        <v>0</v>
      </c>
      <c r="GE770" s="44">
        <f>GE858</f>
        <v>0</v>
      </c>
      <c r="GF770" s="44">
        <f>GF858</f>
        <v>0</v>
      </c>
      <c r="GG770" s="44">
        <f>GG858</f>
        <v>0</v>
      </c>
      <c r="GH770" s="44">
        <f>GH858</f>
        <v>0</v>
      </c>
      <c r="GI770" s="44">
        <f>GI858</f>
        <v>0</v>
      </c>
      <c r="GJ770" s="44">
        <f>GJ858</f>
        <v>0</v>
      </c>
      <c r="GK770" s="44">
        <f>GK858</f>
        <v>0</v>
      </c>
      <c r="GL770" s="44">
        <f>GL858</f>
        <v>0</v>
      </c>
      <c r="GM770" s="44">
        <f>GM858</f>
        <v>0</v>
      </c>
      <c r="GN770" s="44">
        <f>GN858</f>
        <v>0</v>
      </c>
      <c r="GO770" s="44">
        <f>GO858</f>
        <v>0</v>
      </c>
      <c r="GP770" s="44">
        <f>GP858</f>
        <v>0</v>
      </c>
      <c r="GQ770" s="44">
        <f>GQ858</f>
        <v>0</v>
      </c>
      <c r="GR770" s="44">
        <f>GR858</f>
        <v>0</v>
      </c>
      <c r="GS770" s="44">
        <f>GS858</f>
        <v>0</v>
      </c>
      <c r="GT770" s="44">
        <f>GT858</f>
        <v>0</v>
      </c>
      <c r="GU770" s="44">
        <f>GU858</f>
        <v>0</v>
      </c>
      <c r="GV770" s="44">
        <f>GV858</f>
        <v>0</v>
      </c>
      <c r="GW770" s="44">
        <f>GW858</f>
        <v>0</v>
      </c>
      <c r="GX770" s="44">
        <f>GX858</f>
        <v>0</v>
      </c>
    </row>
    <row r="772" ht="12.75">
      <c r="A772" s="42">
        <v>5</v>
      </c>
      <c r="B772" s="42">
        <v>1</v>
      </c>
      <c r="C772" s="42"/>
      <c r="D772" s="42">
        <f>ROW(A781)</f>
        <v>781</v>
      </c>
      <c r="E772" s="42"/>
      <c r="F772" s="42" t="s">
        <v>99</v>
      </c>
      <c r="G772" s="42" t="s">
        <v>200</v>
      </c>
      <c r="H772" s="42"/>
      <c r="I772" s="42">
        <v>0</v>
      </c>
      <c r="J772" s="42"/>
      <c r="K772" s="42">
        <v>0</v>
      </c>
      <c r="L772" s="42"/>
      <c r="M772" s="42"/>
      <c r="N772" s="42"/>
      <c r="O772" s="42"/>
      <c r="P772" s="42"/>
      <c r="Q772" s="42"/>
      <c r="R772" s="42"/>
      <c r="S772" s="42">
        <v>0</v>
      </c>
      <c r="T772" s="42"/>
      <c r="U772" s="42"/>
      <c r="V772" s="42">
        <v>0</v>
      </c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  <c r="BB772" s="42"/>
      <c r="BC772" s="42"/>
      <c r="BD772" s="42"/>
      <c r="BE772" s="42"/>
      <c r="BF772" s="42"/>
      <c r="BG772" s="42"/>
      <c r="BH772" s="42"/>
      <c r="BI772" s="42"/>
      <c r="BJ772" s="42"/>
      <c r="BK772" s="42"/>
      <c r="BL772" s="42"/>
      <c r="BM772" s="42"/>
      <c r="BN772" s="42"/>
      <c r="BO772" s="42"/>
      <c r="BP772" s="42"/>
      <c r="BQ772" s="42"/>
      <c r="BR772" s="42"/>
      <c r="BS772" s="42"/>
      <c r="BT772" s="42"/>
      <c r="BU772" s="42"/>
      <c r="BV772" s="42"/>
      <c r="BW772" s="42"/>
      <c r="BX772" s="42">
        <v>0</v>
      </c>
      <c r="BY772" s="42"/>
      <c r="BZ772" s="42"/>
      <c r="CA772" s="42"/>
      <c r="CB772" s="42"/>
      <c r="CC772" s="42"/>
      <c r="CD772" s="42"/>
      <c r="CE772" s="42"/>
      <c r="CF772" s="42"/>
      <c r="CG772" s="42"/>
      <c r="CH772" s="42"/>
      <c r="CI772" s="42"/>
      <c r="CJ772" s="42">
        <v>0</v>
      </c>
    </row>
    <row r="774" ht="12.75">
      <c r="A774" s="43">
        <v>52</v>
      </c>
      <c r="B774" s="43">
        <f>B781</f>
        <v>1</v>
      </c>
      <c r="C774" s="43">
        <f>C781</f>
        <v>5</v>
      </c>
      <c r="D774" s="43">
        <f>D781</f>
        <v>772</v>
      </c>
      <c r="E774" s="43">
        <f>E781</f>
        <v>0</v>
      </c>
      <c r="F774" s="43" t="str">
        <f>F781</f>
        <v xml:space="preserve">Новый подраздел</v>
      </c>
      <c r="G774" s="43" t="str">
        <f>G781</f>
        <v xml:space="preserve">Ремонт асфальтобетонного покрытия - 100,0 м2</v>
      </c>
      <c r="H774" s="43"/>
      <c r="I774" s="43"/>
      <c r="J774" s="43"/>
      <c r="K774" s="43"/>
      <c r="L774" s="43"/>
      <c r="M774" s="43"/>
      <c r="N774" s="43"/>
      <c r="O774" s="43">
        <f>O781</f>
        <v>68111.210000000006</v>
      </c>
      <c r="P774" s="43">
        <f>P781</f>
        <v>37874</v>
      </c>
      <c r="Q774" s="43">
        <f>Q781</f>
        <v>23933.209999999999</v>
      </c>
      <c r="R774" s="43">
        <f>R781</f>
        <v>12183.24</v>
      </c>
      <c r="S774" s="43">
        <f>S781</f>
        <v>6304</v>
      </c>
      <c r="T774" s="43">
        <f>T781</f>
        <v>0</v>
      </c>
      <c r="U774" s="43">
        <f>U781</f>
        <v>23</v>
      </c>
      <c r="V774" s="43">
        <f>V781</f>
        <v>0</v>
      </c>
      <c r="W774" s="43">
        <f>W781</f>
        <v>0</v>
      </c>
      <c r="X774" s="43">
        <f>X781</f>
        <v>4412.8000000000002</v>
      </c>
      <c r="Y774" s="43">
        <f>Y781</f>
        <v>630.39999999999998</v>
      </c>
      <c r="Z774" s="43">
        <f>Z781</f>
        <v>0</v>
      </c>
      <c r="AA774" s="43">
        <f>AA781</f>
        <v>0</v>
      </c>
      <c r="AB774" s="43">
        <f>AB781</f>
        <v>68111.210000000006</v>
      </c>
      <c r="AC774" s="43">
        <f>AC781</f>
        <v>37874</v>
      </c>
      <c r="AD774" s="43">
        <f>AD781</f>
        <v>23933.209999999999</v>
      </c>
      <c r="AE774" s="43">
        <f>AE781</f>
        <v>12183.24</v>
      </c>
      <c r="AF774" s="43">
        <f>AF781</f>
        <v>6304</v>
      </c>
      <c r="AG774" s="43">
        <f>AG781</f>
        <v>0</v>
      </c>
      <c r="AH774" s="43">
        <f>AH781</f>
        <v>23</v>
      </c>
      <c r="AI774" s="43">
        <f>AI781</f>
        <v>0</v>
      </c>
      <c r="AJ774" s="43">
        <f>AJ781</f>
        <v>0</v>
      </c>
      <c r="AK774" s="43">
        <f>AK781</f>
        <v>4412.8000000000002</v>
      </c>
      <c r="AL774" s="43">
        <f>AL781</f>
        <v>630.39999999999998</v>
      </c>
      <c r="AM774" s="43">
        <f>AM781</f>
        <v>0</v>
      </c>
      <c r="AN774" s="43">
        <f>AN781</f>
        <v>0</v>
      </c>
      <c r="AO774" s="43">
        <f>AO781</f>
        <v>0</v>
      </c>
      <c r="AP774" s="43">
        <f>AP781</f>
        <v>0</v>
      </c>
      <c r="AQ774" s="43">
        <f>AQ781</f>
        <v>0</v>
      </c>
      <c r="AR774" s="43">
        <f>AR781</f>
        <v>77700.130000000005</v>
      </c>
      <c r="AS774" s="43">
        <f>AS781</f>
        <v>0</v>
      </c>
      <c r="AT774" s="43">
        <f>AT781</f>
        <v>0</v>
      </c>
      <c r="AU774" s="43">
        <f>AU781</f>
        <v>77700.130000000005</v>
      </c>
      <c r="AV774" s="43">
        <f>AV781</f>
        <v>37874</v>
      </c>
      <c r="AW774" s="43">
        <f>AW781</f>
        <v>37874</v>
      </c>
      <c r="AX774" s="43">
        <f>AX781</f>
        <v>0</v>
      </c>
      <c r="AY774" s="43">
        <f>AY781</f>
        <v>37874</v>
      </c>
      <c r="AZ774" s="43">
        <f>AZ781</f>
        <v>0</v>
      </c>
      <c r="BA774" s="43">
        <f>BA781</f>
        <v>0</v>
      </c>
      <c r="BB774" s="43">
        <f>BB781</f>
        <v>0</v>
      </c>
      <c r="BC774" s="43">
        <f>BC781</f>
        <v>0</v>
      </c>
      <c r="BD774" s="43">
        <f>BD781</f>
        <v>0</v>
      </c>
      <c r="BE774" s="43">
        <f>BE781</f>
        <v>0</v>
      </c>
      <c r="BF774" s="43">
        <f>BF781</f>
        <v>0</v>
      </c>
      <c r="BG774" s="43">
        <f>BG781</f>
        <v>0</v>
      </c>
      <c r="BH774" s="43">
        <f>BH781</f>
        <v>0</v>
      </c>
      <c r="BI774" s="43">
        <f>BI781</f>
        <v>0</v>
      </c>
      <c r="BJ774" s="43">
        <f>BJ781</f>
        <v>0</v>
      </c>
      <c r="BK774" s="43">
        <f>BK781</f>
        <v>0</v>
      </c>
      <c r="BL774" s="43">
        <f>BL781</f>
        <v>0</v>
      </c>
      <c r="BM774" s="43">
        <f>BM781</f>
        <v>0</v>
      </c>
      <c r="BN774" s="43">
        <f>BN781</f>
        <v>0</v>
      </c>
      <c r="BO774" s="43">
        <f>BO781</f>
        <v>0</v>
      </c>
      <c r="BP774" s="43">
        <f>BP781</f>
        <v>0</v>
      </c>
      <c r="BQ774" s="43">
        <f>BQ781</f>
        <v>0</v>
      </c>
      <c r="BR774" s="43">
        <f>BR781</f>
        <v>0</v>
      </c>
      <c r="BS774" s="43">
        <f>BS781</f>
        <v>0</v>
      </c>
      <c r="BT774" s="43">
        <f>BT781</f>
        <v>0</v>
      </c>
      <c r="BU774" s="43">
        <f>BU781</f>
        <v>0</v>
      </c>
      <c r="BV774" s="43">
        <f>BV781</f>
        <v>0</v>
      </c>
      <c r="BW774" s="43">
        <f>BW781</f>
        <v>0</v>
      </c>
      <c r="BX774" s="43">
        <f>BX781</f>
        <v>0</v>
      </c>
      <c r="BY774" s="43">
        <f>BY781</f>
        <v>0</v>
      </c>
      <c r="BZ774" s="43">
        <f>BZ781</f>
        <v>0</v>
      </c>
      <c r="CA774" s="43">
        <f>CA781</f>
        <v>77700.130000000005</v>
      </c>
      <c r="CB774" s="43">
        <f>CB781</f>
        <v>0</v>
      </c>
      <c r="CC774" s="43">
        <f>CC781</f>
        <v>0</v>
      </c>
      <c r="CD774" s="43">
        <f>CD781</f>
        <v>77700.130000000005</v>
      </c>
      <c r="CE774" s="43">
        <f>CE781</f>
        <v>37874</v>
      </c>
      <c r="CF774" s="43">
        <f>CF781</f>
        <v>37874</v>
      </c>
      <c r="CG774" s="43">
        <f>CG781</f>
        <v>0</v>
      </c>
      <c r="CH774" s="43">
        <f>CH781</f>
        <v>37874</v>
      </c>
      <c r="CI774" s="43">
        <f>CI781</f>
        <v>0</v>
      </c>
      <c r="CJ774" s="43">
        <f>CJ781</f>
        <v>0</v>
      </c>
      <c r="CK774" s="43">
        <f>CK781</f>
        <v>0</v>
      </c>
      <c r="CL774" s="43">
        <f>CL781</f>
        <v>0</v>
      </c>
      <c r="CM774" s="43">
        <f>CM781</f>
        <v>0</v>
      </c>
      <c r="CN774" s="43">
        <f>CN781</f>
        <v>0</v>
      </c>
      <c r="CO774" s="43">
        <f>CO781</f>
        <v>0</v>
      </c>
      <c r="CP774" s="43">
        <f>CP781</f>
        <v>0</v>
      </c>
      <c r="CQ774" s="43">
        <f>CQ781</f>
        <v>0</v>
      </c>
      <c r="CR774" s="43">
        <f>CR781</f>
        <v>0</v>
      </c>
      <c r="CS774" s="43">
        <f>CS781</f>
        <v>0</v>
      </c>
      <c r="CT774" s="43">
        <f>CT781</f>
        <v>0</v>
      </c>
      <c r="CU774" s="43">
        <f>CU781</f>
        <v>0</v>
      </c>
      <c r="CV774" s="43">
        <f>CV781</f>
        <v>0</v>
      </c>
      <c r="CW774" s="43">
        <f>CW781</f>
        <v>0</v>
      </c>
      <c r="CX774" s="43">
        <f>CX781</f>
        <v>0</v>
      </c>
      <c r="CY774" s="43">
        <f>CY781</f>
        <v>0</v>
      </c>
      <c r="CZ774" s="43">
        <f>CZ781</f>
        <v>0</v>
      </c>
      <c r="DA774" s="43">
        <f>DA781</f>
        <v>0</v>
      </c>
      <c r="DB774" s="43">
        <f>DB781</f>
        <v>0</v>
      </c>
      <c r="DC774" s="43">
        <f>DC781</f>
        <v>0</v>
      </c>
      <c r="DD774" s="43">
        <f>DD781</f>
        <v>0</v>
      </c>
      <c r="DE774" s="43">
        <f>DE781</f>
        <v>0</v>
      </c>
      <c r="DF774" s="43">
        <f>DF781</f>
        <v>0</v>
      </c>
      <c r="DG774" s="44">
        <f>DG781</f>
        <v>0</v>
      </c>
      <c r="DH774" s="44">
        <f>DH781</f>
        <v>0</v>
      </c>
      <c r="DI774" s="44">
        <f>DI781</f>
        <v>0</v>
      </c>
      <c r="DJ774" s="44">
        <f>DJ781</f>
        <v>0</v>
      </c>
      <c r="DK774" s="44">
        <f>DK781</f>
        <v>0</v>
      </c>
      <c r="DL774" s="44">
        <f>DL781</f>
        <v>0</v>
      </c>
      <c r="DM774" s="44">
        <f>DM781</f>
        <v>0</v>
      </c>
      <c r="DN774" s="44">
        <f>DN781</f>
        <v>0</v>
      </c>
      <c r="DO774" s="44">
        <f>DO781</f>
        <v>0</v>
      </c>
      <c r="DP774" s="44">
        <f>DP781</f>
        <v>0</v>
      </c>
      <c r="DQ774" s="44">
        <f>DQ781</f>
        <v>0</v>
      </c>
      <c r="DR774" s="44">
        <f>DR781</f>
        <v>0</v>
      </c>
      <c r="DS774" s="44">
        <f>DS781</f>
        <v>0</v>
      </c>
      <c r="DT774" s="44">
        <f>DT781</f>
        <v>0</v>
      </c>
      <c r="DU774" s="44">
        <f>DU781</f>
        <v>0</v>
      </c>
      <c r="DV774" s="44">
        <f>DV781</f>
        <v>0</v>
      </c>
      <c r="DW774" s="44">
        <f>DW781</f>
        <v>0</v>
      </c>
      <c r="DX774" s="44">
        <f>DX781</f>
        <v>0</v>
      </c>
      <c r="DY774" s="44">
        <f>DY781</f>
        <v>0</v>
      </c>
      <c r="DZ774" s="44">
        <f>DZ781</f>
        <v>0</v>
      </c>
      <c r="EA774" s="44">
        <f>EA781</f>
        <v>0</v>
      </c>
      <c r="EB774" s="44">
        <f>EB781</f>
        <v>0</v>
      </c>
      <c r="EC774" s="44">
        <f>EC781</f>
        <v>0</v>
      </c>
      <c r="ED774" s="44">
        <f>ED781</f>
        <v>0</v>
      </c>
      <c r="EE774" s="44">
        <f>EE781</f>
        <v>0</v>
      </c>
      <c r="EF774" s="44">
        <f>EF781</f>
        <v>0</v>
      </c>
      <c r="EG774" s="44">
        <f>EG781</f>
        <v>0</v>
      </c>
      <c r="EH774" s="44">
        <f>EH781</f>
        <v>0</v>
      </c>
      <c r="EI774" s="44">
        <f>EI781</f>
        <v>0</v>
      </c>
      <c r="EJ774" s="44">
        <f>EJ781</f>
        <v>0</v>
      </c>
      <c r="EK774" s="44">
        <f>EK781</f>
        <v>0</v>
      </c>
      <c r="EL774" s="44">
        <f>EL781</f>
        <v>0</v>
      </c>
      <c r="EM774" s="44">
        <f>EM781</f>
        <v>0</v>
      </c>
      <c r="EN774" s="44">
        <f>EN781</f>
        <v>0</v>
      </c>
      <c r="EO774" s="44">
        <f>EO781</f>
        <v>0</v>
      </c>
      <c r="EP774" s="44">
        <f>EP781</f>
        <v>0</v>
      </c>
      <c r="EQ774" s="44">
        <f>EQ781</f>
        <v>0</v>
      </c>
      <c r="ER774" s="44">
        <f>ER781</f>
        <v>0</v>
      </c>
      <c r="ES774" s="44">
        <f>ES781</f>
        <v>0</v>
      </c>
      <c r="ET774" s="44">
        <f>ET781</f>
        <v>0</v>
      </c>
      <c r="EU774" s="44">
        <f>EU781</f>
        <v>0</v>
      </c>
      <c r="EV774" s="44">
        <f>EV781</f>
        <v>0</v>
      </c>
      <c r="EW774" s="44">
        <f>EW781</f>
        <v>0</v>
      </c>
      <c r="EX774" s="44">
        <f>EX781</f>
        <v>0</v>
      </c>
      <c r="EY774" s="44">
        <f>EY781</f>
        <v>0</v>
      </c>
      <c r="EZ774" s="44">
        <f>EZ781</f>
        <v>0</v>
      </c>
      <c r="FA774" s="44">
        <f>FA781</f>
        <v>0</v>
      </c>
      <c r="FB774" s="44">
        <f>FB781</f>
        <v>0</v>
      </c>
      <c r="FC774" s="44">
        <f>FC781</f>
        <v>0</v>
      </c>
      <c r="FD774" s="44">
        <f>FD781</f>
        <v>0</v>
      </c>
      <c r="FE774" s="44">
        <f>FE781</f>
        <v>0</v>
      </c>
      <c r="FF774" s="44">
        <f>FF781</f>
        <v>0</v>
      </c>
      <c r="FG774" s="44">
        <f>FG781</f>
        <v>0</v>
      </c>
      <c r="FH774" s="44">
        <f>FH781</f>
        <v>0</v>
      </c>
      <c r="FI774" s="44">
        <f>FI781</f>
        <v>0</v>
      </c>
      <c r="FJ774" s="44">
        <f>FJ781</f>
        <v>0</v>
      </c>
      <c r="FK774" s="44">
        <f>FK781</f>
        <v>0</v>
      </c>
      <c r="FL774" s="44">
        <f>FL781</f>
        <v>0</v>
      </c>
      <c r="FM774" s="44">
        <f>FM781</f>
        <v>0</v>
      </c>
      <c r="FN774" s="44">
        <f>FN781</f>
        <v>0</v>
      </c>
      <c r="FO774" s="44">
        <f>FO781</f>
        <v>0</v>
      </c>
      <c r="FP774" s="44">
        <f>FP781</f>
        <v>0</v>
      </c>
      <c r="FQ774" s="44">
        <f>FQ781</f>
        <v>0</v>
      </c>
      <c r="FR774" s="44">
        <f>FR781</f>
        <v>0</v>
      </c>
      <c r="FS774" s="44">
        <f>FS781</f>
        <v>0</v>
      </c>
      <c r="FT774" s="44">
        <f>FT781</f>
        <v>0</v>
      </c>
      <c r="FU774" s="44">
        <f>FU781</f>
        <v>0</v>
      </c>
      <c r="FV774" s="44">
        <f>FV781</f>
        <v>0</v>
      </c>
      <c r="FW774" s="44">
        <f>FW781</f>
        <v>0</v>
      </c>
      <c r="FX774" s="44">
        <f>FX781</f>
        <v>0</v>
      </c>
      <c r="FY774" s="44">
        <f>FY781</f>
        <v>0</v>
      </c>
      <c r="FZ774" s="44">
        <f>FZ781</f>
        <v>0</v>
      </c>
      <c r="GA774" s="44">
        <f>GA781</f>
        <v>0</v>
      </c>
      <c r="GB774" s="44">
        <f>GB781</f>
        <v>0</v>
      </c>
      <c r="GC774" s="44">
        <f>GC781</f>
        <v>0</v>
      </c>
      <c r="GD774" s="44">
        <f>GD781</f>
        <v>0</v>
      </c>
      <c r="GE774" s="44">
        <f>GE781</f>
        <v>0</v>
      </c>
      <c r="GF774" s="44">
        <f>GF781</f>
        <v>0</v>
      </c>
      <c r="GG774" s="44">
        <f>GG781</f>
        <v>0</v>
      </c>
      <c r="GH774" s="44">
        <f>GH781</f>
        <v>0</v>
      </c>
      <c r="GI774" s="44">
        <f>GI781</f>
        <v>0</v>
      </c>
      <c r="GJ774" s="44">
        <f>GJ781</f>
        <v>0</v>
      </c>
      <c r="GK774" s="44">
        <f>GK781</f>
        <v>0</v>
      </c>
      <c r="GL774" s="44">
        <f>GL781</f>
        <v>0</v>
      </c>
      <c r="GM774" s="44">
        <f>GM781</f>
        <v>0</v>
      </c>
      <c r="GN774" s="44">
        <f>GN781</f>
        <v>0</v>
      </c>
      <c r="GO774" s="44">
        <f>GO781</f>
        <v>0</v>
      </c>
      <c r="GP774" s="44">
        <f>GP781</f>
        <v>0</v>
      </c>
      <c r="GQ774" s="44">
        <f>GQ781</f>
        <v>0</v>
      </c>
      <c r="GR774" s="44">
        <f>GR781</f>
        <v>0</v>
      </c>
      <c r="GS774" s="44">
        <f>GS781</f>
        <v>0</v>
      </c>
      <c r="GT774" s="44">
        <f>GT781</f>
        <v>0</v>
      </c>
      <c r="GU774" s="44">
        <f>GU781</f>
        <v>0</v>
      </c>
      <c r="GV774" s="44">
        <f>GV781</f>
        <v>0</v>
      </c>
      <c r="GW774" s="44">
        <f>GW781</f>
        <v>0</v>
      </c>
      <c r="GX774" s="44">
        <f>GX781</f>
        <v>0</v>
      </c>
    </row>
    <row r="776" ht="12.75">
      <c r="A776">
        <v>17</v>
      </c>
      <c r="B776">
        <v>1</v>
      </c>
      <c r="C776">
        <f>ROW(SmtRes!A1)</f>
        <v>1</v>
      </c>
      <c r="D776">
        <f>ROW(EtalonRes!A179)</f>
        <v>179</v>
      </c>
      <c r="E776" t="s">
        <v>101</v>
      </c>
      <c r="F776" t="s">
        <v>102</v>
      </c>
      <c r="G776" t="s">
        <v>103</v>
      </c>
      <c r="H776" t="s">
        <v>104</v>
      </c>
      <c r="I776">
        <v>100</v>
      </c>
      <c r="J776">
        <v>0</v>
      </c>
      <c r="K776">
        <v>100</v>
      </c>
      <c r="O776">
        <f t="shared" ref="O776:O779" si="528">ROUND(CP776,2)</f>
        <v>53330</v>
      </c>
      <c r="P776">
        <f t="shared" ref="P776:P779" si="529">ROUND(CQ776*I776,2)</f>
        <v>37874</v>
      </c>
      <c r="Q776">
        <f t="shared" ref="Q776:Q779" si="530">ROUND(CR776*I776,2)</f>
        <v>9152</v>
      </c>
      <c r="R776">
        <f t="shared" ref="R776:R779" si="531">ROUND(CS776*I776,2)</f>
        <v>4209</v>
      </c>
      <c r="S776">
        <f t="shared" ref="S776:S779" si="532">ROUND(CT776*I776,2)</f>
        <v>6304</v>
      </c>
      <c r="T776">
        <f t="shared" ref="T776:T779" si="533">ROUND(CU776*I776,2)</f>
        <v>0</v>
      </c>
      <c r="U776">
        <f t="shared" ref="U776:U779" si="534">CV776*I776</f>
        <v>23</v>
      </c>
      <c r="V776">
        <f t="shared" ref="V776:V779" si="535">CW776*I776</f>
        <v>0</v>
      </c>
      <c r="W776">
        <f t="shared" ref="W776:W779" si="536">ROUND(CX776*I776,2)</f>
        <v>0</v>
      </c>
      <c r="X776">
        <f t="shared" ref="X776:X779" si="537">ROUND(CY776,2)</f>
        <v>4412.8000000000002</v>
      </c>
      <c r="Y776">
        <f t="shared" ref="Y776:Y779" si="538">ROUND(CZ776,2)</f>
        <v>630.39999999999998</v>
      </c>
      <c r="AA776">
        <v>52146028</v>
      </c>
      <c r="AB776">
        <f t="shared" ref="AB776:AB779" si="539">ROUND((AC776+AD776+AF776),6)</f>
        <v>533.29999999999995</v>
      </c>
      <c r="AC776">
        <f t="shared" ref="AC776:AC779" si="540">ROUND((ES776),6)</f>
        <v>378.74000000000001</v>
      </c>
      <c r="AD776">
        <f t="shared" ref="AD776:AD778" si="541">ROUND((((ET776)-(EU776))+AE776),6)</f>
        <v>91.519999999999996</v>
      </c>
      <c r="AE776">
        <f t="shared" ref="AE776:AE778" si="542">ROUND((EU776),6)</f>
        <v>42.090000000000003</v>
      </c>
      <c r="AF776">
        <f t="shared" ref="AF776:AF778" si="543">ROUND((EV776),6)</f>
        <v>63.039999999999999</v>
      </c>
      <c r="AG776">
        <f t="shared" ref="AG776:AG779" si="544">ROUND((AP776),6)</f>
        <v>0</v>
      </c>
      <c r="AH776">
        <f t="shared" ref="AH776:AH778" si="545">(EW776)</f>
        <v>0.23000000000000001</v>
      </c>
      <c r="AI776">
        <f t="shared" ref="AI776:AI778" si="546">(EX776)</f>
        <v>0</v>
      </c>
      <c r="AJ776">
        <f t="shared" ref="AJ776:AJ779" si="547">(AS776)</f>
        <v>0</v>
      </c>
      <c r="AK776">
        <v>533.29999999999995</v>
      </c>
      <c r="AL776">
        <v>378.74000000000001</v>
      </c>
      <c r="AM776">
        <v>91.519999999999996</v>
      </c>
      <c r="AN776">
        <v>42.090000000000003</v>
      </c>
      <c r="AO776">
        <v>63.039999999999999</v>
      </c>
      <c r="AP776">
        <v>0</v>
      </c>
      <c r="AQ776">
        <v>0.23000000000000001</v>
      </c>
      <c r="AR776">
        <v>0</v>
      </c>
      <c r="AS776">
        <v>0</v>
      </c>
      <c r="AT776">
        <v>70</v>
      </c>
      <c r="AU776">
        <v>10</v>
      </c>
      <c r="AV776">
        <v>1</v>
      </c>
      <c r="AW776">
        <v>1</v>
      </c>
      <c r="AZ776">
        <v>1</v>
      </c>
      <c r="BA776">
        <v>1</v>
      </c>
      <c r="BB776">
        <v>1</v>
      </c>
      <c r="BC776">
        <v>1</v>
      </c>
      <c r="BH776">
        <v>0</v>
      </c>
      <c r="BI776">
        <v>4</v>
      </c>
      <c r="BJ776" t="s">
        <v>105</v>
      </c>
      <c r="BM776">
        <v>0</v>
      </c>
      <c r="BN776">
        <v>0</v>
      </c>
      <c r="BP776">
        <v>0</v>
      </c>
      <c r="BQ776">
        <v>1</v>
      </c>
      <c r="BR776">
        <v>0</v>
      </c>
      <c r="BS776">
        <v>1</v>
      </c>
      <c r="BT776">
        <v>1</v>
      </c>
      <c r="BU776">
        <v>1</v>
      </c>
      <c r="BV776">
        <v>1</v>
      </c>
      <c r="BW776">
        <v>1</v>
      </c>
      <c r="BX776">
        <v>1</v>
      </c>
      <c r="BZ776">
        <v>70</v>
      </c>
      <c r="CA776">
        <v>10</v>
      </c>
      <c r="CE776">
        <v>0</v>
      </c>
      <c r="CF776">
        <v>0</v>
      </c>
      <c r="CG776">
        <v>0</v>
      </c>
      <c r="CM776">
        <v>0</v>
      </c>
      <c r="CO776">
        <v>0</v>
      </c>
      <c r="CP776">
        <f t="shared" ref="CP776:CP779" si="548">(P776+Q776+S776)</f>
        <v>53330</v>
      </c>
      <c r="CQ776">
        <f t="shared" ref="CQ776:CQ779" si="549">(AC776*BC776*AW776)</f>
        <v>378.74000000000001</v>
      </c>
      <c r="CR776">
        <f t="shared" ref="CR776:CR778" si="550">((((ET776)*BB776-(EU776)*BS776)+AE776*BS776)*AV776)</f>
        <v>91.519999999999996</v>
      </c>
      <c r="CS776">
        <f t="shared" ref="CS776:CS779" si="551">(AE776*BS776*AV776)</f>
        <v>42.090000000000003</v>
      </c>
      <c r="CT776">
        <f t="shared" ref="CT776:CT779" si="552">(AF776*BA776*AV776)</f>
        <v>63.039999999999999</v>
      </c>
      <c r="CU776">
        <f t="shared" ref="CU776:CU779" si="553">AG776</f>
        <v>0</v>
      </c>
      <c r="CV776">
        <f t="shared" ref="CV776:CV779" si="554">(AH776*AV776)</f>
        <v>0.23000000000000001</v>
      </c>
      <c r="CW776">
        <f t="shared" ref="CW776:CW779" si="555">AI776</f>
        <v>0</v>
      </c>
      <c r="CX776">
        <f t="shared" ref="CX776:CX779" si="556">AJ776</f>
        <v>0</v>
      </c>
      <c r="CY776">
        <f t="shared" ref="CY776:CY779" si="557">((S776*BZ776)/100)</f>
        <v>4412.8000000000002</v>
      </c>
      <c r="CZ776">
        <f t="shared" ref="CZ776:CZ779" si="558">((S776*CA776)/100)</f>
        <v>630.39999999999998</v>
      </c>
      <c r="DN776">
        <v>0</v>
      </c>
      <c r="DO776">
        <v>0</v>
      </c>
      <c r="DP776">
        <v>1</v>
      </c>
      <c r="DQ776">
        <v>1</v>
      </c>
      <c r="DU776">
        <v>1005</v>
      </c>
      <c r="DV776" t="s">
        <v>104</v>
      </c>
      <c r="DW776" t="s">
        <v>104</v>
      </c>
      <c r="DX776">
        <v>1</v>
      </c>
      <c r="EE776">
        <v>51761345</v>
      </c>
      <c r="EF776">
        <v>1</v>
      </c>
      <c r="EG776" t="s">
        <v>106</v>
      </c>
      <c r="EH776">
        <v>0</v>
      </c>
      <c r="EJ776">
        <v>4</v>
      </c>
      <c r="EK776">
        <v>0</v>
      </c>
      <c r="EL776" t="s">
        <v>107</v>
      </c>
      <c r="EM776" t="s">
        <v>108</v>
      </c>
      <c r="EQ776">
        <v>0</v>
      </c>
      <c r="ER776">
        <v>533.29999999999995</v>
      </c>
      <c r="ES776">
        <v>378.74000000000001</v>
      </c>
      <c r="ET776">
        <v>91.519999999999996</v>
      </c>
      <c r="EU776">
        <v>42.090000000000003</v>
      </c>
      <c r="EV776">
        <v>63.039999999999999</v>
      </c>
      <c r="EW776">
        <v>0.23000000000000001</v>
      </c>
      <c r="EX776">
        <v>0</v>
      </c>
      <c r="EY776">
        <v>0</v>
      </c>
      <c r="FQ776">
        <v>0</v>
      </c>
      <c r="FR776">
        <f t="shared" ref="FR776:FR779" si="559">ROUND(IF(AND(BH776=3,BI776=3),P776,0),2)</f>
        <v>0</v>
      </c>
      <c r="FS776">
        <v>0</v>
      </c>
      <c r="FX776">
        <v>70</v>
      </c>
      <c r="FY776">
        <v>10</v>
      </c>
      <c r="GD776">
        <v>0</v>
      </c>
      <c r="GF776">
        <v>196493599</v>
      </c>
      <c r="GG776">
        <v>2</v>
      </c>
      <c r="GH776">
        <v>1</v>
      </c>
      <c r="GI776">
        <v>-2</v>
      </c>
      <c r="GJ776">
        <v>0</v>
      </c>
      <c r="GK776">
        <f>ROUND(R776*(R12)/100,2)</f>
        <v>4545.7200000000003</v>
      </c>
      <c r="GL776">
        <f t="shared" ref="GL776:GL779" si="560">ROUND(IF(AND(BH776=3,BI776=3,FS776&lt;&gt;0),P776,0),2)</f>
        <v>0</v>
      </c>
      <c r="GM776">
        <f t="shared" ref="GM776:GM777" si="561">ROUND(O776+X776+Y776+GK776,2)+GX776</f>
        <v>62918.919999999998</v>
      </c>
      <c r="GN776">
        <f t="shared" ref="GN776:GN777" si="562">IF(OR(BI776=0,BI776=1),ROUND(O776+X776+Y776+GK776,2),0)</f>
        <v>0</v>
      </c>
      <c r="GO776">
        <f t="shared" ref="GO776:GO777" si="563">IF(BI776=2,ROUND(O776+X776+Y776+GK776,2),0)</f>
        <v>0</v>
      </c>
      <c r="GP776">
        <f t="shared" ref="GP776:GP777" si="564">IF(BI776=4,ROUND(O776+X776+Y776+GK776,2)+GX776,0)</f>
        <v>62918.919999999998</v>
      </c>
      <c r="GR776">
        <v>0</v>
      </c>
      <c r="GS776">
        <v>3</v>
      </c>
      <c r="GT776">
        <v>0</v>
      </c>
      <c r="GV776">
        <f t="shared" ref="GV776:GV779" si="565">ROUND((GT776),6)</f>
        <v>0</v>
      </c>
      <c r="GW776">
        <v>1</v>
      </c>
      <c r="GX776">
        <f t="shared" ref="GX776:GX779" si="566">ROUND(HC776*I776,2)</f>
        <v>0</v>
      </c>
      <c r="HA776">
        <v>0</v>
      </c>
      <c r="HB776">
        <v>0</v>
      </c>
      <c r="HC776">
        <f t="shared" ref="HC732:HC795" si="567">GV776*GW776</f>
        <v>0</v>
      </c>
      <c r="IK776">
        <v>0</v>
      </c>
    </row>
    <row r="777" ht="12.75">
      <c r="A777">
        <v>18</v>
      </c>
      <c r="B777">
        <v>1</v>
      </c>
      <c r="C777">
        <v>1</v>
      </c>
      <c r="E777" t="s">
        <v>109</v>
      </c>
      <c r="F777" t="s">
        <v>110</v>
      </c>
      <c r="G777" t="s">
        <v>111</v>
      </c>
      <c r="H777" t="s">
        <v>112</v>
      </c>
      <c r="I777">
        <f>I776*J777</f>
        <v>-12</v>
      </c>
      <c r="J777">
        <v>-0.12</v>
      </c>
      <c r="K777">
        <v>-0.12</v>
      </c>
      <c r="O777">
        <f t="shared" si="528"/>
        <v>-0</v>
      </c>
      <c r="P777">
        <f t="shared" si="529"/>
        <v>-0</v>
      </c>
      <c r="Q777">
        <f t="shared" si="530"/>
        <v>-0</v>
      </c>
      <c r="R777">
        <f t="shared" si="531"/>
        <v>-0</v>
      </c>
      <c r="S777">
        <f t="shared" si="532"/>
        <v>-0</v>
      </c>
      <c r="T777">
        <f t="shared" si="533"/>
        <v>-0</v>
      </c>
      <c r="U777">
        <f t="shared" si="534"/>
        <v>-0</v>
      </c>
      <c r="V777">
        <f t="shared" si="535"/>
        <v>-0</v>
      </c>
      <c r="W777">
        <f t="shared" si="536"/>
        <v>-0</v>
      </c>
      <c r="X777">
        <f t="shared" si="537"/>
        <v>-0</v>
      </c>
      <c r="Y777">
        <f t="shared" si="538"/>
        <v>-0</v>
      </c>
      <c r="AA777">
        <v>52146028</v>
      </c>
      <c r="AB777">
        <f t="shared" si="539"/>
        <v>0</v>
      </c>
      <c r="AC777">
        <f t="shared" si="540"/>
        <v>0</v>
      </c>
      <c r="AD777">
        <f t="shared" si="541"/>
        <v>0</v>
      </c>
      <c r="AE777">
        <f t="shared" si="542"/>
        <v>0</v>
      </c>
      <c r="AF777">
        <f t="shared" si="543"/>
        <v>0</v>
      </c>
      <c r="AG777">
        <f t="shared" si="544"/>
        <v>0</v>
      </c>
      <c r="AH777">
        <f t="shared" si="545"/>
        <v>0</v>
      </c>
      <c r="AI777">
        <f t="shared" si="546"/>
        <v>0</v>
      </c>
      <c r="AJ777">
        <f t="shared" si="547"/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70</v>
      </c>
      <c r="AU777">
        <v>10</v>
      </c>
      <c r="AV777">
        <v>1</v>
      </c>
      <c r="AW777">
        <v>1</v>
      </c>
      <c r="AZ777">
        <v>1</v>
      </c>
      <c r="BA777">
        <v>1</v>
      </c>
      <c r="BB777">
        <v>1</v>
      </c>
      <c r="BC777">
        <v>1</v>
      </c>
      <c r="BH777">
        <v>3</v>
      </c>
      <c r="BI777">
        <v>4</v>
      </c>
      <c r="BM777">
        <v>0</v>
      </c>
      <c r="BN777">
        <v>0</v>
      </c>
      <c r="BP777">
        <v>0</v>
      </c>
      <c r="BQ777">
        <v>1</v>
      </c>
      <c r="BR777">
        <v>1</v>
      </c>
      <c r="BS777">
        <v>1</v>
      </c>
      <c r="BT777">
        <v>1</v>
      </c>
      <c r="BU777">
        <v>1</v>
      </c>
      <c r="BV777">
        <v>1</v>
      </c>
      <c r="BW777">
        <v>1</v>
      </c>
      <c r="BX777">
        <v>1</v>
      </c>
      <c r="BZ777">
        <v>70</v>
      </c>
      <c r="CA777">
        <v>10</v>
      </c>
      <c r="CE777">
        <v>0</v>
      </c>
      <c r="CF777">
        <v>0</v>
      </c>
      <c r="CG777">
        <v>0</v>
      </c>
      <c r="CM777">
        <v>0</v>
      </c>
      <c r="CO777">
        <v>0</v>
      </c>
      <c r="CP777">
        <f t="shared" si="548"/>
        <v>-0</v>
      </c>
      <c r="CQ777">
        <f t="shared" si="549"/>
        <v>0</v>
      </c>
      <c r="CR777">
        <f t="shared" si="550"/>
        <v>0</v>
      </c>
      <c r="CS777">
        <f t="shared" si="551"/>
        <v>0</v>
      </c>
      <c r="CT777">
        <f t="shared" si="552"/>
        <v>0</v>
      </c>
      <c r="CU777">
        <f t="shared" si="553"/>
        <v>0</v>
      </c>
      <c r="CV777">
        <f t="shared" si="554"/>
        <v>0</v>
      </c>
      <c r="CW777">
        <f t="shared" si="555"/>
        <v>0</v>
      </c>
      <c r="CX777">
        <f t="shared" si="556"/>
        <v>0</v>
      </c>
      <c r="CY777">
        <f t="shared" si="557"/>
        <v>-0</v>
      </c>
      <c r="CZ777">
        <f t="shared" si="558"/>
        <v>-0</v>
      </c>
      <c r="DN777">
        <v>0</v>
      </c>
      <c r="DO777">
        <v>0</v>
      </c>
      <c r="DP777">
        <v>1</v>
      </c>
      <c r="DQ777">
        <v>1</v>
      </c>
      <c r="DU777">
        <v>1009</v>
      </c>
      <c r="DV777" t="s">
        <v>112</v>
      </c>
      <c r="DW777" t="s">
        <v>112</v>
      </c>
      <c r="DX777">
        <v>1000</v>
      </c>
      <c r="EE777">
        <v>51761345</v>
      </c>
      <c r="EF777">
        <v>1</v>
      </c>
      <c r="EG777" t="s">
        <v>106</v>
      </c>
      <c r="EH777">
        <v>0</v>
      </c>
      <c r="EJ777">
        <v>4</v>
      </c>
      <c r="EK777">
        <v>0</v>
      </c>
      <c r="EL777" t="s">
        <v>107</v>
      </c>
      <c r="EM777" t="s">
        <v>108</v>
      </c>
      <c r="EQ777">
        <v>32768</v>
      </c>
      <c r="ER777">
        <v>0</v>
      </c>
      <c r="ES777">
        <v>0</v>
      </c>
      <c r="ET777">
        <v>0</v>
      </c>
      <c r="EU777">
        <v>0</v>
      </c>
      <c r="EV777">
        <v>0</v>
      </c>
      <c r="EW777">
        <v>0</v>
      </c>
      <c r="EX777">
        <v>0</v>
      </c>
      <c r="FQ777">
        <v>0</v>
      </c>
      <c r="FR777">
        <f t="shared" si="559"/>
        <v>0</v>
      </c>
      <c r="FS777">
        <v>0</v>
      </c>
      <c r="FX777">
        <v>70</v>
      </c>
      <c r="FY777">
        <v>10</v>
      </c>
      <c r="GD777">
        <v>0</v>
      </c>
      <c r="GF777">
        <v>1489638031</v>
      </c>
      <c r="GG777">
        <v>2</v>
      </c>
      <c r="GH777">
        <v>1</v>
      </c>
      <c r="GI777">
        <v>-2</v>
      </c>
      <c r="GJ777">
        <v>0</v>
      </c>
      <c r="GK777">
        <f>ROUND(R777*(R12)/100,2)</f>
        <v>-0</v>
      </c>
      <c r="GL777">
        <f t="shared" si="560"/>
        <v>0</v>
      </c>
      <c r="GM777">
        <f t="shared" si="561"/>
        <v>-0</v>
      </c>
      <c r="GN777">
        <f t="shared" si="562"/>
        <v>0</v>
      </c>
      <c r="GO777">
        <f t="shared" si="563"/>
        <v>0</v>
      </c>
      <c r="GP777">
        <f t="shared" si="564"/>
        <v>-0</v>
      </c>
      <c r="GR777">
        <v>0</v>
      </c>
      <c r="GS777">
        <v>3</v>
      </c>
      <c r="GT777">
        <v>0</v>
      </c>
      <c r="GV777">
        <f t="shared" si="565"/>
        <v>0</v>
      </c>
      <c r="GW777">
        <v>1</v>
      </c>
      <c r="GX777">
        <f t="shared" si="566"/>
        <v>-0</v>
      </c>
      <c r="HA777">
        <v>0</v>
      </c>
      <c r="HB777">
        <v>0</v>
      </c>
      <c r="HC777">
        <f t="shared" si="567"/>
        <v>0</v>
      </c>
      <c r="IK777">
        <v>0</v>
      </c>
    </row>
    <row r="778" ht="12.75">
      <c r="A778">
        <v>17</v>
      </c>
      <c r="B778">
        <v>1</v>
      </c>
      <c r="D778">
        <f>ROW(EtalonRes!A181)</f>
        <v>181</v>
      </c>
      <c r="E778" t="s">
        <v>113</v>
      </c>
      <c r="F778" t="s">
        <v>114</v>
      </c>
      <c r="G778" t="s">
        <v>189</v>
      </c>
      <c r="H778" t="s">
        <v>112</v>
      </c>
      <c r="I778">
        <f>ROUND(12*0.8,9)</f>
        <v>9.5999999999999996</v>
      </c>
      <c r="J778">
        <v>0</v>
      </c>
      <c r="K778">
        <f>ROUND(12*0.8,9)</f>
        <v>9.5999999999999996</v>
      </c>
      <c r="O778">
        <f t="shared" si="528"/>
        <v>587.71000000000004</v>
      </c>
      <c r="P778">
        <f t="shared" si="529"/>
        <v>0</v>
      </c>
      <c r="Q778">
        <f t="shared" si="530"/>
        <v>587.71000000000004</v>
      </c>
      <c r="R778">
        <f t="shared" si="531"/>
        <v>316.89999999999998</v>
      </c>
      <c r="S778">
        <f t="shared" si="532"/>
        <v>0</v>
      </c>
      <c r="T778">
        <f t="shared" si="533"/>
        <v>0</v>
      </c>
      <c r="U778">
        <f t="shared" si="534"/>
        <v>0</v>
      </c>
      <c r="V778">
        <f t="shared" si="535"/>
        <v>0</v>
      </c>
      <c r="W778">
        <f t="shared" si="536"/>
        <v>0</v>
      </c>
      <c r="X778">
        <f t="shared" si="537"/>
        <v>0</v>
      </c>
      <c r="Y778">
        <f t="shared" si="538"/>
        <v>0</v>
      </c>
      <c r="AA778">
        <v>52146028</v>
      </c>
      <c r="AB778">
        <f t="shared" si="539"/>
        <v>61.219999999999999</v>
      </c>
      <c r="AC778">
        <f t="shared" si="540"/>
        <v>0</v>
      </c>
      <c r="AD778">
        <f t="shared" si="541"/>
        <v>61.219999999999999</v>
      </c>
      <c r="AE778">
        <f t="shared" si="542"/>
        <v>33.009999999999998</v>
      </c>
      <c r="AF778">
        <f t="shared" si="543"/>
        <v>0</v>
      </c>
      <c r="AG778">
        <f t="shared" si="544"/>
        <v>0</v>
      </c>
      <c r="AH778">
        <f t="shared" si="545"/>
        <v>0</v>
      </c>
      <c r="AI778">
        <f t="shared" si="546"/>
        <v>0</v>
      </c>
      <c r="AJ778">
        <f t="shared" si="547"/>
        <v>0</v>
      </c>
      <c r="AK778">
        <v>61.219999999999999</v>
      </c>
      <c r="AL778">
        <v>0</v>
      </c>
      <c r="AM778">
        <v>61.219999999999999</v>
      </c>
      <c r="AN778">
        <v>33.009999999999998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1</v>
      </c>
      <c r="AW778">
        <v>1</v>
      </c>
      <c r="AZ778">
        <v>1</v>
      </c>
      <c r="BA778">
        <v>1</v>
      </c>
      <c r="BB778">
        <v>1</v>
      </c>
      <c r="BC778">
        <v>1</v>
      </c>
      <c r="BH778">
        <v>0</v>
      </c>
      <c r="BI778">
        <v>4</v>
      </c>
      <c r="BJ778" t="s">
        <v>116</v>
      </c>
      <c r="BM778">
        <v>1</v>
      </c>
      <c r="BN778">
        <v>0</v>
      </c>
      <c r="BP778">
        <v>0</v>
      </c>
      <c r="BQ778">
        <v>1</v>
      </c>
      <c r="BR778">
        <v>0</v>
      </c>
      <c r="BS778">
        <v>1</v>
      </c>
      <c r="BT778">
        <v>1</v>
      </c>
      <c r="BU778">
        <v>1</v>
      </c>
      <c r="BV778">
        <v>1</v>
      </c>
      <c r="BW778">
        <v>1</v>
      </c>
      <c r="BX778">
        <v>1</v>
      </c>
      <c r="BZ778">
        <v>0</v>
      </c>
      <c r="CA778">
        <v>0</v>
      </c>
      <c r="CE778">
        <v>0</v>
      </c>
      <c r="CF778">
        <v>0</v>
      </c>
      <c r="CG778">
        <v>0</v>
      </c>
      <c r="CM778">
        <v>0</v>
      </c>
      <c r="CO778">
        <v>0</v>
      </c>
      <c r="CP778">
        <f t="shared" si="548"/>
        <v>587.71000000000004</v>
      </c>
      <c r="CQ778">
        <f t="shared" si="549"/>
        <v>0</v>
      </c>
      <c r="CR778">
        <f t="shared" si="550"/>
        <v>61.219999999999999</v>
      </c>
      <c r="CS778">
        <f t="shared" si="551"/>
        <v>33.009999999999998</v>
      </c>
      <c r="CT778">
        <f t="shared" si="552"/>
        <v>0</v>
      </c>
      <c r="CU778">
        <f t="shared" si="553"/>
        <v>0</v>
      </c>
      <c r="CV778">
        <f t="shared" si="554"/>
        <v>0</v>
      </c>
      <c r="CW778">
        <f t="shared" si="555"/>
        <v>0</v>
      </c>
      <c r="CX778">
        <f t="shared" si="556"/>
        <v>0</v>
      </c>
      <c r="CY778">
        <f t="shared" si="557"/>
        <v>0</v>
      </c>
      <c r="CZ778">
        <f t="shared" si="558"/>
        <v>0</v>
      </c>
      <c r="DN778">
        <v>0</v>
      </c>
      <c r="DO778">
        <v>0</v>
      </c>
      <c r="DP778">
        <v>1</v>
      </c>
      <c r="DQ778">
        <v>1</v>
      </c>
      <c r="DU778">
        <v>1009</v>
      </c>
      <c r="DV778" t="s">
        <v>112</v>
      </c>
      <c r="DW778" t="s">
        <v>112</v>
      </c>
      <c r="DX778">
        <v>1000</v>
      </c>
      <c r="EE778">
        <v>51761347</v>
      </c>
      <c r="EF778">
        <v>1</v>
      </c>
      <c r="EG778" t="s">
        <v>106</v>
      </c>
      <c r="EH778">
        <v>0</v>
      </c>
      <c r="EJ778">
        <v>4</v>
      </c>
      <c r="EK778">
        <v>1</v>
      </c>
      <c r="EL778" t="s">
        <v>117</v>
      </c>
      <c r="EM778" t="s">
        <v>108</v>
      </c>
      <c r="EQ778">
        <v>0</v>
      </c>
      <c r="ER778">
        <v>61.219999999999999</v>
      </c>
      <c r="ES778">
        <v>0</v>
      </c>
      <c r="ET778">
        <v>61.219999999999999</v>
      </c>
      <c r="EU778">
        <v>33.009999999999998</v>
      </c>
      <c r="EV778">
        <v>0</v>
      </c>
      <c r="EW778">
        <v>0</v>
      </c>
      <c r="EX778">
        <v>0</v>
      </c>
      <c r="EY778">
        <v>0</v>
      </c>
      <c r="FQ778">
        <v>0</v>
      </c>
      <c r="FR778">
        <f t="shared" si="559"/>
        <v>0</v>
      </c>
      <c r="FS778">
        <v>0</v>
      </c>
      <c r="FX778">
        <v>0</v>
      </c>
      <c r="FY778">
        <v>0</v>
      </c>
      <c r="GD778">
        <v>1</v>
      </c>
      <c r="GF778">
        <v>1602572179</v>
      </c>
      <c r="GG778">
        <v>2</v>
      </c>
      <c r="GH778">
        <v>1</v>
      </c>
      <c r="GI778">
        <v>-2</v>
      </c>
      <c r="GJ778">
        <v>0</v>
      </c>
      <c r="GK778">
        <v>0</v>
      </c>
      <c r="GL778">
        <f t="shared" si="560"/>
        <v>0</v>
      </c>
      <c r="GM778">
        <f t="shared" ref="GM778:GM779" si="568">ROUND(O778+X778+Y778,2)+GX778</f>
        <v>587.71000000000004</v>
      </c>
      <c r="GN778">
        <f t="shared" ref="GN778:GN779" si="569">IF(OR(BI778=0,BI778=1),ROUND(O778+X778+Y778,2),0)</f>
        <v>0</v>
      </c>
      <c r="GO778">
        <f t="shared" ref="GO778:GO779" si="570">IF(BI778=2,ROUND(O778+X778+Y778,2),0)</f>
        <v>0</v>
      </c>
      <c r="GP778">
        <f t="shared" ref="GP778:GP779" si="571">IF(BI778=4,ROUND(O778+X778+Y778,2)+GX778,0)</f>
        <v>587.71000000000004</v>
      </c>
      <c r="GR778">
        <v>0</v>
      </c>
      <c r="GS778">
        <v>3</v>
      </c>
      <c r="GT778">
        <v>0</v>
      </c>
      <c r="GV778">
        <f t="shared" si="565"/>
        <v>0</v>
      </c>
      <c r="GW778">
        <v>1</v>
      </c>
      <c r="GX778">
        <f t="shared" si="566"/>
        <v>0</v>
      </c>
      <c r="HA778">
        <v>0</v>
      </c>
      <c r="HB778">
        <v>0</v>
      </c>
      <c r="HC778">
        <f t="shared" si="567"/>
        <v>0</v>
      </c>
      <c r="IK778">
        <v>0</v>
      </c>
    </row>
    <row r="779" ht="12.75">
      <c r="A779">
        <v>17</v>
      </c>
      <c r="B779">
        <v>1</v>
      </c>
      <c r="D779">
        <f>ROW(EtalonRes!A183)</f>
        <v>183</v>
      </c>
      <c r="E779" t="s">
        <v>118</v>
      </c>
      <c r="F779" t="s">
        <v>119</v>
      </c>
      <c r="G779" t="s">
        <v>120</v>
      </c>
      <c r="H779" t="s">
        <v>112</v>
      </c>
      <c r="I779">
        <f>ROUND(I778,9)</f>
        <v>9.5999999999999996</v>
      </c>
      <c r="J779">
        <v>0</v>
      </c>
      <c r="K779">
        <f>ROUND(I778,9)</f>
        <v>9.5999999999999996</v>
      </c>
      <c r="O779">
        <f t="shared" si="528"/>
        <v>14193.5</v>
      </c>
      <c r="P779">
        <f t="shared" si="529"/>
        <v>0</v>
      </c>
      <c r="Q779">
        <f t="shared" si="530"/>
        <v>14193.5</v>
      </c>
      <c r="R779">
        <f t="shared" si="531"/>
        <v>7657.3400000000001</v>
      </c>
      <c r="S779">
        <f t="shared" si="532"/>
        <v>0</v>
      </c>
      <c r="T779">
        <f t="shared" si="533"/>
        <v>0</v>
      </c>
      <c r="U779">
        <f t="shared" si="534"/>
        <v>0</v>
      </c>
      <c r="V779">
        <f t="shared" si="535"/>
        <v>0</v>
      </c>
      <c r="W779">
        <f t="shared" si="536"/>
        <v>0</v>
      </c>
      <c r="X779">
        <f t="shared" si="537"/>
        <v>0</v>
      </c>
      <c r="Y779">
        <f t="shared" si="538"/>
        <v>0</v>
      </c>
      <c r="AA779">
        <v>52146028</v>
      </c>
      <c r="AB779">
        <f t="shared" si="539"/>
        <v>1478.49</v>
      </c>
      <c r="AC779">
        <f t="shared" si="540"/>
        <v>0</v>
      </c>
      <c r="AD779">
        <f>ROUND(((((ET779*51))-((EU779*51)))+AE779),6)</f>
        <v>1478.49</v>
      </c>
      <c r="AE779">
        <f>ROUND(((EU779*51)),6)</f>
        <v>797.63999999999999</v>
      </c>
      <c r="AF779">
        <f>ROUND(((EV779*51)),6)</f>
        <v>0</v>
      </c>
      <c r="AG779">
        <f t="shared" si="544"/>
        <v>0</v>
      </c>
      <c r="AH779">
        <f>((EW779*51))</f>
        <v>0</v>
      </c>
      <c r="AI779">
        <f>((EX779*51))</f>
        <v>0</v>
      </c>
      <c r="AJ779">
        <f t="shared" si="547"/>
        <v>0</v>
      </c>
      <c r="AK779">
        <v>28.989999999999998</v>
      </c>
      <c r="AL779">
        <v>0</v>
      </c>
      <c r="AM779">
        <v>28.989999999999998</v>
      </c>
      <c r="AN779">
        <v>15.640000000000001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1</v>
      </c>
      <c r="AW779">
        <v>1</v>
      </c>
      <c r="AZ779">
        <v>1</v>
      </c>
      <c r="BA779">
        <v>1</v>
      </c>
      <c r="BB779">
        <v>1</v>
      </c>
      <c r="BC779">
        <v>1</v>
      </c>
      <c r="BH779">
        <v>0</v>
      </c>
      <c r="BI779">
        <v>4</v>
      </c>
      <c r="BJ779" t="s">
        <v>121</v>
      </c>
      <c r="BM779">
        <v>1</v>
      </c>
      <c r="BN779">
        <v>0</v>
      </c>
      <c r="BP779">
        <v>0</v>
      </c>
      <c r="BQ779">
        <v>1</v>
      </c>
      <c r="BR779">
        <v>0</v>
      </c>
      <c r="BS779">
        <v>1</v>
      </c>
      <c r="BT779">
        <v>1</v>
      </c>
      <c r="BU779">
        <v>1</v>
      </c>
      <c r="BV779">
        <v>1</v>
      </c>
      <c r="BW779">
        <v>1</v>
      </c>
      <c r="BX779">
        <v>1</v>
      </c>
      <c r="BZ779">
        <v>0</v>
      </c>
      <c r="CA779">
        <v>0</v>
      </c>
      <c r="CE779">
        <v>0</v>
      </c>
      <c r="CF779">
        <v>0</v>
      </c>
      <c r="CG779">
        <v>0</v>
      </c>
      <c r="CM779">
        <v>0</v>
      </c>
      <c r="CO779">
        <v>0</v>
      </c>
      <c r="CP779">
        <f t="shared" si="548"/>
        <v>14193.5</v>
      </c>
      <c r="CQ779">
        <f t="shared" si="549"/>
        <v>0</v>
      </c>
      <c r="CR779">
        <f>(((((ET779*51))*BB779-((EU779*51))*BS779)+AE779*BS779)*AV779)</f>
        <v>1478.49</v>
      </c>
      <c r="CS779">
        <f t="shared" si="551"/>
        <v>797.63999999999999</v>
      </c>
      <c r="CT779">
        <f t="shared" si="552"/>
        <v>0</v>
      </c>
      <c r="CU779">
        <f t="shared" si="553"/>
        <v>0</v>
      </c>
      <c r="CV779">
        <f t="shared" si="554"/>
        <v>0</v>
      </c>
      <c r="CW779">
        <f t="shared" si="555"/>
        <v>0</v>
      </c>
      <c r="CX779">
        <f t="shared" si="556"/>
        <v>0</v>
      </c>
      <c r="CY779">
        <f t="shared" si="557"/>
        <v>0</v>
      </c>
      <c r="CZ779">
        <f t="shared" si="558"/>
        <v>0</v>
      </c>
      <c r="DE779" t="s">
        <v>122</v>
      </c>
      <c r="DF779" t="s">
        <v>122</v>
      </c>
      <c r="DG779" t="s">
        <v>122</v>
      </c>
      <c r="DI779" t="s">
        <v>122</v>
      </c>
      <c r="DJ779" t="s">
        <v>122</v>
      </c>
      <c r="DN779">
        <v>0</v>
      </c>
      <c r="DO779">
        <v>0</v>
      </c>
      <c r="DP779">
        <v>1</v>
      </c>
      <c r="DQ779">
        <v>1</v>
      </c>
      <c r="DU779">
        <v>1009</v>
      </c>
      <c r="DV779" t="s">
        <v>112</v>
      </c>
      <c r="DW779" t="s">
        <v>112</v>
      </c>
      <c r="DX779">
        <v>1000</v>
      </c>
      <c r="EE779">
        <v>51761347</v>
      </c>
      <c r="EF779">
        <v>1</v>
      </c>
      <c r="EG779" t="s">
        <v>106</v>
      </c>
      <c r="EH779">
        <v>0</v>
      </c>
      <c r="EJ779">
        <v>4</v>
      </c>
      <c r="EK779">
        <v>1</v>
      </c>
      <c r="EL779" t="s">
        <v>117</v>
      </c>
      <c r="EM779" t="s">
        <v>108</v>
      </c>
      <c r="EQ779">
        <v>0</v>
      </c>
      <c r="ER779">
        <v>28.989999999999998</v>
      </c>
      <c r="ES779">
        <v>0</v>
      </c>
      <c r="ET779">
        <v>28.989999999999998</v>
      </c>
      <c r="EU779">
        <v>15.640000000000001</v>
      </c>
      <c r="EV779">
        <v>0</v>
      </c>
      <c r="EW779">
        <v>0</v>
      </c>
      <c r="EX779">
        <v>0</v>
      </c>
      <c r="EY779">
        <v>0</v>
      </c>
      <c r="FQ779">
        <v>0</v>
      </c>
      <c r="FR779">
        <f t="shared" si="559"/>
        <v>0</v>
      </c>
      <c r="FS779">
        <v>0</v>
      </c>
      <c r="FX779">
        <v>0</v>
      </c>
      <c r="FY779">
        <v>0</v>
      </c>
      <c r="GD779">
        <v>1</v>
      </c>
      <c r="GF779">
        <v>-1355325295</v>
      </c>
      <c r="GG779">
        <v>2</v>
      </c>
      <c r="GH779">
        <v>1</v>
      </c>
      <c r="GI779">
        <v>-2</v>
      </c>
      <c r="GJ779">
        <v>0</v>
      </c>
      <c r="GK779">
        <v>0</v>
      </c>
      <c r="GL779">
        <f t="shared" si="560"/>
        <v>0</v>
      </c>
      <c r="GM779">
        <f t="shared" si="568"/>
        <v>14193.5</v>
      </c>
      <c r="GN779">
        <f t="shared" si="569"/>
        <v>0</v>
      </c>
      <c r="GO779">
        <f t="shared" si="570"/>
        <v>0</v>
      </c>
      <c r="GP779">
        <f t="shared" si="571"/>
        <v>14193.5</v>
      </c>
      <c r="GR779">
        <v>0</v>
      </c>
      <c r="GS779">
        <v>3</v>
      </c>
      <c r="GT779">
        <v>0</v>
      </c>
      <c r="GV779">
        <f t="shared" si="565"/>
        <v>0</v>
      </c>
      <c r="GW779">
        <v>1</v>
      </c>
      <c r="GX779">
        <f t="shared" si="566"/>
        <v>0</v>
      </c>
      <c r="HA779">
        <v>0</v>
      </c>
      <c r="HB779">
        <v>0</v>
      </c>
      <c r="HC779">
        <f t="shared" si="567"/>
        <v>0</v>
      </c>
      <c r="IK779">
        <v>0</v>
      </c>
    </row>
    <row r="781" ht="12.75">
      <c r="A781" s="43">
        <v>51</v>
      </c>
      <c r="B781" s="43">
        <f>B772</f>
        <v>1</v>
      </c>
      <c r="C781" s="43">
        <f>A772</f>
        <v>5</v>
      </c>
      <c r="D781" s="43">
        <f>ROW(A772)</f>
        <v>772</v>
      </c>
      <c r="E781" s="43"/>
      <c r="F781" s="43" t="str">
        <f>IF(F772&lt;&gt;"",F772,"")</f>
        <v xml:space="preserve">Новый подраздел</v>
      </c>
      <c r="G781" s="43" t="str">
        <f>IF(G772&lt;&gt;"",G772,"")</f>
        <v xml:space="preserve">Ремонт асфальтобетонного покрытия - 100,0 м2</v>
      </c>
      <c r="H781" s="43">
        <v>0</v>
      </c>
      <c r="I781" s="43"/>
      <c r="J781" s="43"/>
      <c r="K781" s="43"/>
      <c r="L781" s="43"/>
      <c r="M781" s="43"/>
      <c r="N781" s="43"/>
      <c r="O781" s="43">
        <f>ROUND(AB781,2)</f>
        <v>68111.210000000006</v>
      </c>
      <c r="P781" s="43">
        <f>ROUND(AC781,2)</f>
        <v>37874</v>
      </c>
      <c r="Q781" s="43">
        <f>ROUND(AD781,2)</f>
        <v>23933.209999999999</v>
      </c>
      <c r="R781" s="43">
        <f>ROUND(AE781,2)</f>
        <v>12183.24</v>
      </c>
      <c r="S781" s="43">
        <f>ROUND(AF781,2)</f>
        <v>6304</v>
      </c>
      <c r="T781" s="43">
        <f>ROUND(AG781,2)</f>
        <v>0</v>
      </c>
      <c r="U781" s="43">
        <f>AH781</f>
        <v>23</v>
      </c>
      <c r="V781" s="43">
        <f>AI781</f>
        <v>0</v>
      </c>
      <c r="W781" s="43">
        <f>ROUND(AJ781,2)</f>
        <v>0</v>
      </c>
      <c r="X781" s="43">
        <f>ROUND(AK781,2)</f>
        <v>4412.8000000000002</v>
      </c>
      <c r="Y781" s="43">
        <f>ROUND(AL781,2)</f>
        <v>630.39999999999998</v>
      </c>
      <c r="Z781" s="43"/>
      <c r="AA781" s="43"/>
      <c r="AB781" s="43">
        <f>ROUND(SUMIF(AA776:AA779,"=52146028",O776:O779),2)</f>
        <v>68111.210000000006</v>
      </c>
      <c r="AC781" s="43">
        <f>ROUND(SUMIF(AA776:AA779,"=52146028",P776:P779),2)</f>
        <v>37874</v>
      </c>
      <c r="AD781" s="43">
        <f>ROUND(SUMIF(AA776:AA779,"=52146028",Q776:Q779),2)</f>
        <v>23933.209999999999</v>
      </c>
      <c r="AE781" s="43">
        <f>ROUND(SUMIF(AA776:AA779,"=52146028",R776:R779),2)</f>
        <v>12183.24</v>
      </c>
      <c r="AF781" s="43">
        <f>ROUND(SUMIF(AA776:AA779,"=52146028",S776:S779),2)</f>
        <v>6304</v>
      </c>
      <c r="AG781" s="43">
        <f>ROUND(SUMIF(AA776:AA779,"=52146028",T776:T779),2)</f>
        <v>0</v>
      </c>
      <c r="AH781" s="43">
        <f>SUMIF(AA776:AA779,"=52146028",U776:U779)</f>
        <v>23</v>
      </c>
      <c r="AI781" s="43">
        <f>SUMIF(AA776:AA779,"=52146028",V776:V779)</f>
        <v>0</v>
      </c>
      <c r="AJ781" s="43">
        <f>ROUND(SUMIF(AA776:AA779,"=52146028",W776:W779),2)</f>
        <v>0</v>
      </c>
      <c r="AK781" s="43">
        <f>ROUND(SUMIF(AA776:AA779,"=52146028",X776:X779),2)</f>
        <v>4412.8000000000002</v>
      </c>
      <c r="AL781" s="43">
        <f>ROUND(SUMIF(AA776:AA779,"=52146028",Y776:Y779),2)</f>
        <v>630.39999999999998</v>
      </c>
      <c r="AM781" s="43"/>
      <c r="AN781" s="43"/>
      <c r="AO781" s="43">
        <f>ROUND(BX781,2)</f>
        <v>0</v>
      </c>
      <c r="AP781" s="43">
        <f>ROUND(BY781,2)</f>
        <v>0</v>
      </c>
      <c r="AQ781" s="43">
        <f>ROUND(BZ781,2)</f>
        <v>0</v>
      </c>
      <c r="AR781" s="43">
        <f>ROUND(CA781,2)</f>
        <v>77700.130000000005</v>
      </c>
      <c r="AS781" s="43">
        <f>ROUND(CB781,2)</f>
        <v>0</v>
      </c>
      <c r="AT781" s="43">
        <f>ROUND(CC781,2)</f>
        <v>0</v>
      </c>
      <c r="AU781" s="43">
        <f>ROUND(CD781,2)</f>
        <v>77700.130000000005</v>
      </c>
      <c r="AV781" s="43">
        <f>ROUND(CE781,2)</f>
        <v>37874</v>
      </c>
      <c r="AW781" s="43">
        <f>ROUND(CF781,2)</f>
        <v>37874</v>
      </c>
      <c r="AX781" s="43">
        <f>ROUND(CG781,2)</f>
        <v>0</v>
      </c>
      <c r="AY781" s="43">
        <f>ROUND(CH781,2)</f>
        <v>37874</v>
      </c>
      <c r="AZ781" s="43">
        <f>ROUND(CI781,2)</f>
        <v>0</v>
      </c>
      <c r="BA781" s="43">
        <f>ROUND(CJ781,2)</f>
        <v>0</v>
      </c>
      <c r="BB781" s="43">
        <f>ROUND(CK781,2)</f>
        <v>0</v>
      </c>
      <c r="BC781" s="43">
        <f>ROUND(CL781,2)</f>
        <v>0</v>
      </c>
      <c r="BD781" s="43">
        <f>ROUND(CM781,2)</f>
        <v>0</v>
      </c>
      <c r="BE781" s="43"/>
      <c r="BF781" s="43"/>
      <c r="BG781" s="43"/>
      <c r="BH781" s="43"/>
      <c r="BI781" s="43"/>
      <c r="BJ781" s="43"/>
      <c r="BK781" s="43"/>
      <c r="BL781" s="43"/>
      <c r="BM781" s="43"/>
      <c r="BN781" s="43"/>
      <c r="BO781" s="43"/>
      <c r="BP781" s="43"/>
      <c r="BQ781" s="43"/>
      <c r="BR781" s="43"/>
      <c r="BS781" s="43"/>
      <c r="BT781" s="43"/>
      <c r="BU781" s="43"/>
      <c r="BV781" s="43"/>
      <c r="BW781" s="43"/>
      <c r="BX781" s="43">
        <f>ROUND(SUMIF(AA776:AA779,"=52146028",FQ776:FQ779),2)</f>
        <v>0</v>
      </c>
      <c r="BY781" s="43">
        <f>ROUND(SUMIF(AA776:AA779,"=52146028",FR776:FR779),2)</f>
        <v>0</v>
      </c>
      <c r="BZ781" s="43">
        <f>ROUND(SUMIF(AA776:AA779,"=52146028",GL776:GL779),2)</f>
        <v>0</v>
      </c>
      <c r="CA781" s="43">
        <f>ROUND(SUMIF(AA776:AA779,"=52146028",GM776:GM779),2)</f>
        <v>77700.130000000005</v>
      </c>
      <c r="CB781" s="43">
        <f>ROUND(SUMIF(AA776:AA779,"=52146028",GN776:GN779),2)</f>
        <v>0</v>
      </c>
      <c r="CC781" s="43">
        <f>ROUND(SUMIF(AA776:AA779,"=52146028",GO776:GO779),2)</f>
        <v>0</v>
      </c>
      <c r="CD781" s="43">
        <f>ROUND(SUMIF(AA776:AA779,"=52146028",GP776:GP779),2)</f>
        <v>77700.130000000005</v>
      </c>
      <c r="CE781" s="43">
        <f>AC781-BX781</f>
        <v>37874</v>
      </c>
      <c r="CF781" s="43">
        <f>AC781-BY781</f>
        <v>37874</v>
      </c>
      <c r="CG781" s="43">
        <f>BX781-BZ781</f>
        <v>0</v>
      </c>
      <c r="CH781" s="43">
        <f>AC781-BX781-BY781+BZ781</f>
        <v>37874</v>
      </c>
      <c r="CI781" s="43">
        <f>BY781-BZ781</f>
        <v>0</v>
      </c>
      <c r="CJ781" s="43">
        <f>ROUND(SUMIF(AA776:AA779,"=52146028",GX776:GX779),2)</f>
        <v>0</v>
      </c>
      <c r="CK781" s="43">
        <f>ROUND(SUMIF(AA776:AA779,"=52146028",GY776:GY779),2)</f>
        <v>0</v>
      </c>
      <c r="CL781" s="43">
        <f>ROUND(SUMIF(AA776:AA779,"=52146028",GZ776:GZ779),2)</f>
        <v>0</v>
      </c>
      <c r="CM781" s="43">
        <f>ROUND(SUMIF(AA776:AA779,"=52146028",HD776:HD779),2)</f>
        <v>0</v>
      </c>
      <c r="CN781" s="43"/>
      <c r="CO781" s="43"/>
      <c r="CP781" s="43"/>
      <c r="CQ781" s="43"/>
      <c r="CR781" s="43"/>
      <c r="CS781" s="43"/>
      <c r="CT781" s="43"/>
      <c r="CU781" s="43"/>
      <c r="CV781" s="43"/>
      <c r="CW781" s="43"/>
      <c r="CX781" s="43"/>
      <c r="CY781" s="43"/>
      <c r="CZ781" s="43"/>
      <c r="DA781" s="43"/>
      <c r="DB781" s="43"/>
      <c r="DC781" s="43"/>
      <c r="DD781" s="43"/>
      <c r="DE781" s="43"/>
      <c r="DF781" s="43"/>
      <c r="DG781" s="44"/>
      <c r="DH781" s="44"/>
      <c r="DI781" s="44"/>
      <c r="DJ781" s="44"/>
      <c r="DK781" s="44"/>
      <c r="DL781" s="44"/>
      <c r="DM781" s="44"/>
      <c r="DN781" s="44"/>
      <c r="DO781" s="44"/>
      <c r="DP781" s="44"/>
      <c r="DQ781" s="44"/>
      <c r="DR781" s="44"/>
      <c r="DS781" s="44"/>
      <c r="DT781" s="44"/>
      <c r="DU781" s="44"/>
      <c r="DV781" s="44"/>
      <c r="DW781" s="44"/>
      <c r="DX781" s="44"/>
      <c r="DY781" s="44"/>
      <c r="DZ781" s="44"/>
      <c r="EA781" s="44"/>
      <c r="EB781" s="44"/>
      <c r="EC781" s="44"/>
      <c r="ED781" s="44"/>
      <c r="EE781" s="44"/>
      <c r="EF781" s="44"/>
      <c r="EG781" s="44"/>
      <c r="EH781" s="44"/>
      <c r="EI781" s="44"/>
      <c r="EJ781" s="44"/>
      <c r="EK781" s="44"/>
      <c r="EL781" s="44"/>
      <c r="EM781" s="44"/>
      <c r="EN781" s="44"/>
      <c r="EO781" s="44"/>
      <c r="EP781" s="44"/>
      <c r="EQ781" s="44"/>
      <c r="ER781" s="44"/>
      <c r="ES781" s="44"/>
      <c r="ET781" s="44"/>
      <c r="EU781" s="44"/>
      <c r="EV781" s="44"/>
      <c r="EW781" s="44"/>
      <c r="EX781" s="44"/>
      <c r="EY781" s="44"/>
      <c r="EZ781" s="44"/>
      <c r="FA781" s="44"/>
      <c r="FB781" s="44"/>
      <c r="FC781" s="44"/>
      <c r="FD781" s="44"/>
      <c r="FE781" s="44"/>
      <c r="FF781" s="44"/>
      <c r="FG781" s="44"/>
      <c r="FH781" s="44"/>
      <c r="FI781" s="44"/>
      <c r="FJ781" s="44"/>
      <c r="FK781" s="44"/>
      <c r="FL781" s="44"/>
      <c r="FM781" s="44"/>
      <c r="FN781" s="44"/>
      <c r="FO781" s="44"/>
      <c r="FP781" s="44"/>
      <c r="FQ781" s="44"/>
      <c r="FR781" s="44"/>
      <c r="FS781" s="44"/>
      <c r="FT781" s="44"/>
      <c r="FU781" s="44"/>
      <c r="FV781" s="44"/>
      <c r="FW781" s="44"/>
      <c r="FX781" s="44"/>
      <c r="FY781" s="44"/>
      <c r="FZ781" s="44"/>
      <c r="GA781" s="44"/>
      <c r="GB781" s="44"/>
      <c r="GC781" s="44"/>
      <c r="GD781" s="44"/>
      <c r="GE781" s="44"/>
      <c r="GF781" s="44"/>
      <c r="GG781" s="44"/>
      <c r="GH781" s="44"/>
      <c r="GI781" s="44"/>
      <c r="GJ781" s="44"/>
      <c r="GK781" s="44"/>
      <c r="GL781" s="44"/>
      <c r="GM781" s="44"/>
      <c r="GN781" s="44"/>
      <c r="GO781" s="44"/>
      <c r="GP781" s="44"/>
      <c r="GQ781" s="44"/>
      <c r="GR781" s="44"/>
      <c r="GS781" s="44"/>
      <c r="GT781" s="44"/>
      <c r="GU781" s="44"/>
      <c r="GV781" s="44"/>
      <c r="GW781" s="44"/>
      <c r="GX781" s="44">
        <v>0</v>
      </c>
    </row>
    <row r="783" ht="12.75">
      <c r="A783" s="45">
        <v>50</v>
      </c>
      <c r="B783" s="45">
        <v>0</v>
      </c>
      <c r="C783" s="45">
        <v>0</v>
      </c>
      <c r="D783" s="45">
        <v>1</v>
      </c>
      <c r="E783" s="45">
        <v>201</v>
      </c>
      <c r="F783" s="45">
        <f>ROUND(Source!O781,O783)</f>
        <v>68111.210000000006</v>
      </c>
      <c r="G783" s="45" t="s">
        <v>123</v>
      </c>
      <c r="H783" s="45" t="s">
        <v>124</v>
      </c>
      <c r="I783" s="45"/>
      <c r="J783" s="45"/>
      <c r="K783" s="45">
        <v>201</v>
      </c>
      <c r="L783" s="45">
        <v>1</v>
      </c>
      <c r="M783" s="45">
        <v>3</v>
      </c>
      <c r="N783" s="45"/>
      <c r="O783" s="45">
        <v>2</v>
      </c>
      <c r="P783" s="45"/>
      <c r="Q783" s="45"/>
      <c r="R783" s="45"/>
      <c r="S783" s="45"/>
      <c r="T783" s="45"/>
      <c r="U783" s="45"/>
      <c r="V783" s="45"/>
      <c r="W783" s="45">
        <v>68111.210000000006</v>
      </c>
      <c r="X783" s="45">
        <v>1</v>
      </c>
      <c r="Y783" s="45">
        <v>68111.210000000006</v>
      </c>
      <c r="Z783" s="45"/>
      <c r="AA783" s="45"/>
      <c r="AB783" s="45"/>
    </row>
    <row r="784" ht="12.75">
      <c r="A784" s="45">
        <v>50</v>
      </c>
      <c r="B784" s="45">
        <v>0</v>
      </c>
      <c r="C784" s="45">
        <v>0</v>
      </c>
      <c r="D784" s="45">
        <v>1</v>
      </c>
      <c r="E784" s="45">
        <v>202</v>
      </c>
      <c r="F784" s="45">
        <f>ROUND(Source!P781,O784)</f>
        <v>37874</v>
      </c>
      <c r="G784" s="45" t="s">
        <v>125</v>
      </c>
      <c r="H784" s="45" t="s">
        <v>126</v>
      </c>
      <c r="I784" s="45"/>
      <c r="J784" s="45"/>
      <c r="K784" s="45">
        <v>202</v>
      </c>
      <c r="L784" s="45">
        <v>2</v>
      </c>
      <c r="M784" s="45">
        <v>3</v>
      </c>
      <c r="N784" s="45"/>
      <c r="O784" s="45">
        <v>2</v>
      </c>
      <c r="P784" s="45"/>
      <c r="Q784" s="45"/>
      <c r="R784" s="45"/>
      <c r="S784" s="45"/>
      <c r="T784" s="45"/>
      <c r="U784" s="45"/>
      <c r="V784" s="45"/>
      <c r="W784" s="45">
        <v>37874</v>
      </c>
      <c r="X784" s="45">
        <v>1</v>
      </c>
      <c r="Y784" s="45">
        <v>37874</v>
      </c>
      <c r="Z784" s="45"/>
      <c r="AA784" s="45"/>
      <c r="AB784" s="45"/>
    </row>
    <row r="785" ht="12.75">
      <c r="A785" s="45">
        <v>50</v>
      </c>
      <c r="B785" s="45">
        <v>0</v>
      </c>
      <c r="C785" s="45">
        <v>0</v>
      </c>
      <c r="D785" s="45">
        <v>1</v>
      </c>
      <c r="E785" s="45">
        <v>222</v>
      </c>
      <c r="F785" s="45">
        <f>ROUND(Source!AO781,O785)</f>
        <v>0</v>
      </c>
      <c r="G785" s="45" t="s">
        <v>127</v>
      </c>
      <c r="H785" s="45" t="s">
        <v>128</v>
      </c>
      <c r="I785" s="45"/>
      <c r="J785" s="45"/>
      <c r="K785" s="45">
        <v>222</v>
      </c>
      <c r="L785" s="45">
        <v>3</v>
      </c>
      <c r="M785" s="45">
        <v>3</v>
      </c>
      <c r="N785" s="45"/>
      <c r="O785" s="45">
        <v>2</v>
      </c>
      <c r="P785" s="45"/>
      <c r="Q785" s="45"/>
      <c r="R785" s="45"/>
      <c r="S785" s="45"/>
      <c r="T785" s="45"/>
      <c r="U785" s="45"/>
      <c r="V785" s="45"/>
      <c r="W785" s="45">
        <v>0</v>
      </c>
      <c r="X785" s="45">
        <v>1</v>
      </c>
      <c r="Y785" s="45">
        <v>0</v>
      </c>
      <c r="Z785" s="45"/>
      <c r="AA785" s="45"/>
      <c r="AB785" s="45"/>
    </row>
    <row r="786" ht="12.75">
      <c r="A786" s="45">
        <v>50</v>
      </c>
      <c r="B786" s="45">
        <v>0</v>
      </c>
      <c r="C786" s="45">
        <v>0</v>
      </c>
      <c r="D786" s="45">
        <v>1</v>
      </c>
      <c r="E786" s="45">
        <v>225</v>
      </c>
      <c r="F786" s="45">
        <f>ROUND(Source!AV781,O786)</f>
        <v>37874</v>
      </c>
      <c r="G786" s="45" t="s">
        <v>129</v>
      </c>
      <c r="H786" s="45" t="s">
        <v>130</v>
      </c>
      <c r="I786" s="45"/>
      <c r="J786" s="45"/>
      <c r="K786" s="45">
        <v>225</v>
      </c>
      <c r="L786" s="45">
        <v>4</v>
      </c>
      <c r="M786" s="45">
        <v>3</v>
      </c>
      <c r="N786" s="45"/>
      <c r="O786" s="45">
        <v>2</v>
      </c>
      <c r="P786" s="45"/>
      <c r="Q786" s="45"/>
      <c r="R786" s="45"/>
      <c r="S786" s="45"/>
      <c r="T786" s="45"/>
      <c r="U786" s="45"/>
      <c r="V786" s="45"/>
      <c r="W786" s="45">
        <v>37874</v>
      </c>
      <c r="X786" s="45">
        <v>1</v>
      </c>
      <c r="Y786" s="45">
        <v>37874</v>
      </c>
      <c r="Z786" s="45"/>
      <c r="AA786" s="45"/>
      <c r="AB786" s="45"/>
    </row>
    <row r="787" ht="12.75">
      <c r="A787" s="45">
        <v>50</v>
      </c>
      <c r="B787" s="45">
        <v>0</v>
      </c>
      <c r="C787" s="45">
        <v>0</v>
      </c>
      <c r="D787" s="45">
        <v>1</v>
      </c>
      <c r="E787" s="45">
        <v>226</v>
      </c>
      <c r="F787" s="45">
        <f>ROUND(Source!AW781,O787)</f>
        <v>37874</v>
      </c>
      <c r="G787" s="45" t="s">
        <v>131</v>
      </c>
      <c r="H787" s="45" t="s">
        <v>132</v>
      </c>
      <c r="I787" s="45"/>
      <c r="J787" s="45"/>
      <c r="K787" s="45">
        <v>226</v>
      </c>
      <c r="L787" s="45">
        <v>5</v>
      </c>
      <c r="M787" s="45">
        <v>3</v>
      </c>
      <c r="N787" s="45"/>
      <c r="O787" s="45">
        <v>2</v>
      </c>
      <c r="P787" s="45"/>
      <c r="Q787" s="45"/>
      <c r="R787" s="45"/>
      <c r="S787" s="45"/>
      <c r="T787" s="45"/>
      <c r="U787" s="45"/>
      <c r="V787" s="45"/>
      <c r="W787" s="45">
        <v>37874</v>
      </c>
      <c r="X787" s="45">
        <v>1</v>
      </c>
      <c r="Y787" s="45">
        <v>37874</v>
      </c>
      <c r="Z787" s="45"/>
      <c r="AA787" s="45"/>
      <c r="AB787" s="45"/>
    </row>
    <row r="788" ht="12.75">
      <c r="A788" s="45">
        <v>50</v>
      </c>
      <c r="B788" s="45">
        <v>0</v>
      </c>
      <c r="C788" s="45">
        <v>0</v>
      </c>
      <c r="D788" s="45">
        <v>1</v>
      </c>
      <c r="E788" s="45">
        <v>227</v>
      </c>
      <c r="F788" s="45">
        <f>ROUND(Source!AX781,O788)</f>
        <v>0</v>
      </c>
      <c r="G788" s="45" t="s">
        <v>133</v>
      </c>
      <c r="H788" s="45" t="s">
        <v>134</v>
      </c>
      <c r="I788" s="45"/>
      <c r="J788" s="45"/>
      <c r="K788" s="45">
        <v>227</v>
      </c>
      <c r="L788" s="45">
        <v>6</v>
      </c>
      <c r="M788" s="45">
        <v>3</v>
      </c>
      <c r="N788" s="45"/>
      <c r="O788" s="45">
        <v>2</v>
      </c>
      <c r="P788" s="45"/>
      <c r="Q788" s="45"/>
      <c r="R788" s="45"/>
      <c r="S788" s="45"/>
      <c r="T788" s="45"/>
      <c r="U788" s="45"/>
      <c r="V788" s="45"/>
      <c r="W788" s="45">
        <v>0</v>
      </c>
      <c r="X788" s="45">
        <v>1</v>
      </c>
      <c r="Y788" s="45">
        <v>0</v>
      </c>
      <c r="Z788" s="45"/>
      <c r="AA788" s="45"/>
      <c r="AB788" s="45"/>
    </row>
    <row r="789" ht="12.75">
      <c r="A789" s="45">
        <v>50</v>
      </c>
      <c r="B789" s="45">
        <v>0</v>
      </c>
      <c r="C789" s="45">
        <v>0</v>
      </c>
      <c r="D789" s="45">
        <v>1</v>
      </c>
      <c r="E789" s="45">
        <v>228</v>
      </c>
      <c r="F789" s="45">
        <f>ROUND(Source!AY781,O789)</f>
        <v>37874</v>
      </c>
      <c r="G789" s="45" t="s">
        <v>135</v>
      </c>
      <c r="H789" s="45" t="s">
        <v>136</v>
      </c>
      <c r="I789" s="45"/>
      <c r="J789" s="45"/>
      <c r="K789" s="45">
        <v>228</v>
      </c>
      <c r="L789" s="45">
        <v>7</v>
      </c>
      <c r="M789" s="45">
        <v>3</v>
      </c>
      <c r="N789" s="45"/>
      <c r="O789" s="45">
        <v>2</v>
      </c>
      <c r="P789" s="45"/>
      <c r="Q789" s="45"/>
      <c r="R789" s="45"/>
      <c r="S789" s="45"/>
      <c r="T789" s="45"/>
      <c r="U789" s="45"/>
      <c r="V789" s="45"/>
      <c r="W789" s="45">
        <v>37874</v>
      </c>
      <c r="X789" s="45">
        <v>1</v>
      </c>
      <c r="Y789" s="45">
        <v>37874</v>
      </c>
      <c r="Z789" s="45"/>
      <c r="AA789" s="45"/>
      <c r="AB789" s="45"/>
    </row>
    <row r="790" ht="12.75">
      <c r="A790" s="45">
        <v>50</v>
      </c>
      <c r="B790" s="45">
        <v>0</v>
      </c>
      <c r="C790" s="45">
        <v>0</v>
      </c>
      <c r="D790" s="45">
        <v>1</v>
      </c>
      <c r="E790" s="45">
        <v>216</v>
      </c>
      <c r="F790" s="45">
        <f>ROUND(Source!AP781,O790)</f>
        <v>0</v>
      </c>
      <c r="G790" s="45" t="s">
        <v>137</v>
      </c>
      <c r="H790" s="45" t="s">
        <v>138</v>
      </c>
      <c r="I790" s="45"/>
      <c r="J790" s="45"/>
      <c r="K790" s="45">
        <v>216</v>
      </c>
      <c r="L790" s="45">
        <v>8</v>
      </c>
      <c r="M790" s="45">
        <v>3</v>
      </c>
      <c r="N790" s="45"/>
      <c r="O790" s="45">
        <v>2</v>
      </c>
      <c r="P790" s="45"/>
      <c r="Q790" s="45"/>
      <c r="R790" s="45"/>
      <c r="S790" s="45"/>
      <c r="T790" s="45"/>
      <c r="U790" s="45"/>
      <c r="V790" s="45"/>
      <c r="W790" s="45">
        <v>0</v>
      </c>
      <c r="X790" s="45">
        <v>1</v>
      </c>
      <c r="Y790" s="45">
        <v>0</v>
      </c>
      <c r="Z790" s="45"/>
      <c r="AA790" s="45"/>
      <c r="AB790" s="45"/>
    </row>
    <row r="791" ht="12.75">
      <c r="A791" s="45">
        <v>50</v>
      </c>
      <c r="B791" s="45">
        <v>0</v>
      </c>
      <c r="C791" s="45">
        <v>0</v>
      </c>
      <c r="D791" s="45">
        <v>1</v>
      </c>
      <c r="E791" s="45">
        <v>223</v>
      </c>
      <c r="F791" s="45">
        <f>ROUND(Source!AQ781,O791)</f>
        <v>0</v>
      </c>
      <c r="G791" s="45" t="s">
        <v>139</v>
      </c>
      <c r="H791" s="45" t="s">
        <v>140</v>
      </c>
      <c r="I791" s="45"/>
      <c r="J791" s="45"/>
      <c r="K791" s="45">
        <v>223</v>
      </c>
      <c r="L791" s="45">
        <v>9</v>
      </c>
      <c r="M791" s="45">
        <v>3</v>
      </c>
      <c r="N791" s="45"/>
      <c r="O791" s="45">
        <v>2</v>
      </c>
      <c r="P791" s="45"/>
      <c r="Q791" s="45"/>
      <c r="R791" s="45"/>
      <c r="S791" s="45"/>
      <c r="T791" s="45"/>
      <c r="U791" s="45"/>
      <c r="V791" s="45"/>
      <c r="W791" s="45">
        <v>0</v>
      </c>
      <c r="X791" s="45">
        <v>1</v>
      </c>
      <c r="Y791" s="45">
        <v>0</v>
      </c>
      <c r="Z791" s="45"/>
      <c r="AA791" s="45"/>
      <c r="AB791" s="45"/>
    </row>
    <row r="792" ht="12.75">
      <c r="A792" s="45">
        <v>50</v>
      </c>
      <c r="B792" s="45">
        <v>0</v>
      </c>
      <c r="C792" s="45">
        <v>0</v>
      </c>
      <c r="D792" s="45">
        <v>1</v>
      </c>
      <c r="E792" s="45">
        <v>229</v>
      </c>
      <c r="F792" s="45">
        <f>ROUND(Source!AZ781,O792)</f>
        <v>0</v>
      </c>
      <c r="G792" s="45" t="s">
        <v>141</v>
      </c>
      <c r="H792" s="45" t="s">
        <v>142</v>
      </c>
      <c r="I792" s="45"/>
      <c r="J792" s="45"/>
      <c r="K792" s="45">
        <v>229</v>
      </c>
      <c r="L792" s="45">
        <v>10</v>
      </c>
      <c r="M792" s="45">
        <v>3</v>
      </c>
      <c r="N792" s="45"/>
      <c r="O792" s="45">
        <v>2</v>
      </c>
      <c r="P792" s="45"/>
      <c r="Q792" s="45"/>
      <c r="R792" s="45"/>
      <c r="S792" s="45"/>
      <c r="T792" s="45"/>
      <c r="U792" s="45"/>
      <c r="V792" s="45"/>
      <c r="W792" s="45">
        <v>0</v>
      </c>
      <c r="X792" s="45">
        <v>1</v>
      </c>
      <c r="Y792" s="45">
        <v>0</v>
      </c>
      <c r="Z792" s="45"/>
      <c r="AA792" s="45"/>
      <c r="AB792" s="45"/>
    </row>
    <row r="793" ht="12.75">
      <c r="A793" s="45">
        <v>50</v>
      </c>
      <c r="B793" s="45">
        <v>0</v>
      </c>
      <c r="C793" s="45">
        <v>0</v>
      </c>
      <c r="D793" s="45">
        <v>1</v>
      </c>
      <c r="E793" s="45">
        <v>203</v>
      </c>
      <c r="F793" s="45">
        <f>ROUND(Source!Q781,O793)</f>
        <v>23933.209999999999</v>
      </c>
      <c r="G793" s="45" t="s">
        <v>143</v>
      </c>
      <c r="H793" s="45" t="s">
        <v>144</v>
      </c>
      <c r="I793" s="45"/>
      <c r="J793" s="45"/>
      <c r="K793" s="45">
        <v>203</v>
      </c>
      <c r="L793" s="45">
        <v>11</v>
      </c>
      <c r="M793" s="45">
        <v>3</v>
      </c>
      <c r="N793" s="45"/>
      <c r="O793" s="45">
        <v>2</v>
      </c>
      <c r="P793" s="45"/>
      <c r="Q793" s="45"/>
      <c r="R793" s="45"/>
      <c r="S793" s="45"/>
      <c r="T793" s="45"/>
      <c r="U793" s="45"/>
      <c r="V793" s="45"/>
      <c r="W793" s="45">
        <v>23933.209999999999</v>
      </c>
      <c r="X793" s="45">
        <v>1</v>
      </c>
      <c r="Y793" s="45">
        <v>23933.209999999999</v>
      </c>
      <c r="Z793" s="45"/>
      <c r="AA793" s="45"/>
      <c r="AB793" s="45"/>
    </row>
    <row r="794" ht="12.75">
      <c r="A794" s="45">
        <v>50</v>
      </c>
      <c r="B794" s="45">
        <v>0</v>
      </c>
      <c r="C794" s="45">
        <v>0</v>
      </c>
      <c r="D794" s="45">
        <v>1</v>
      </c>
      <c r="E794" s="45">
        <v>231</v>
      </c>
      <c r="F794" s="45">
        <f>ROUND(Source!BB781,O794)</f>
        <v>0</v>
      </c>
      <c r="G794" s="45" t="s">
        <v>145</v>
      </c>
      <c r="H794" s="45" t="s">
        <v>146</v>
      </c>
      <c r="I794" s="45"/>
      <c r="J794" s="45"/>
      <c r="K794" s="45">
        <v>231</v>
      </c>
      <c r="L794" s="45">
        <v>12</v>
      </c>
      <c r="M794" s="45">
        <v>3</v>
      </c>
      <c r="N794" s="45"/>
      <c r="O794" s="45">
        <v>2</v>
      </c>
      <c r="P794" s="45"/>
      <c r="Q794" s="45"/>
      <c r="R794" s="45"/>
      <c r="S794" s="45"/>
      <c r="T794" s="45"/>
      <c r="U794" s="45"/>
      <c r="V794" s="45"/>
      <c r="W794" s="45">
        <v>0</v>
      </c>
      <c r="X794" s="45">
        <v>1</v>
      </c>
      <c r="Y794" s="45">
        <v>0</v>
      </c>
      <c r="Z794" s="45"/>
      <c r="AA794" s="45"/>
      <c r="AB794" s="45"/>
    </row>
    <row r="795" ht="12.75">
      <c r="A795" s="45">
        <v>50</v>
      </c>
      <c r="B795" s="45">
        <v>0</v>
      </c>
      <c r="C795" s="45">
        <v>0</v>
      </c>
      <c r="D795" s="45">
        <v>1</v>
      </c>
      <c r="E795" s="45">
        <v>204</v>
      </c>
      <c r="F795" s="45">
        <f>ROUND(Source!R781,O795)</f>
        <v>12183.24</v>
      </c>
      <c r="G795" s="45" t="s">
        <v>147</v>
      </c>
      <c r="H795" s="45" t="s">
        <v>148</v>
      </c>
      <c r="I795" s="45"/>
      <c r="J795" s="45"/>
      <c r="K795" s="45">
        <v>204</v>
      </c>
      <c r="L795" s="45">
        <v>13</v>
      </c>
      <c r="M795" s="45">
        <v>3</v>
      </c>
      <c r="N795" s="45"/>
      <c r="O795" s="45">
        <v>2</v>
      </c>
      <c r="P795" s="45"/>
      <c r="Q795" s="45"/>
      <c r="R795" s="45"/>
      <c r="S795" s="45"/>
      <c r="T795" s="45"/>
      <c r="U795" s="45"/>
      <c r="V795" s="45"/>
      <c r="W795" s="45">
        <v>12183.24</v>
      </c>
      <c r="X795" s="45">
        <v>1</v>
      </c>
      <c r="Y795" s="45">
        <v>12183.24</v>
      </c>
      <c r="Z795" s="45"/>
      <c r="AA795" s="45"/>
      <c r="AB795" s="45"/>
    </row>
    <row r="796" ht="12.75">
      <c r="A796" s="45">
        <v>50</v>
      </c>
      <c r="B796" s="45">
        <v>0</v>
      </c>
      <c r="C796" s="45">
        <v>0</v>
      </c>
      <c r="D796" s="45">
        <v>1</v>
      </c>
      <c r="E796" s="45">
        <v>205</v>
      </c>
      <c r="F796" s="45">
        <f>ROUND(Source!S781,O796)</f>
        <v>6304</v>
      </c>
      <c r="G796" s="45" t="s">
        <v>149</v>
      </c>
      <c r="H796" s="45" t="s">
        <v>150</v>
      </c>
      <c r="I796" s="45"/>
      <c r="J796" s="45"/>
      <c r="K796" s="45">
        <v>205</v>
      </c>
      <c r="L796" s="45">
        <v>14</v>
      </c>
      <c r="M796" s="45">
        <v>3</v>
      </c>
      <c r="N796" s="45"/>
      <c r="O796" s="45">
        <v>2</v>
      </c>
      <c r="P796" s="45"/>
      <c r="Q796" s="45"/>
      <c r="R796" s="45"/>
      <c r="S796" s="45"/>
      <c r="T796" s="45"/>
      <c r="U796" s="45"/>
      <c r="V796" s="45"/>
      <c r="W796" s="45">
        <v>6304</v>
      </c>
      <c r="X796" s="45">
        <v>1</v>
      </c>
      <c r="Y796" s="45">
        <v>6304</v>
      </c>
      <c r="Z796" s="45"/>
      <c r="AA796" s="45"/>
      <c r="AB796" s="45"/>
    </row>
    <row r="797" ht="12.75">
      <c r="A797" s="45">
        <v>50</v>
      </c>
      <c r="B797" s="45">
        <v>0</v>
      </c>
      <c r="C797" s="45">
        <v>0</v>
      </c>
      <c r="D797" s="45">
        <v>1</v>
      </c>
      <c r="E797" s="45">
        <v>232</v>
      </c>
      <c r="F797" s="45">
        <f>ROUND(Source!BC781,O797)</f>
        <v>0</v>
      </c>
      <c r="G797" s="45" t="s">
        <v>151</v>
      </c>
      <c r="H797" s="45" t="s">
        <v>152</v>
      </c>
      <c r="I797" s="45"/>
      <c r="J797" s="45"/>
      <c r="K797" s="45">
        <v>232</v>
      </c>
      <c r="L797" s="45">
        <v>15</v>
      </c>
      <c r="M797" s="45">
        <v>3</v>
      </c>
      <c r="N797" s="45"/>
      <c r="O797" s="45">
        <v>2</v>
      </c>
      <c r="P797" s="45"/>
      <c r="Q797" s="45"/>
      <c r="R797" s="45"/>
      <c r="S797" s="45"/>
      <c r="T797" s="45"/>
      <c r="U797" s="45"/>
      <c r="V797" s="45"/>
      <c r="W797" s="45">
        <v>0</v>
      </c>
      <c r="X797" s="45">
        <v>1</v>
      </c>
      <c r="Y797" s="45">
        <v>0</v>
      </c>
      <c r="Z797" s="45"/>
      <c r="AA797" s="45"/>
      <c r="AB797" s="45"/>
    </row>
    <row r="798" ht="12.75">
      <c r="A798" s="45">
        <v>50</v>
      </c>
      <c r="B798" s="45">
        <v>0</v>
      </c>
      <c r="C798" s="45">
        <v>0</v>
      </c>
      <c r="D798" s="45">
        <v>1</v>
      </c>
      <c r="E798" s="45">
        <v>214</v>
      </c>
      <c r="F798" s="45">
        <f>ROUND(Source!AS781,O798)</f>
        <v>0</v>
      </c>
      <c r="G798" s="45" t="s">
        <v>153</v>
      </c>
      <c r="H798" s="45" t="s">
        <v>154</v>
      </c>
      <c r="I798" s="45"/>
      <c r="J798" s="45"/>
      <c r="K798" s="45">
        <v>214</v>
      </c>
      <c r="L798" s="45">
        <v>16</v>
      </c>
      <c r="M798" s="45">
        <v>3</v>
      </c>
      <c r="N798" s="45"/>
      <c r="O798" s="45">
        <v>2</v>
      </c>
      <c r="P798" s="45"/>
      <c r="Q798" s="45"/>
      <c r="R798" s="45"/>
      <c r="S798" s="45"/>
      <c r="T798" s="45"/>
      <c r="U798" s="45"/>
      <c r="V798" s="45"/>
      <c r="W798" s="45">
        <v>0</v>
      </c>
      <c r="X798" s="45">
        <v>1</v>
      </c>
      <c r="Y798" s="45">
        <v>0</v>
      </c>
      <c r="Z798" s="45"/>
      <c r="AA798" s="45"/>
      <c r="AB798" s="45"/>
    </row>
    <row r="799" ht="12.75">
      <c r="A799" s="45">
        <v>50</v>
      </c>
      <c r="B799" s="45">
        <v>0</v>
      </c>
      <c r="C799" s="45">
        <v>0</v>
      </c>
      <c r="D799" s="45">
        <v>1</v>
      </c>
      <c r="E799" s="45">
        <v>215</v>
      </c>
      <c r="F799" s="45">
        <f>ROUND(Source!AT781,O799)</f>
        <v>0</v>
      </c>
      <c r="G799" s="45" t="s">
        <v>155</v>
      </c>
      <c r="H799" s="45" t="s">
        <v>156</v>
      </c>
      <c r="I799" s="45"/>
      <c r="J799" s="45"/>
      <c r="K799" s="45">
        <v>215</v>
      </c>
      <c r="L799" s="45">
        <v>17</v>
      </c>
      <c r="M799" s="45">
        <v>3</v>
      </c>
      <c r="N799" s="45"/>
      <c r="O799" s="45">
        <v>2</v>
      </c>
      <c r="P799" s="45"/>
      <c r="Q799" s="45"/>
      <c r="R799" s="45"/>
      <c r="S799" s="45"/>
      <c r="T799" s="45"/>
      <c r="U799" s="45"/>
      <c r="V799" s="45"/>
      <c r="W799" s="45">
        <v>0</v>
      </c>
      <c r="X799" s="45">
        <v>1</v>
      </c>
      <c r="Y799" s="45">
        <v>0</v>
      </c>
      <c r="Z799" s="45"/>
      <c r="AA799" s="45"/>
      <c r="AB799" s="45"/>
    </row>
    <row r="800" ht="12.75">
      <c r="A800" s="45">
        <v>50</v>
      </c>
      <c r="B800" s="45">
        <v>0</v>
      </c>
      <c r="C800" s="45">
        <v>0</v>
      </c>
      <c r="D800" s="45">
        <v>1</v>
      </c>
      <c r="E800" s="45">
        <v>217</v>
      </c>
      <c r="F800" s="45">
        <f>ROUND(Source!AU781,O800)</f>
        <v>77700.130000000005</v>
      </c>
      <c r="G800" s="45" t="s">
        <v>157</v>
      </c>
      <c r="H800" s="45" t="s">
        <v>158</v>
      </c>
      <c r="I800" s="45"/>
      <c r="J800" s="45"/>
      <c r="K800" s="45">
        <v>217</v>
      </c>
      <c r="L800" s="45">
        <v>18</v>
      </c>
      <c r="M800" s="45">
        <v>3</v>
      </c>
      <c r="N800" s="45"/>
      <c r="O800" s="45">
        <v>2</v>
      </c>
      <c r="P800" s="45"/>
      <c r="Q800" s="45"/>
      <c r="R800" s="45"/>
      <c r="S800" s="45"/>
      <c r="T800" s="45"/>
      <c r="U800" s="45"/>
      <c r="V800" s="45"/>
      <c r="W800" s="45">
        <v>77700.130000000005</v>
      </c>
      <c r="X800" s="45">
        <v>1</v>
      </c>
      <c r="Y800" s="45">
        <v>77700.130000000005</v>
      </c>
      <c r="Z800" s="45"/>
      <c r="AA800" s="45"/>
      <c r="AB800" s="45"/>
    </row>
    <row r="801" ht="12.75">
      <c r="A801" s="45">
        <v>50</v>
      </c>
      <c r="B801" s="45">
        <v>0</v>
      </c>
      <c r="C801" s="45">
        <v>0</v>
      </c>
      <c r="D801" s="45">
        <v>1</v>
      </c>
      <c r="E801" s="45">
        <v>230</v>
      </c>
      <c r="F801" s="45">
        <f>ROUND(Source!BA781,O801)</f>
        <v>0</v>
      </c>
      <c r="G801" s="45" t="s">
        <v>159</v>
      </c>
      <c r="H801" s="45" t="s">
        <v>160</v>
      </c>
      <c r="I801" s="45"/>
      <c r="J801" s="45"/>
      <c r="K801" s="45">
        <v>230</v>
      </c>
      <c r="L801" s="45">
        <v>19</v>
      </c>
      <c r="M801" s="45">
        <v>3</v>
      </c>
      <c r="N801" s="45"/>
      <c r="O801" s="45">
        <v>2</v>
      </c>
      <c r="P801" s="45"/>
      <c r="Q801" s="45"/>
      <c r="R801" s="45"/>
      <c r="S801" s="45"/>
      <c r="T801" s="45"/>
      <c r="U801" s="45"/>
      <c r="V801" s="45"/>
      <c r="W801" s="45">
        <v>0</v>
      </c>
      <c r="X801" s="45">
        <v>1</v>
      </c>
      <c r="Y801" s="45">
        <v>0</v>
      </c>
      <c r="Z801" s="45"/>
      <c r="AA801" s="45"/>
      <c r="AB801" s="45"/>
    </row>
    <row r="802" ht="12.75">
      <c r="A802" s="45">
        <v>50</v>
      </c>
      <c r="B802" s="45">
        <v>0</v>
      </c>
      <c r="C802" s="45">
        <v>0</v>
      </c>
      <c r="D802" s="45">
        <v>1</v>
      </c>
      <c r="E802" s="45">
        <v>206</v>
      </c>
      <c r="F802" s="45">
        <f>ROUND(Source!T781,O802)</f>
        <v>0</v>
      </c>
      <c r="G802" s="45" t="s">
        <v>161</v>
      </c>
      <c r="H802" s="45" t="s">
        <v>162</v>
      </c>
      <c r="I802" s="45"/>
      <c r="J802" s="45"/>
      <c r="K802" s="45">
        <v>206</v>
      </c>
      <c r="L802" s="45">
        <v>20</v>
      </c>
      <c r="M802" s="45">
        <v>3</v>
      </c>
      <c r="N802" s="45"/>
      <c r="O802" s="45">
        <v>2</v>
      </c>
      <c r="P802" s="45"/>
      <c r="Q802" s="45"/>
      <c r="R802" s="45"/>
      <c r="S802" s="45"/>
      <c r="T802" s="45"/>
      <c r="U802" s="45"/>
      <c r="V802" s="45"/>
      <c r="W802" s="45">
        <v>0</v>
      </c>
      <c r="X802" s="45">
        <v>1</v>
      </c>
      <c r="Y802" s="45">
        <v>0</v>
      </c>
      <c r="Z802" s="45"/>
      <c r="AA802" s="45"/>
      <c r="AB802" s="45"/>
    </row>
    <row r="803" ht="12.75">
      <c r="A803" s="45">
        <v>50</v>
      </c>
      <c r="B803" s="45">
        <v>0</v>
      </c>
      <c r="C803" s="45">
        <v>0</v>
      </c>
      <c r="D803" s="45">
        <v>1</v>
      </c>
      <c r="E803" s="45">
        <v>207</v>
      </c>
      <c r="F803" s="45">
        <f>Source!U781</f>
        <v>23</v>
      </c>
      <c r="G803" s="45" t="s">
        <v>163</v>
      </c>
      <c r="H803" s="45" t="s">
        <v>164</v>
      </c>
      <c r="I803" s="45"/>
      <c r="J803" s="45"/>
      <c r="K803" s="45">
        <v>207</v>
      </c>
      <c r="L803" s="45">
        <v>21</v>
      </c>
      <c r="M803" s="45">
        <v>3</v>
      </c>
      <c r="N803" s="45"/>
      <c r="O803" s="45">
        <v>-1</v>
      </c>
      <c r="P803" s="45"/>
      <c r="Q803" s="45"/>
      <c r="R803" s="45"/>
      <c r="S803" s="45"/>
      <c r="T803" s="45"/>
      <c r="U803" s="45"/>
      <c r="V803" s="45"/>
      <c r="W803" s="45">
        <v>23</v>
      </c>
      <c r="X803" s="45">
        <v>1</v>
      </c>
      <c r="Y803" s="45">
        <v>23</v>
      </c>
      <c r="Z803" s="45"/>
      <c r="AA803" s="45"/>
      <c r="AB803" s="45"/>
    </row>
    <row r="804" ht="12.75">
      <c r="A804" s="45">
        <v>50</v>
      </c>
      <c r="B804" s="45">
        <v>0</v>
      </c>
      <c r="C804" s="45">
        <v>0</v>
      </c>
      <c r="D804" s="45">
        <v>1</v>
      </c>
      <c r="E804" s="45">
        <v>208</v>
      </c>
      <c r="F804" s="45">
        <f>Source!V781</f>
        <v>0</v>
      </c>
      <c r="G804" s="45" t="s">
        <v>165</v>
      </c>
      <c r="H804" s="45" t="s">
        <v>166</v>
      </c>
      <c r="I804" s="45"/>
      <c r="J804" s="45"/>
      <c r="K804" s="45">
        <v>208</v>
      </c>
      <c r="L804" s="45">
        <v>22</v>
      </c>
      <c r="M804" s="45">
        <v>3</v>
      </c>
      <c r="N804" s="45"/>
      <c r="O804" s="45">
        <v>-1</v>
      </c>
      <c r="P804" s="45"/>
      <c r="Q804" s="45"/>
      <c r="R804" s="45"/>
      <c r="S804" s="45"/>
      <c r="T804" s="45"/>
      <c r="U804" s="45"/>
      <c r="V804" s="45"/>
      <c r="W804" s="45">
        <v>0</v>
      </c>
      <c r="X804" s="45">
        <v>1</v>
      </c>
      <c r="Y804" s="45">
        <v>0</v>
      </c>
      <c r="Z804" s="45"/>
      <c r="AA804" s="45"/>
      <c r="AB804" s="45"/>
    </row>
    <row r="805" ht="12.75">
      <c r="A805" s="45">
        <v>50</v>
      </c>
      <c r="B805" s="45">
        <v>0</v>
      </c>
      <c r="C805" s="45">
        <v>0</v>
      </c>
      <c r="D805" s="45">
        <v>1</v>
      </c>
      <c r="E805" s="45">
        <v>209</v>
      </c>
      <c r="F805" s="45">
        <f>ROUND(Source!W781,O805)</f>
        <v>0</v>
      </c>
      <c r="G805" s="45" t="s">
        <v>167</v>
      </c>
      <c r="H805" s="45" t="s">
        <v>168</v>
      </c>
      <c r="I805" s="45"/>
      <c r="J805" s="45"/>
      <c r="K805" s="45">
        <v>209</v>
      </c>
      <c r="L805" s="45">
        <v>23</v>
      </c>
      <c r="M805" s="45">
        <v>3</v>
      </c>
      <c r="N805" s="45"/>
      <c r="O805" s="45">
        <v>2</v>
      </c>
      <c r="P805" s="45"/>
      <c r="Q805" s="45"/>
      <c r="R805" s="45"/>
      <c r="S805" s="45"/>
      <c r="T805" s="45"/>
      <c r="U805" s="45"/>
      <c r="V805" s="45"/>
      <c r="W805" s="45">
        <v>0</v>
      </c>
      <c r="X805" s="45">
        <v>1</v>
      </c>
      <c r="Y805" s="45">
        <v>0</v>
      </c>
      <c r="Z805" s="45"/>
      <c r="AA805" s="45"/>
      <c r="AB805" s="45"/>
    </row>
    <row r="806" ht="12.75">
      <c r="A806" s="45">
        <v>50</v>
      </c>
      <c r="B806" s="45">
        <v>0</v>
      </c>
      <c r="C806" s="45">
        <v>0</v>
      </c>
      <c r="D806" s="45">
        <v>1</v>
      </c>
      <c r="E806" s="45">
        <v>233</v>
      </c>
      <c r="F806" s="45">
        <f>ROUND(Source!BD781,O806)</f>
        <v>0</v>
      </c>
      <c r="G806" s="45" t="s">
        <v>169</v>
      </c>
      <c r="H806" s="45" t="s">
        <v>170</v>
      </c>
      <c r="I806" s="45"/>
      <c r="J806" s="45"/>
      <c r="K806" s="45">
        <v>233</v>
      </c>
      <c r="L806" s="45">
        <v>24</v>
      </c>
      <c r="M806" s="45">
        <v>3</v>
      </c>
      <c r="N806" s="45"/>
      <c r="O806" s="45">
        <v>2</v>
      </c>
      <c r="P806" s="45"/>
      <c r="Q806" s="45"/>
      <c r="R806" s="45"/>
      <c r="S806" s="45"/>
      <c r="T806" s="45"/>
      <c r="U806" s="45"/>
      <c r="V806" s="45"/>
      <c r="W806" s="45">
        <v>0</v>
      </c>
      <c r="X806" s="45">
        <v>1</v>
      </c>
      <c r="Y806" s="45">
        <v>0</v>
      </c>
      <c r="Z806" s="45"/>
      <c r="AA806" s="45"/>
      <c r="AB806" s="45"/>
    </row>
    <row r="807" ht="12.75">
      <c r="A807" s="45">
        <v>50</v>
      </c>
      <c r="B807" s="45">
        <v>0</v>
      </c>
      <c r="C807" s="45">
        <v>0</v>
      </c>
      <c r="D807" s="45">
        <v>1</v>
      </c>
      <c r="E807" s="45">
        <v>210</v>
      </c>
      <c r="F807" s="45">
        <f>ROUND(Source!X781,O807)</f>
        <v>4412.8000000000002</v>
      </c>
      <c r="G807" s="45" t="s">
        <v>171</v>
      </c>
      <c r="H807" s="45" t="s">
        <v>172</v>
      </c>
      <c r="I807" s="45"/>
      <c r="J807" s="45"/>
      <c r="K807" s="45">
        <v>210</v>
      </c>
      <c r="L807" s="45">
        <v>25</v>
      </c>
      <c r="M807" s="45">
        <v>3</v>
      </c>
      <c r="N807" s="45"/>
      <c r="O807" s="45">
        <v>2</v>
      </c>
      <c r="P807" s="45"/>
      <c r="Q807" s="45"/>
      <c r="R807" s="45"/>
      <c r="S807" s="45"/>
      <c r="T807" s="45"/>
      <c r="U807" s="45"/>
      <c r="V807" s="45"/>
      <c r="W807" s="45">
        <v>4412.8000000000002</v>
      </c>
      <c r="X807" s="45">
        <v>1</v>
      </c>
      <c r="Y807" s="45">
        <v>4412.8000000000002</v>
      </c>
      <c r="Z807" s="45"/>
      <c r="AA807" s="45"/>
      <c r="AB807" s="45"/>
    </row>
    <row r="808" ht="12.75">
      <c r="A808" s="45">
        <v>50</v>
      </c>
      <c r="B808" s="45">
        <v>0</v>
      </c>
      <c r="C808" s="45">
        <v>0</v>
      </c>
      <c r="D808" s="45">
        <v>1</v>
      </c>
      <c r="E808" s="45">
        <v>211</v>
      </c>
      <c r="F808" s="45">
        <f>ROUND(Source!Y781,O808)</f>
        <v>630.39999999999998</v>
      </c>
      <c r="G808" s="45" t="s">
        <v>173</v>
      </c>
      <c r="H808" s="45" t="s">
        <v>174</v>
      </c>
      <c r="I808" s="45"/>
      <c r="J808" s="45"/>
      <c r="K808" s="45">
        <v>211</v>
      </c>
      <c r="L808" s="45">
        <v>26</v>
      </c>
      <c r="M808" s="45">
        <v>3</v>
      </c>
      <c r="N808" s="45"/>
      <c r="O808" s="45">
        <v>2</v>
      </c>
      <c r="P808" s="45"/>
      <c r="Q808" s="45"/>
      <c r="R808" s="45"/>
      <c r="S808" s="45"/>
      <c r="T808" s="45"/>
      <c r="U808" s="45"/>
      <c r="V808" s="45"/>
      <c r="W808" s="45">
        <v>630.39999999999998</v>
      </c>
      <c r="X808" s="45">
        <v>1</v>
      </c>
      <c r="Y808" s="45">
        <v>630.39999999999998</v>
      </c>
      <c r="Z808" s="45"/>
      <c r="AA808" s="45"/>
      <c r="AB808" s="45"/>
    </row>
    <row r="809" ht="12.75">
      <c r="A809" s="45">
        <v>50</v>
      </c>
      <c r="B809" s="45">
        <v>0</v>
      </c>
      <c r="C809" s="45">
        <v>0</v>
      </c>
      <c r="D809" s="45">
        <v>1</v>
      </c>
      <c r="E809" s="45">
        <v>224</v>
      </c>
      <c r="F809" s="45">
        <f>ROUND(Source!AR781,O809)</f>
        <v>77700.130000000005</v>
      </c>
      <c r="G809" s="45" t="s">
        <v>175</v>
      </c>
      <c r="H809" s="45" t="s">
        <v>176</v>
      </c>
      <c r="I809" s="45"/>
      <c r="J809" s="45"/>
      <c r="K809" s="45">
        <v>224</v>
      </c>
      <c r="L809" s="45">
        <v>27</v>
      </c>
      <c r="M809" s="45">
        <v>3</v>
      </c>
      <c r="N809" s="45"/>
      <c r="O809" s="45">
        <v>2</v>
      </c>
      <c r="P809" s="45"/>
      <c r="Q809" s="45"/>
      <c r="R809" s="45"/>
      <c r="S809" s="45"/>
      <c r="T809" s="45"/>
      <c r="U809" s="45"/>
      <c r="V809" s="45"/>
      <c r="W809" s="45">
        <v>77700.130000000005</v>
      </c>
      <c r="X809" s="45">
        <v>1</v>
      </c>
      <c r="Y809" s="45">
        <v>77700.130000000005</v>
      </c>
      <c r="Z809" s="45"/>
      <c r="AA809" s="45"/>
      <c r="AB809" s="45"/>
    </row>
    <row r="810" ht="12.75">
      <c r="A810" s="45">
        <v>50</v>
      </c>
      <c r="B810" s="45">
        <v>1</v>
      </c>
      <c r="C810" s="45">
        <v>0</v>
      </c>
      <c r="D810" s="45">
        <v>2</v>
      </c>
      <c r="E810" s="45">
        <v>0</v>
      </c>
      <c r="F810" s="45">
        <f>ROUND(F809,O810)</f>
        <v>77700.130000000005</v>
      </c>
      <c r="G810" s="45" t="s">
        <v>177</v>
      </c>
      <c r="H810" s="45" t="s">
        <v>178</v>
      </c>
      <c r="I810" s="45"/>
      <c r="J810" s="45"/>
      <c r="K810" s="45">
        <v>212</v>
      </c>
      <c r="L810" s="45">
        <v>28</v>
      </c>
      <c r="M810" s="45">
        <v>0</v>
      </c>
      <c r="N810" s="45"/>
      <c r="O810" s="45">
        <v>2</v>
      </c>
      <c r="P810" s="45"/>
      <c r="Q810" s="45"/>
      <c r="R810" s="45"/>
      <c r="S810" s="45"/>
      <c r="T810" s="45"/>
      <c r="U810" s="45"/>
      <c r="V810" s="45"/>
      <c r="W810" s="45">
        <v>77700.130000000005</v>
      </c>
      <c r="X810" s="45">
        <v>1</v>
      </c>
      <c r="Y810" s="45">
        <v>77700.130000000005</v>
      </c>
      <c r="Z810" s="45"/>
      <c r="AA810" s="45"/>
      <c r="AB810" s="45"/>
    </row>
    <row r="811" ht="12.75">
      <c r="A811" s="45">
        <v>50</v>
      </c>
      <c r="B811" s="45">
        <v>1</v>
      </c>
      <c r="C811" s="45">
        <v>0</v>
      </c>
      <c r="D811" s="45">
        <v>2</v>
      </c>
      <c r="E811" s="45">
        <v>0</v>
      </c>
      <c r="F811" s="45">
        <f>ROUND(F810*0.2,O811)</f>
        <v>15540.030000000001</v>
      </c>
      <c r="G811" s="45" t="s">
        <v>179</v>
      </c>
      <c r="H811" s="45" t="s">
        <v>180</v>
      </c>
      <c r="I811" s="45"/>
      <c r="J811" s="45"/>
      <c r="K811" s="45">
        <v>212</v>
      </c>
      <c r="L811" s="45">
        <v>29</v>
      </c>
      <c r="M811" s="45">
        <v>0</v>
      </c>
      <c r="N811" s="45"/>
      <c r="O811" s="45">
        <v>2</v>
      </c>
      <c r="P811" s="45"/>
      <c r="Q811" s="45"/>
      <c r="R811" s="45"/>
      <c r="S811" s="45"/>
      <c r="T811" s="45"/>
      <c r="U811" s="45"/>
      <c r="V811" s="45"/>
      <c r="W811" s="45">
        <v>15540.030000000001</v>
      </c>
      <c r="X811" s="45">
        <v>1</v>
      </c>
      <c r="Y811" s="45">
        <v>15540.030000000001</v>
      </c>
      <c r="Z811" s="45"/>
      <c r="AA811" s="45"/>
      <c r="AB811" s="45"/>
    </row>
    <row r="812" ht="12.75">
      <c r="A812" s="45">
        <v>50</v>
      </c>
      <c r="B812" s="45">
        <v>1</v>
      </c>
      <c r="C812" s="45">
        <v>0</v>
      </c>
      <c r="D812" s="45">
        <v>2</v>
      </c>
      <c r="E812" s="45">
        <v>213</v>
      </c>
      <c r="F812" s="45">
        <f>ROUND(F810+F811,O812)</f>
        <v>93240.160000000003</v>
      </c>
      <c r="G812" s="45" t="s">
        <v>181</v>
      </c>
      <c r="H812" s="45" t="s">
        <v>175</v>
      </c>
      <c r="I812" s="45"/>
      <c r="J812" s="45"/>
      <c r="K812" s="45">
        <v>212</v>
      </c>
      <c r="L812" s="45">
        <v>30</v>
      </c>
      <c r="M812" s="45">
        <v>0</v>
      </c>
      <c r="N812" s="45"/>
      <c r="O812" s="45">
        <v>2</v>
      </c>
      <c r="P812" s="45"/>
      <c r="Q812" s="45"/>
      <c r="R812" s="45"/>
      <c r="S812" s="45"/>
      <c r="T812" s="45"/>
      <c r="U812" s="45"/>
      <c r="V812" s="45"/>
      <c r="W812" s="45">
        <v>93240.160000000003</v>
      </c>
      <c r="X812" s="45">
        <v>1</v>
      </c>
      <c r="Y812" s="45">
        <v>93240.160000000003</v>
      </c>
      <c r="Z812" s="45"/>
      <c r="AA812" s="45"/>
      <c r="AB812" s="45"/>
    </row>
    <row r="813" ht="12.75">
      <c r="A813" s="45">
        <v>50</v>
      </c>
      <c r="B813" s="45">
        <v>1</v>
      </c>
      <c r="C813" s="45">
        <v>0</v>
      </c>
      <c r="D813" s="45">
        <v>2</v>
      </c>
      <c r="E813" s="45">
        <v>0</v>
      </c>
      <c r="F813" s="45">
        <f>ROUND(F812*0.5857501461,O813)</f>
        <v>54615.440000000002</v>
      </c>
      <c r="G813" s="45" t="s">
        <v>182</v>
      </c>
      <c r="H813" s="45" t="s">
        <v>183</v>
      </c>
      <c r="I813" s="45"/>
      <c r="J813" s="45"/>
      <c r="K813" s="45">
        <v>212</v>
      </c>
      <c r="L813" s="45">
        <v>31</v>
      </c>
      <c r="M813" s="45">
        <v>0</v>
      </c>
      <c r="N813" s="45"/>
      <c r="O813" s="45">
        <v>2</v>
      </c>
      <c r="P813" s="45"/>
      <c r="Q813" s="45"/>
      <c r="R813" s="45"/>
      <c r="S813" s="45"/>
      <c r="T813" s="45"/>
      <c r="U813" s="45"/>
      <c r="V813" s="45"/>
      <c r="W813" s="45">
        <v>54615.440000000002</v>
      </c>
      <c r="X813" s="45">
        <v>1</v>
      </c>
      <c r="Y813" s="45">
        <v>54615.440000000002</v>
      </c>
      <c r="Z813" s="45"/>
      <c r="AA813" s="45"/>
      <c r="AB813" s="45"/>
    </row>
    <row r="815" ht="12.75">
      <c r="A815" s="42">
        <v>5</v>
      </c>
      <c r="B815" s="42">
        <v>1</v>
      </c>
      <c r="C815" s="42"/>
      <c r="D815" s="42">
        <f>ROW(A824)</f>
        <v>824</v>
      </c>
      <c r="E815" s="42"/>
      <c r="F815" s="42" t="s">
        <v>99</v>
      </c>
      <c r="G815" s="42" t="s">
        <v>201</v>
      </c>
      <c r="H815" s="42"/>
      <c r="I815" s="42">
        <v>0</v>
      </c>
      <c r="J815" s="42"/>
      <c r="K815" s="42">
        <v>-1</v>
      </c>
      <c r="L815" s="42"/>
      <c r="M815" s="42"/>
      <c r="N815" s="42"/>
      <c r="O815" s="42"/>
      <c r="P815" s="42"/>
      <c r="Q815" s="42"/>
      <c r="R815" s="42"/>
      <c r="S815" s="42">
        <v>0</v>
      </c>
      <c r="T815" s="42"/>
      <c r="U815" s="42"/>
      <c r="V815" s="42">
        <v>0</v>
      </c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  <c r="BB815" s="42"/>
      <c r="BC815" s="42"/>
      <c r="BD815" s="42"/>
      <c r="BE815" s="42"/>
      <c r="BF815" s="42"/>
      <c r="BG815" s="42"/>
      <c r="BH815" s="42"/>
      <c r="BI815" s="42"/>
      <c r="BJ815" s="42"/>
      <c r="BK815" s="42"/>
      <c r="BL815" s="42"/>
      <c r="BM815" s="42"/>
      <c r="BN815" s="42"/>
      <c r="BO815" s="42"/>
      <c r="BP815" s="42"/>
      <c r="BQ815" s="42"/>
      <c r="BR815" s="42"/>
      <c r="BS815" s="42"/>
      <c r="BT815" s="42"/>
      <c r="BU815" s="42"/>
      <c r="BV815" s="42"/>
      <c r="BW815" s="42"/>
      <c r="BX815" s="42">
        <v>0</v>
      </c>
      <c r="BY815" s="42"/>
      <c r="BZ815" s="42"/>
      <c r="CA815" s="42"/>
      <c r="CB815" s="42"/>
      <c r="CC815" s="42"/>
      <c r="CD815" s="42"/>
      <c r="CE815" s="42"/>
      <c r="CF815" s="42"/>
      <c r="CG815" s="42"/>
      <c r="CH815" s="42"/>
      <c r="CI815" s="42"/>
      <c r="CJ815" s="42">
        <v>0</v>
      </c>
    </row>
    <row r="817" ht="12.75">
      <c r="A817" s="43">
        <v>52</v>
      </c>
      <c r="B817" s="43">
        <f>B824</f>
        <v>1</v>
      </c>
      <c r="C817" s="43">
        <f>C824</f>
        <v>5</v>
      </c>
      <c r="D817" s="43">
        <f>D824</f>
        <v>815</v>
      </c>
      <c r="E817" s="43">
        <f>E824</f>
        <v>0</v>
      </c>
      <c r="F817" s="43" t="str">
        <f>F824</f>
        <v xml:space="preserve">Новый подраздел</v>
      </c>
      <c r="G817" s="43" t="str">
        <f>G824</f>
        <v xml:space="preserve">Замена бортового камня - 20,0м.п.</v>
      </c>
      <c r="H817" s="43"/>
      <c r="I817" s="43"/>
      <c r="J817" s="43"/>
      <c r="K817" s="43"/>
      <c r="L817" s="43"/>
      <c r="M817" s="43"/>
      <c r="N817" s="43"/>
      <c r="O817" s="43">
        <f>O824</f>
        <v>24513.5</v>
      </c>
      <c r="P817" s="43">
        <f>P824</f>
        <v>11491</v>
      </c>
      <c r="Q817" s="43">
        <f>Q824</f>
        <v>10059.700000000001</v>
      </c>
      <c r="R817" s="43">
        <f>R824</f>
        <v>5529.8400000000001</v>
      </c>
      <c r="S817" s="43">
        <f>S824</f>
        <v>2962.8000000000002</v>
      </c>
      <c r="T817" s="43">
        <f>T824</f>
        <v>0</v>
      </c>
      <c r="U817" s="43">
        <f>U824</f>
        <v>13.199999999999999</v>
      </c>
      <c r="V817" s="43">
        <f>V824</f>
        <v>0</v>
      </c>
      <c r="W817" s="43">
        <f>W824</f>
        <v>0</v>
      </c>
      <c r="X817" s="43">
        <f>X824</f>
        <v>2073.96</v>
      </c>
      <c r="Y817" s="43">
        <f>Y824</f>
        <v>296.27999999999997</v>
      </c>
      <c r="Z817" s="43">
        <f>Z824</f>
        <v>0</v>
      </c>
      <c r="AA817" s="43">
        <f>AA824</f>
        <v>0</v>
      </c>
      <c r="AB817" s="43">
        <f>AB824</f>
        <v>24513.5</v>
      </c>
      <c r="AC817" s="43">
        <f>AC824</f>
        <v>11491</v>
      </c>
      <c r="AD817" s="43">
        <f>AD824</f>
        <v>10059.700000000001</v>
      </c>
      <c r="AE817" s="43">
        <f>AE824</f>
        <v>5529.8400000000001</v>
      </c>
      <c r="AF817" s="43">
        <f>AF824</f>
        <v>2962.8000000000002</v>
      </c>
      <c r="AG817" s="43">
        <f>AG824</f>
        <v>0</v>
      </c>
      <c r="AH817" s="43">
        <f>AH824</f>
        <v>13.199999999999999</v>
      </c>
      <c r="AI817" s="43">
        <f>AI824</f>
        <v>0</v>
      </c>
      <c r="AJ817" s="43">
        <f>AJ824</f>
        <v>0</v>
      </c>
      <c r="AK817" s="43">
        <f>AK824</f>
        <v>2073.96</v>
      </c>
      <c r="AL817" s="43">
        <f>AL824</f>
        <v>296.27999999999997</v>
      </c>
      <c r="AM817" s="43">
        <f>AM824</f>
        <v>0</v>
      </c>
      <c r="AN817" s="43">
        <f>AN824</f>
        <v>0</v>
      </c>
      <c r="AO817" s="43">
        <f>AO824</f>
        <v>0</v>
      </c>
      <c r="AP817" s="43">
        <f>AP824</f>
        <v>0</v>
      </c>
      <c r="AQ817" s="43">
        <f>AQ824</f>
        <v>0</v>
      </c>
      <c r="AR817" s="43">
        <f>AR824</f>
        <v>29324.970000000001</v>
      </c>
      <c r="AS817" s="43">
        <f>AS824</f>
        <v>0</v>
      </c>
      <c r="AT817" s="43">
        <f>AT824</f>
        <v>0</v>
      </c>
      <c r="AU817" s="43">
        <f>AU824</f>
        <v>29324.970000000001</v>
      </c>
      <c r="AV817" s="43">
        <f>AV824</f>
        <v>11491</v>
      </c>
      <c r="AW817" s="43">
        <f>AW824</f>
        <v>11491</v>
      </c>
      <c r="AX817" s="43">
        <f>AX824</f>
        <v>0</v>
      </c>
      <c r="AY817" s="43">
        <f>AY824</f>
        <v>11491</v>
      </c>
      <c r="AZ817" s="43">
        <f>AZ824</f>
        <v>0</v>
      </c>
      <c r="BA817" s="43">
        <f>BA824</f>
        <v>0</v>
      </c>
      <c r="BB817" s="43">
        <f>BB824</f>
        <v>0</v>
      </c>
      <c r="BC817" s="43">
        <f>BC824</f>
        <v>0</v>
      </c>
      <c r="BD817" s="43">
        <f>BD824</f>
        <v>0</v>
      </c>
      <c r="BE817" s="43">
        <f>BE824</f>
        <v>0</v>
      </c>
      <c r="BF817" s="43">
        <f>BF824</f>
        <v>0</v>
      </c>
      <c r="BG817" s="43">
        <f>BG824</f>
        <v>0</v>
      </c>
      <c r="BH817" s="43">
        <f>BH824</f>
        <v>0</v>
      </c>
      <c r="BI817" s="43">
        <f>BI824</f>
        <v>0</v>
      </c>
      <c r="BJ817" s="43">
        <f>BJ824</f>
        <v>0</v>
      </c>
      <c r="BK817" s="43">
        <f>BK824</f>
        <v>0</v>
      </c>
      <c r="BL817" s="43">
        <f>BL824</f>
        <v>0</v>
      </c>
      <c r="BM817" s="43">
        <f>BM824</f>
        <v>0</v>
      </c>
      <c r="BN817" s="43">
        <f>BN824</f>
        <v>0</v>
      </c>
      <c r="BO817" s="43">
        <f>BO824</f>
        <v>0</v>
      </c>
      <c r="BP817" s="43">
        <f>BP824</f>
        <v>0</v>
      </c>
      <c r="BQ817" s="43">
        <f>BQ824</f>
        <v>0</v>
      </c>
      <c r="BR817" s="43">
        <f>BR824</f>
        <v>0</v>
      </c>
      <c r="BS817" s="43">
        <f>BS824</f>
        <v>0</v>
      </c>
      <c r="BT817" s="43">
        <f>BT824</f>
        <v>0</v>
      </c>
      <c r="BU817" s="43">
        <f>BU824</f>
        <v>0</v>
      </c>
      <c r="BV817" s="43">
        <f>BV824</f>
        <v>0</v>
      </c>
      <c r="BW817" s="43">
        <f>BW824</f>
        <v>0</v>
      </c>
      <c r="BX817" s="43">
        <f>BX824</f>
        <v>0</v>
      </c>
      <c r="BY817" s="43">
        <f>BY824</f>
        <v>0</v>
      </c>
      <c r="BZ817" s="43">
        <f>BZ824</f>
        <v>0</v>
      </c>
      <c r="CA817" s="43">
        <f>CA824</f>
        <v>29324.970000000001</v>
      </c>
      <c r="CB817" s="43">
        <f>CB824</f>
        <v>0</v>
      </c>
      <c r="CC817" s="43">
        <f>CC824</f>
        <v>0</v>
      </c>
      <c r="CD817" s="43">
        <f>CD824</f>
        <v>29324.970000000001</v>
      </c>
      <c r="CE817" s="43">
        <f>CE824</f>
        <v>11491</v>
      </c>
      <c r="CF817" s="43">
        <f>CF824</f>
        <v>11491</v>
      </c>
      <c r="CG817" s="43">
        <f>CG824</f>
        <v>0</v>
      </c>
      <c r="CH817" s="43">
        <f>CH824</f>
        <v>11491</v>
      </c>
      <c r="CI817" s="43">
        <f>CI824</f>
        <v>0</v>
      </c>
      <c r="CJ817" s="43">
        <f>CJ824</f>
        <v>0</v>
      </c>
      <c r="CK817" s="43">
        <f>CK824</f>
        <v>0</v>
      </c>
      <c r="CL817" s="43">
        <f>CL824</f>
        <v>0</v>
      </c>
      <c r="CM817" s="43">
        <f>CM824</f>
        <v>0</v>
      </c>
      <c r="CN817" s="43">
        <f>CN824</f>
        <v>0</v>
      </c>
      <c r="CO817" s="43">
        <f>CO824</f>
        <v>0</v>
      </c>
      <c r="CP817" s="43">
        <f>CP824</f>
        <v>0</v>
      </c>
      <c r="CQ817" s="43">
        <f>CQ824</f>
        <v>0</v>
      </c>
      <c r="CR817" s="43">
        <f>CR824</f>
        <v>0</v>
      </c>
      <c r="CS817" s="43">
        <f>CS824</f>
        <v>0</v>
      </c>
      <c r="CT817" s="43">
        <f>CT824</f>
        <v>0</v>
      </c>
      <c r="CU817" s="43">
        <f>CU824</f>
        <v>0</v>
      </c>
      <c r="CV817" s="43">
        <f>CV824</f>
        <v>0</v>
      </c>
      <c r="CW817" s="43">
        <f>CW824</f>
        <v>0</v>
      </c>
      <c r="CX817" s="43">
        <f>CX824</f>
        <v>0</v>
      </c>
      <c r="CY817" s="43">
        <f>CY824</f>
        <v>0</v>
      </c>
      <c r="CZ817" s="43">
        <f>CZ824</f>
        <v>0</v>
      </c>
      <c r="DA817" s="43">
        <f>DA824</f>
        <v>0</v>
      </c>
      <c r="DB817" s="43">
        <f>DB824</f>
        <v>0</v>
      </c>
      <c r="DC817" s="43">
        <f>DC824</f>
        <v>0</v>
      </c>
      <c r="DD817" s="43">
        <f>DD824</f>
        <v>0</v>
      </c>
      <c r="DE817" s="43">
        <f>DE824</f>
        <v>0</v>
      </c>
      <c r="DF817" s="43">
        <f>DF824</f>
        <v>0</v>
      </c>
      <c r="DG817" s="44">
        <f>DG824</f>
        <v>0</v>
      </c>
      <c r="DH817" s="44">
        <f>DH824</f>
        <v>0</v>
      </c>
      <c r="DI817" s="44">
        <f>DI824</f>
        <v>0</v>
      </c>
      <c r="DJ817" s="44">
        <f>DJ824</f>
        <v>0</v>
      </c>
      <c r="DK817" s="44">
        <f>DK824</f>
        <v>0</v>
      </c>
      <c r="DL817" s="44">
        <f>DL824</f>
        <v>0</v>
      </c>
      <c r="DM817" s="44">
        <f>DM824</f>
        <v>0</v>
      </c>
      <c r="DN817" s="44">
        <f>DN824</f>
        <v>0</v>
      </c>
      <c r="DO817" s="44">
        <f>DO824</f>
        <v>0</v>
      </c>
      <c r="DP817" s="44">
        <f>DP824</f>
        <v>0</v>
      </c>
      <c r="DQ817" s="44">
        <f>DQ824</f>
        <v>0</v>
      </c>
      <c r="DR817" s="44">
        <f>DR824</f>
        <v>0</v>
      </c>
      <c r="DS817" s="44">
        <f>DS824</f>
        <v>0</v>
      </c>
      <c r="DT817" s="44">
        <f>DT824</f>
        <v>0</v>
      </c>
      <c r="DU817" s="44">
        <f>DU824</f>
        <v>0</v>
      </c>
      <c r="DV817" s="44">
        <f>DV824</f>
        <v>0</v>
      </c>
      <c r="DW817" s="44">
        <f>DW824</f>
        <v>0</v>
      </c>
      <c r="DX817" s="44">
        <f>DX824</f>
        <v>0</v>
      </c>
      <c r="DY817" s="44">
        <f>DY824</f>
        <v>0</v>
      </c>
      <c r="DZ817" s="44">
        <f>DZ824</f>
        <v>0</v>
      </c>
      <c r="EA817" s="44">
        <f>EA824</f>
        <v>0</v>
      </c>
      <c r="EB817" s="44">
        <f>EB824</f>
        <v>0</v>
      </c>
      <c r="EC817" s="44">
        <f>EC824</f>
        <v>0</v>
      </c>
      <c r="ED817" s="44">
        <f>ED824</f>
        <v>0</v>
      </c>
      <c r="EE817" s="44">
        <f>EE824</f>
        <v>0</v>
      </c>
      <c r="EF817" s="44">
        <f>EF824</f>
        <v>0</v>
      </c>
      <c r="EG817" s="44">
        <f>EG824</f>
        <v>0</v>
      </c>
      <c r="EH817" s="44">
        <f>EH824</f>
        <v>0</v>
      </c>
      <c r="EI817" s="44">
        <f>EI824</f>
        <v>0</v>
      </c>
      <c r="EJ817" s="44">
        <f>EJ824</f>
        <v>0</v>
      </c>
      <c r="EK817" s="44">
        <f>EK824</f>
        <v>0</v>
      </c>
      <c r="EL817" s="44">
        <f>EL824</f>
        <v>0</v>
      </c>
      <c r="EM817" s="44">
        <f>EM824</f>
        <v>0</v>
      </c>
      <c r="EN817" s="44">
        <f>EN824</f>
        <v>0</v>
      </c>
      <c r="EO817" s="44">
        <f>EO824</f>
        <v>0</v>
      </c>
      <c r="EP817" s="44">
        <f>EP824</f>
        <v>0</v>
      </c>
      <c r="EQ817" s="44">
        <f>EQ824</f>
        <v>0</v>
      </c>
      <c r="ER817" s="44">
        <f>ER824</f>
        <v>0</v>
      </c>
      <c r="ES817" s="44">
        <f>ES824</f>
        <v>0</v>
      </c>
      <c r="ET817" s="44">
        <f>ET824</f>
        <v>0</v>
      </c>
      <c r="EU817" s="44">
        <f>EU824</f>
        <v>0</v>
      </c>
      <c r="EV817" s="44">
        <f>EV824</f>
        <v>0</v>
      </c>
      <c r="EW817" s="44">
        <f>EW824</f>
        <v>0</v>
      </c>
      <c r="EX817" s="44">
        <f>EX824</f>
        <v>0</v>
      </c>
      <c r="EY817" s="44">
        <f>EY824</f>
        <v>0</v>
      </c>
      <c r="EZ817" s="44">
        <f>EZ824</f>
        <v>0</v>
      </c>
      <c r="FA817" s="44">
        <f>FA824</f>
        <v>0</v>
      </c>
      <c r="FB817" s="44">
        <f>FB824</f>
        <v>0</v>
      </c>
      <c r="FC817" s="44">
        <f>FC824</f>
        <v>0</v>
      </c>
      <c r="FD817" s="44">
        <f>FD824</f>
        <v>0</v>
      </c>
      <c r="FE817" s="44">
        <f>FE824</f>
        <v>0</v>
      </c>
      <c r="FF817" s="44">
        <f>FF824</f>
        <v>0</v>
      </c>
      <c r="FG817" s="44">
        <f>FG824</f>
        <v>0</v>
      </c>
      <c r="FH817" s="44">
        <f>FH824</f>
        <v>0</v>
      </c>
      <c r="FI817" s="44">
        <f>FI824</f>
        <v>0</v>
      </c>
      <c r="FJ817" s="44">
        <f>FJ824</f>
        <v>0</v>
      </c>
      <c r="FK817" s="44">
        <f>FK824</f>
        <v>0</v>
      </c>
      <c r="FL817" s="44">
        <f>FL824</f>
        <v>0</v>
      </c>
      <c r="FM817" s="44">
        <f>FM824</f>
        <v>0</v>
      </c>
      <c r="FN817" s="44">
        <f>FN824</f>
        <v>0</v>
      </c>
      <c r="FO817" s="44">
        <f>FO824</f>
        <v>0</v>
      </c>
      <c r="FP817" s="44">
        <f>FP824</f>
        <v>0</v>
      </c>
      <c r="FQ817" s="44">
        <f>FQ824</f>
        <v>0</v>
      </c>
      <c r="FR817" s="44">
        <f>FR824</f>
        <v>0</v>
      </c>
      <c r="FS817" s="44">
        <f>FS824</f>
        <v>0</v>
      </c>
      <c r="FT817" s="44">
        <f>FT824</f>
        <v>0</v>
      </c>
      <c r="FU817" s="44">
        <f>FU824</f>
        <v>0</v>
      </c>
      <c r="FV817" s="44">
        <f>FV824</f>
        <v>0</v>
      </c>
      <c r="FW817" s="44">
        <f>FW824</f>
        <v>0</v>
      </c>
      <c r="FX817" s="44">
        <f>FX824</f>
        <v>0</v>
      </c>
      <c r="FY817" s="44">
        <f>FY824</f>
        <v>0</v>
      </c>
      <c r="FZ817" s="44">
        <f>FZ824</f>
        <v>0</v>
      </c>
      <c r="GA817" s="44">
        <f>GA824</f>
        <v>0</v>
      </c>
      <c r="GB817" s="44">
        <f>GB824</f>
        <v>0</v>
      </c>
      <c r="GC817" s="44">
        <f>GC824</f>
        <v>0</v>
      </c>
      <c r="GD817" s="44">
        <f>GD824</f>
        <v>0</v>
      </c>
      <c r="GE817" s="44">
        <f>GE824</f>
        <v>0</v>
      </c>
      <c r="GF817" s="44">
        <f>GF824</f>
        <v>0</v>
      </c>
      <c r="GG817" s="44">
        <f>GG824</f>
        <v>0</v>
      </c>
      <c r="GH817" s="44">
        <f>GH824</f>
        <v>0</v>
      </c>
      <c r="GI817" s="44">
        <f>GI824</f>
        <v>0</v>
      </c>
      <c r="GJ817" s="44">
        <f>GJ824</f>
        <v>0</v>
      </c>
      <c r="GK817" s="44">
        <f>GK824</f>
        <v>0</v>
      </c>
      <c r="GL817" s="44">
        <f>GL824</f>
        <v>0</v>
      </c>
      <c r="GM817" s="44">
        <f>GM824</f>
        <v>0</v>
      </c>
      <c r="GN817" s="44">
        <f>GN824</f>
        <v>0</v>
      </c>
      <c r="GO817" s="44">
        <f>GO824</f>
        <v>0</v>
      </c>
      <c r="GP817" s="44">
        <f>GP824</f>
        <v>0</v>
      </c>
      <c r="GQ817" s="44">
        <f>GQ824</f>
        <v>0</v>
      </c>
      <c r="GR817" s="44">
        <f>GR824</f>
        <v>0</v>
      </c>
      <c r="GS817" s="44">
        <f>GS824</f>
        <v>0</v>
      </c>
      <c r="GT817" s="44">
        <f>GT824</f>
        <v>0</v>
      </c>
      <c r="GU817" s="44">
        <f>GU824</f>
        <v>0</v>
      </c>
      <c r="GV817" s="44">
        <f>GV824</f>
        <v>0</v>
      </c>
      <c r="GW817" s="44">
        <f>GW824</f>
        <v>0</v>
      </c>
      <c r="GX817" s="44">
        <f>GX824</f>
        <v>0</v>
      </c>
    </row>
    <row r="819" ht="12.75">
      <c r="A819">
        <v>17</v>
      </c>
      <c r="B819">
        <v>1</v>
      </c>
      <c r="C819">
        <f>ROW(SmtRes!A2)</f>
        <v>2</v>
      </c>
      <c r="D819">
        <f>ROW(EtalonRes!A192)</f>
        <v>192</v>
      </c>
      <c r="E819" t="s">
        <v>101</v>
      </c>
      <c r="F819" t="s">
        <v>185</v>
      </c>
      <c r="G819" t="s">
        <v>186</v>
      </c>
      <c r="H819" t="s">
        <v>187</v>
      </c>
      <c r="I819">
        <v>20</v>
      </c>
      <c r="J819">
        <v>0</v>
      </c>
      <c r="K819">
        <v>20</v>
      </c>
      <c r="O819">
        <f t="shared" ref="O819:O822" si="572">ROUND(CP819,2)</f>
        <v>18453.200000000001</v>
      </c>
      <c r="P819">
        <f t="shared" ref="P819:P822" si="573">ROUND(CQ819*I819,2)</f>
        <v>11491</v>
      </c>
      <c r="Q819">
        <f t="shared" ref="Q819:Q822" si="574">ROUND(CR819*I819,2)</f>
        <v>3999.4000000000001</v>
      </c>
      <c r="R819">
        <f t="shared" ref="R819:R822" si="575">ROUND(CS819*I819,2)</f>
        <v>2260.4000000000001</v>
      </c>
      <c r="S819">
        <f t="shared" ref="S819:S822" si="576">ROUND(CT819*I819,2)</f>
        <v>2962.8000000000002</v>
      </c>
      <c r="T819">
        <f t="shared" ref="T819:T822" si="577">ROUND(CU819*I819,2)</f>
        <v>0</v>
      </c>
      <c r="U819">
        <f t="shared" ref="U819:U822" si="578">CV819*I819</f>
        <v>13.199999999999999</v>
      </c>
      <c r="V819">
        <f t="shared" ref="V819:V822" si="579">CW819*I819</f>
        <v>0</v>
      </c>
      <c r="W819">
        <f t="shared" ref="W819:W822" si="580">ROUND(CX819*I819,2)</f>
        <v>0</v>
      </c>
      <c r="X819">
        <f t="shared" ref="X819:X822" si="581">ROUND(CY819,2)</f>
        <v>2073.96</v>
      </c>
      <c r="Y819">
        <f t="shared" ref="Y819:Y822" si="582">ROUND(CZ819,2)</f>
        <v>296.27999999999997</v>
      </c>
      <c r="AA819">
        <v>52146028</v>
      </c>
      <c r="AB819">
        <f t="shared" ref="AB819:AB822" si="583">ROUND((AC819+AD819+AF819),6)</f>
        <v>922.65999999999997</v>
      </c>
      <c r="AC819">
        <f t="shared" ref="AC819:AC822" si="584">ROUND((ES819),6)</f>
        <v>574.54999999999995</v>
      </c>
      <c r="AD819">
        <f t="shared" ref="AD819:AD821" si="585">ROUND((((ET819)-(EU819))+AE819),6)</f>
        <v>199.97</v>
      </c>
      <c r="AE819">
        <f t="shared" ref="AE819:AE821" si="586">ROUND((EU819),6)</f>
        <v>113.02</v>
      </c>
      <c r="AF819">
        <f t="shared" ref="AF819:AF821" si="587">ROUND((EV819),6)</f>
        <v>148.13999999999999</v>
      </c>
      <c r="AG819">
        <f t="shared" ref="AG819:AG822" si="588">ROUND((AP819),6)</f>
        <v>0</v>
      </c>
      <c r="AH819">
        <f t="shared" ref="AH819:AH821" si="589">(EW819)</f>
        <v>0.66000000000000003</v>
      </c>
      <c r="AI819">
        <f t="shared" ref="AI819:AI821" si="590">(EX819)</f>
        <v>0</v>
      </c>
      <c r="AJ819">
        <f t="shared" ref="AJ819:AJ822" si="591">(AS819)</f>
        <v>0</v>
      </c>
      <c r="AK819">
        <v>922.65999999999997</v>
      </c>
      <c r="AL819">
        <v>574.54999999999995</v>
      </c>
      <c r="AM819">
        <v>199.97</v>
      </c>
      <c r="AN819">
        <v>113.02</v>
      </c>
      <c r="AO819">
        <v>148.13999999999999</v>
      </c>
      <c r="AP819">
        <v>0</v>
      </c>
      <c r="AQ819">
        <v>0.66000000000000003</v>
      </c>
      <c r="AR819">
        <v>0</v>
      </c>
      <c r="AS819">
        <v>0</v>
      </c>
      <c r="AT819">
        <v>70</v>
      </c>
      <c r="AU819">
        <v>10</v>
      </c>
      <c r="AV819">
        <v>1</v>
      </c>
      <c r="AW819">
        <v>1</v>
      </c>
      <c r="AZ819">
        <v>1</v>
      </c>
      <c r="BA819">
        <v>1</v>
      </c>
      <c r="BB819">
        <v>1</v>
      </c>
      <c r="BC819">
        <v>1</v>
      </c>
      <c r="BH819">
        <v>0</v>
      </c>
      <c r="BI819">
        <v>4</v>
      </c>
      <c r="BJ819" t="s">
        <v>188</v>
      </c>
      <c r="BM819">
        <v>0</v>
      </c>
      <c r="BN819">
        <v>0</v>
      </c>
      <c r="BP819">
        <v>0</v>
      </c>
      <c r="BQ819">
        <v>1</v>
      </c>
      <c r="BR819">
        <v>0</v>
      </c>
      <c r="BS819">
        <v>1</v>
      </c>
      <c r="BT819">
        <v>1</v>
      </c>
      <c r="BU819">
        <v>1</v>
      </c>
      <c r="BV819">
        <v>1</v>
      </c>
      <c r="BW819">
        <v>1</v>
      </c>
      <c r="BX819">
        <v>1</v>
      </c>
      <c r="BZ819">
        <v>70</v>
      </c>
      <c r="CA819">
        <v>10</v>
      </c>
      <c r="CE819">
        <v>0</v>
      </c>
      <c r="CF819">
        <v>0</v>
      </c>
      <c r="CG819">
        <v>0</v>
      </c>
      <c r="CM819">
        <v>0</v>
      </c>
      <c r="CO819">
        <v>0</v>
      </c>
      <c r="CP819">
        <f t="shared" ref="CP819:CP822" si="592">(P819+Q819+S819)</f>
        <v>18453.200000000001</v>
      </c>
      <c r="CQ819">
        <f t="shared" ref="CQ819:CQ822" si="593">(AC819*BC819*AW819)</f>
        <v>574.54999999999995</v>
      </c>
      <c r="CR819">
        <f t="shared" ref="CR819:CR821" si="594">((((ET819)*BB819-(EU819)*BS819)+AE819*BS819)*AV819)</f>
        <v>199.97</v>
      </c>
      <c r="CS819">
        <f t="shared" ref="CS819:CS822" si="595">(AE819*BS819*AV819)</f>
        <v>113.02</v>
      </c>
      <c r="CT819">
        <f t="shared" ref="CT819:CT822" si="596">(AF819*BA819*AV819)</f>
        <v>148.13999999999999</v>
      </c>
      <c r="CU819">
        <f t="shared" ref="CU819:CU822" si="597">AG819</f>
        <v>0</v>
      </c>
      <c r="CV819">
        <f t="shared" ref="CV819:CV822" si="598">(AH819*AV819)</f>
        <v>0.66000000000000003</v>
      </c>
      <c r="CW819">
        <f t="shared" ref="CW819:CW822" si="599">AI819</f>
        <v>0</v>
      </c>
      <c r="CX819">
        <f t="shared" ref="CX819:CX822" si="600">AJ819</f>
        <v>0</v>
      </c>
      <c r="CY819">
        <f t="shared" ref="CY819:CY822" si="601">((S819*BZ819)/100)</f>
        <v>2073.96</v>
      </c>
      <c r="CZ819">
        <f t="shared" ref="CZ819:CZ822" si="602">((S819*CA819)/100)</f>
        <v>296.27999999999997</v>
      </c>
      <c r="DN819">
        <v>0</v>
      </c>
      <c r="DO819">
        <v>0</v>
      </c>
      <c r="DP819">
        <v>1</v>
      </c>
      <c r="DQ819">
        <v>1</v>
      </c>
      <c r="DU819">
        <v>1003</v>
      </c>
      <c r="DV819" t="s">
        <v>187</v>
      </c>
      <c r="DW819" t="s">
        <v>187</v>
      </c>
      <c r="DX819">
        <v>1</v>
      </c>
      <c r="EE819">
        <v>51761345</v>
      </c>
      <c r="EF819">
        <v>1</v>
      </c>
      <c r="EG819" t="s">
        <v>106</v>
      </c>
      <c r="EH819">
        <v>0</v>
      </c>
      <c r="EJ819">
        <v>4</v>
      </c>
      <c r="EK819">
        <v>0</v>
      </c>
      <c r="EL819" t="s">
        <v>107</v>
      </c>
      <c r="EM819" t="s">
        <v>108</v>
      </c>
      <c r="EQ819">
        <v>0</v>
      </c>
      <c r="ER819">
        <v>922.65999999999997</v>
      </c>
      <c r="ES819">
        <v>574.54999999999995</v>
      </c>
      <c r="ET819">
        <v>199.97</v>
      </c>
      <c r="EU819">
        <v>113.02</v>
      </c>
      <c r="EV819">
        <v>148.13999999999999</v>
      </c>
      <c r="EW819">
        <v>0.66000000000000003</v>
      </c>
      <c r="EX819">
        <v>0</v>
      </c>
      <c r="EY819">
        <v>0</v>
      </c>
      <c r="FQ819">
        <v>0</v>
      </c>
      <c r="FR819">
        <f t="shared" ref="FR819:FR822" si="603">ROUND(IF(AND(BH819=3,BI819=3),P819,0),2)</f>
        <v>0</v>
      </c>
      <c r="FS819">
        <v>0</v>
      </c>
      <c r="FX819">
        <v>70</v>
      </c>
      <c r="FY819">
        <v>10</v>
      </c>
      <c r="GD819">
        <v>0</v>
      </c>
      <c r="GF819">
        <v>999669814</v>
      </c>
      <c r="GG819">
        <v>2</v>
      </c>
      <c r="GH819">
        <v>1</v>
      </c>
      <c r="GI819">
        <v>-2</v>
      </c>
      <c r="GJ819">
        <v>0</v>
      </c>
      <c r="GK819">
        <f>ROUND(R819*(R12)/100,2)</f>
        <v>2441.23</v>
      </c>
      <c r="GL819">
        <f t="shared" ref="GL819:GL822" si="604">ROUND(IF(AND(BH819=3,BI819=3,FS819&lt;&gt;0),P819,0),2)</f>
        <v>0</v>
      </c>
      <c r="GM819">
        <f t="shared" ref="GM819:GM820" si="605">ROUND(O819+X819+Y819+GK819,2)+GX819</f>
        <v>23264.669999999998</v>
      </c>
      <c r="GN819">
        <f t="shared" ref="GN819:GN820" si="606">IF(OR(BI819=0,BI819=1),ROUND(O819+X819+Y819+GK819,2),0)</f>
        <v>0</v>
      </c>
      <c r="GO819">
        <f t="shared" ref="GO819:GO820" si="607">IF(BI819=2,ROUND(O819+X819+Y819+GK819,2),0)</f>
        <v>0</v>
      </c>
      <c r="GP819">
        <f t="shared" ref="GP819:GP820" si="608">IF(BI819=4,ROUND(O819+X819+Y819+GK819,2)+GX819,0)</f>
        <v>23264.669999999998</v>
      </c>
      <c r="GR819">
        <v>0</v>
      </c>
      <c r="GS819">
        <v>3</v>
      </c>
      <c r="GT819">
        <v>0</v>
      </c>
      <c r="GV819">
        <f t="shared" ref="GV819:GV822" si="609">ROUND((GT819),6)</f>
        <v>0</v>
      </c>
      <c r="GW819">
        <v>1</v>
      </c>
      <c r="GX819">
        <f t="shared" ref="GX819:GX822" si="610">ROUND(HC819*I819,2)</f>
        <v>0</v>
      </c>
      <c r="HA819">
        <v>0</v>
      </c>
      <c r="HB819">
        <v>0</v>
      </c>
      <c r="HC819">
        <f t="shared" ref="HC796:HC859" si="611">GV819*GW819</f>
        <v>0</v>
      </c>
      <c r="IK819">
        <v>0</v>
      </c>
    </row>
    <row r="820" ht="12.75">
      <c r="A820">
        <v>18</v>
      </c>
      <c r="B820">
        <v>1</v>
      </c>
      <c r="C820">
        <v>2</v>
      </c>
      <c r="E820" t="s">
        <v>109</v>
      </c>
      <c r="F820" t="s">
        <v>110</v>
      </c>
      <c r="G820" t="s">
        <v>111</v>
      </c>
      <c r="H820" t="s">
        <v>112</v>
      </c>
      <c r="I820">
        <f>I819*J820</f>
        <v>-4.9199999999999999</v>
      </c>
      <c r="J820">
        <v>-0.246</v>
      </c>
      <c r="K820">
        <v>-0.246</v>
      </c>
      <c r="O820">
        <f t="shared" si="572"/>
        <v>-0</v>
      </c>
      <c r="P820">
        <f t="shared" si="573"/>
        <v>-0</v>
      </c>
      <c r="Q820">
        <f t="shared" si="574"/>
        <v>-0</v>
      </c>
      <c r="R820">
        <f t="shared" si="575"/>
        <v>-0</v>
      </c>
      <c r="S820">
        <f t="shared" si="576"/>
        <v>-0</v>
      </c>
      <c r="T820">
        <f t="shared" si="577"/>
        <v>-0</v>
      </c>
      <c r="U820">
        <f t="shared" si="578"/>
        <v>-0</v>
      </c>
      <c r="V820">
        <f t="shared" si="579"/>
        <v>-0</v>
      </c>
      <c r="W820">
        <f t="shared" si="580"/>
        <v>-0</v>
      </c>
      <c r="X820">
        <f t="shared" si="581"/>
        <v>-0</v>
      </c>
      <c r="Y820">
        <f t="shared" si="582"/>
        <v>-0</v>
      </c>
      <c r="AA820">
        <v>52146028</v>
      </c>
      <c r="AB820">
        <f t="shared" si="583"/>
        <v>0</v>
      </c>
      <c r="AC820">
        <f t="shared" si="584"/>
        <v>0</v>
      </c>
      <c r="AD820">
        <f t="shared" si="585"/>
        <v>0</v>
      </c>
      <c r="AE820">
        <f t="shared" si="586"/>
        <v>0</v>
      </c>
      <c r="AF820">
        <f t="shared" si="587"/>
        <v>0</v>
      </c>
      <c r="AG820">
        <f t="shared" si="588"/>
        <v>0</v>
      </c>
      <c r="AH820">
        <f t="shared" si="589"/>
        <v>0</v>
      </c>
      <c r="AI820">
        <f t="shared" si="590"/>
        <v>0</v>
      </c>
      <c r="AJ820">
        <f t="shared" si="591"/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70</v>
      </c>
      <c r="AU820">
        <v>10</v>
      </c>
      <c r="AV820">
        <v>1</v>
      </c>
      <c r="AW820">
        <v>1</v>
      </c>
      <c r="AZ820">
        <v>1</v>
      </c>
      <c r="BA820">
        <v>1</v>
      </c>
      <c r="BB820">
        <v>1</v>
      </c>
      <c r="BC820">
        <v>1</v>
      </c>
      <c r="BH820">
        <v>3</v>
      </c>
      <c r="BI820">
        <v>4</v>
      </c>
      <c r="BM820">
        <v>0</v>
      </c>
      <c r="BN820">
        <v>0</v>
      </c>
      <c r="BP820">
        <v>0</v>
      </c>
      <c r="BQ820">
        <v>1</v>
      </c>
      <c r="BR820">
        <v>1</v>
      </c>
      <c r="BS820">
        <v>1</v>
      </c>
      <c r="BT820">
        <v>1</v>
      </c>
      <c r="BU820">
        <v>1</v>
      </c>
      <c r="BV820">
        <v>1</v>
      </c>
      <c r="BW820">
        <v>1</v>
      </c>
      <c r="BX820">
        <v>1</v>
      </c>
      <c r="BZ820">
        <v>70</v>
      </c>
      <c r="CA820">
        <v>10</v>
      </c>
      <c r="CE820">
        <v>0</v>
      </c>
      <c r="CF820">
        <v>0</v>
      </c>
      <c r="CG820">
        <v>0</v>
      </c>
      <c r="CM820">
        <v>0</v>
      </c>
      <c r="CO820">
        <v>0</v>
      </c>
      <c r="CP820">
        <f t="shared" si="592"/>
        <v>-0</v>
      </c>
      <c r="CQ820">
        <f t="shared" si="593"/>
        <v>0</v>
      </c>
      <c r="CR820">
        <f t="shared" si="594"/>
        <v>0</v>
      </c>
      <c r="CS820">
        <f t="shared" si="595"/>
        <v>0</v>
      </c>
      <c r="CT820">
        <f t="shared" si="596"/>
        <v>0</v>
      </c>
      <c r="CU820">
        <f t="shared" si="597"/>
        <v>0</v>
      </c>
      <c r="CV820">
        <f t="shared" si="598"/>
        <v>0</v>
      </c>
      <c r="CW820">
        <f t="shared" si="599"/>
        <v>0</v>
      </c>
      <c r="CX820">
        <f t="shared" si="600"/>
        <v>0</v>
      </c>
      <c r="CY820">
        <f t="shared" si="601"/>
        <v>-0</v>
      </c>
      <c r="CZ820">
        <f t="shared" si="602"/>
        <v>-0</v>
      </c>
      <c r="DN820">
        <v>0</v>
      </c>
      <c r="DO820">
        <v>0</v>
      </c>
      <c r="DP820">
        <v>1</v>
      </c>
      <c r="DQ820">
        <v>1</v>
      </c>
      <c r="DU820">
        <v>1009</v>
      </c>
      <c r="DV820" t="s">
        <v>112</v>
      </c>
      <c r="DW820" t="s">
        <v>112</v>
      </c>
      <c r="DX820">
        <v>1000</v>
      </c>
      <c r="EE820">
        <v>51761345</v>
      </c>
      <c r="EF820">
        <v>1</v>
      </c>
      <c r="EG820" t="s">
        <v>106</v>
      </c>
      <c r="EH820">
        <v>0</v>
      </c>
      <c r="EJ820">
        <v>4</v>
      </c>
      <c r="EK820">
        <v>0</v>
      </c>
      <c r="EL820" t="s">
        <v>107</v>
      </c>
      <c r="EM820" t="s">
        <v>108</v>
      </c>
      <c r="EQ820">
        <v>32768</v>
      </c>
      <c r="ER820">
        <v>0</v>
      </c>
      <c r="ES820">
        <v>0</v>
      </c>
      <c r="ET820">
        <v>0</v>
      </c>
      <c r="EU820">
        <v>0</v>
      </c>
      <c r="EV820">
        <v>0</v>
      </c>
      <c r="EW820">
        <v>0</v>
      </c>
      <c r="EX820">
        <v>0</v>
      </c>
      <c r="FQ820">
        <v>0</v>
      </c>
      <c r="FR820">
        <f t="shared" si="603"/>
        <v>0</v>
      </c>
      <c r="FS820">
        <v>0</v>
      </c>
      <c r="FX820">
        <v>70</v>
      </c>
      <c r="FY820">
        <v>10</v>
      </c>
      <c r="GD820">
        <v>0</v>
      </c>
      <c r="GF820">
        <v>1489638031</v>
      </c>
      <c r="GG820">
        <v>2</v>
      </c>
      <c r="GH820">
        <v>1</v>
      </c>
      <c r="GI820">
        <v>-2</v>
      </c>
      <c r="GJ820">
        <v>0</v>
      </c>
      <c r="GK820">
        <f>ROUND(R820*(R12)/100,2)</f>
        <v>-0</v>
      </c>
      <c r="GL820">
        <f t="shared" si="604"/>
        <v>0</v>
      </c>
      <c r="GM820">
        <f t="shared" si="605"/>
        <v>-0</v>
      </c>
      <c r="GN820">
        <f t="shared" si="606"/>
        <v>0</v>
      </c>
      <c r="GO820">
        <f t="shared" si="607"/>
        <v>0</v>
      </c>
      <c r="GP820">
        <f t="shared" si="608"/>
        <v>-0</v>
      </c>
      <c r="GR820">
        <v>0</v>
      </c>
      <c r="GS820">
        <v>3</v>
      </c>
      <c r="GT820">
        <v>0</v>
      </c>
      <c r="GV820">
        <f t="shared" si="609"/>
        <v>0</v>
      </c>
      <c r="GW820">
        <v>1</v>
      </c>
      <c r="GX820">
        <f t="shared" si="610"/>
        <v>-0</v>
      </c>
      <c r="HA820">
        <v>0</v>
      </c>
      <c r="HB820">
        <v>0</v>
      </c>
      <c r="HC820">
        <f t="shared" si="611"/>
        <v>0</v>
      </c>
      <c r="IK820">
        <v>0</v>
      </c>
    </row>
    <row r="821" ht="12.75">
      <c r="A821">
        <v>17</v>
      </c>
      <c r="B821">
        <v>1</v>
      </c>
      <c r="D821">
        <f>ROW(EtalonRes!A194)</f>
        <v>194</v>
      </c>
      <c r="E821" t="s">
        <v>113</v>
      </c>
      <c r="F821" t="s">
        <v>114</v>
      </c>
      <c r="G821" t="s">
        <v>189</v>
      </c>
      <c r="H821" t="s">
        <v>112</v>
      </c>
      <c r="I821">
        <f>ROUND(4.92*0.8,9)</f>
        <v>3.9359999999999999</v>
      </c>
      <c r="J821">
        <v>0</v>
      </c>
      <c r="K821">
        <f>ROUND(4.92*0.8,9)</f>
        <v>3.9359999999999999</v>
      </c>
      <c r="O821">
        <f t="shared" si="572"/>
        <v>240.96000000000001</v>
      </c>
      <c r="P821">
        <f t="shared" si="573"/>
        <v>0</v>
      </c>
      <c r="Q821">
        <f t="shared" si="574"/>
        <v>240.96000000000001</v>
      </c>
      <c r="R821">
        <f t="shared" si="575"/>
        <v>129.93000000000001</v>
      </c>
      <c r="S821">
        <f t="shared" si="576"/>
        <v>0</v>
      </c>
      <c r="T821">
        <f t="shared" si="577"/>
        <v>0</v>
      </c>
      <c r="U821">
        <f t="shared" si="578"/>
        <v>0</v>
      </c>
      <c r="V821">
        <f t="shared" si="579"/>
        <v>0</v>
      </c>
      <c r="W821">
        <f t="shared" si="580"/>
        <v>0</v>
      </c>
      <c r="X821">
        <f t="shared" si="581"/>
        <v>0</v>
      </c>
      <c r="Y821">
        <f t="shared" si="582"/>
        <v>0</v>
      </c>
      <c r="AA821">
        <v>52146028</v>
      </c>
      <c r="AB821">
        <f t="shared" si="583"/>
        <v>61.219999999999999</v>
      </c>
      <c r="AC821">
        <f t="shared" si="584"/>
        <v>0</v>
      </c>
      <c r="AD821">
        <f t="shared" si="585"/>
        <v>61.219999999999999</v>
      </c>
      <c r="AE821">
        <f t="shared" si="586"/>
        <v>33.009999999999998</v>
      </c>
      <c r="AF821">
        <f t="shared" si="587"/>
        <v>0</v>
      </c>
      <c r="AG821">
        <f t="shared" si="588"/>
        <v>0</v>
      </c>
      <c r="AH821">
        <f t="shared" si="589"/>
        <v>0</v>
      </c>
      <c r="AI821">
        <f t="shared" si="590"/>
        <v>0</v>
      </c>
      <c r="AJ821">
        <f t="shared" si="591"/>
        <v>0</v>
      </c>
      <c r="AK821">
        <v>61.219999999999999</v>
      </c>
      <c r="AL821">
        <v>0</v>
      </c>
      <c r="AM821">
        <v>61.219999999999999</v>
      </c>
      <c r="AN821">
        <v>33.009999999999998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1</v>
      </c>
      <c r="AW821">
        <v>1</v>
      </c>
      <c r="AZ821">
        <v>1</v>
      </c>
      <c r="BA821">
        <v>1</v>
      </c>
      <c r="BB821">
        <v>1</v>
      </c>
      <c r="BC821">
        <v>1</v>
      </c>
      <c r="BH821">
        <v>0</v>
      </c>
      <c r="BI821">
        <v>4</v>
      </c>
      <c r="BJ821" t="s">
        <v>116</v>
      </c>
      <c r="BM821">
        <v>1</v>
      </c>
      <c r="BN821">
        <v>0</v>
      </c>
      <c r="BP821">
        <v>0</v>
      </c>
      <c r="BQ821">
        <v>1</v>
      </c>
      <c r="BR821">
        <v>0</v>
      </c>
      <c r="BS821">
        <v>1</v>
      </c>
      <c r="BT821">
        <v>1</v>
      </c>
      <c r="BU821">
        <v>1</v>
      </c>
      <c r="BV821">
        <v>1</v>
      </c>
      <c r="BW821">
        <v>1</v>
      </c>
      <c r="BX821">
        <v>1</v>
      </c>
      <c r="BZ821">
        <v>0</v>
      </c>
      <c r="CA821">
        <v>0</v>
      </c>
      <c r="CE821">
        <v>0</v>
      </c>
      <c r="CF821">
        <v>0</v>
      </c>
      <c r="CG821">
        <v>0</v>
      </c>
      <c r="CM821">
        <v>0</v>
      </c>
      <c r="CO821">
        <v>0</v>
      </c>
      <c r="CP821">
        <f t="shared" si="592"/>
        <v>240.96000000000001</v>
      </c>
      <c r="CQ821">
        <f t="shared" si="593"/>
        <v>0</v>
      </c>
      <c r="CR821">
        <f t="shared" si="594"/>
        <v>61.219999999999999</v>
      </c>
      <c r="CS821">
        <f t="shared" si="595"/>
        <v>33.009999999999998</v>
      </c>
      <c r="CT821">
        <f t="shared" si="596"/>
        <v>0</v>
      </c>
      <c r="CU821">
        <f t="shared" si="597"/>
        <v>0</v>
      </c>
      <c r="CV821">
        <f t="shared" si="598"/>
        <v>0</v>
      </c>
      <c r="CW821">
        <f t="shared" si="599"/>
        <v>0</v>
      </c>
      <c r="CX821">
        <f t="shared" si="600"/>
        <v>0</v>
      </c>
      <c r="CY821">
        <f t="shared" si="601"/>
        <v>0</v>
      </c>
      <c r="CZ821">
        <f t="shared" si="602"/>
        <v>0</v>
      </c>
      <c r="DN821">
        <v>0</v>
      </c>
      <c r="DO821">
        <v>0</v>
      </c>
      <c r="DP821">
        <v>1</v>
      </c>
      <c r="DQ821">
        <v>1</v>
      </c>
      <c r="DU821">
        <v>1009</v>
      </c>
      <c r="DV821" t="s">
        <v>112</v>
      </c>
      <c r="DW821" t="s">
        <v>112</v>
      </c>
      <c r="DX821">
        <v>1000</v>
      </c>
      <c r="EE821">
        <v>51761347</v>
      </c>
      <c r="EF821">
        <v>1</v>
      </c>
      <c r="EG821" t="s">
        <v>106</v>
      </c>
      <c r="EH821">
        <v>0</v>
      </c>
      <c r="EJ821">
        <v>4</v>
      </c>
      <c r="EK821">
        <v>1</v>
      </c>
      <c r="EL821" t="s">
        <v>117</v>
      </c>
      <c r="EM821" t="s">
        <v>108</v>
      </c>
      <c r="EQ821">
        <v>0</v>
      </c>
      <c r="ER821">
        <v>61.219999999999999</v>
      </c>
      <c r="ES821">
        <v>0</v>
      </c>
      <c r="ET821">
        <v>61.219999999999999</v>
      </c>
      <c r="EU821">
        <v>33.009999999999998</v>
      </c>
      <c r="EV821">
        <v>0</v>
      </c>
      <c r="EW821">
        <v>0</v>
      </c>
      <c r="EX821">
        <v>0</v>
      </c>
      <c r="EY821">
        <v>0</v>
      </c>
      <c r="FQ821">
        <v>0</v>
      </c>
      <c r="FR821">
        <f t="shared" si="603"/>
        <v>0</v>
      </c>
      <c r="FS821">
        <v>0</v>
      </c>
      <c r="FX821">
        <v>0</v>
      </c>
      <c r="FY821">
        <v>0</v>
      </c>
      <c r="GD821">
        <v>1</v>
      </c>
      <c r="GF821">
        <v>1602572179</v>
      </c>
      <c r="GG821">
        <v>2</v>
      </c>
      <c r="GH821">
        <v>1</v>
      </c>
      <c r="GI821">
        <v>-2</v>
      </c>
      <c r="GJ821">
        <v>0</v>
      </c>
      <c r="GK821">
        <v>0</v>
      </c>
      <c r="GL821">
        <f t="shared" si="604"/>
        <v>0</v>
      </c>
      <c r="GM821">
        <f t="shared" ref="GM821:GM822" si="612">ROUND(O821+X821+Y821,2)+GX821</f>
        <v>240.96000000000001</v>
      </c>
      <c r="GN821">
        <f t="shared" ref="GN821:GN822" si="613">IF(OR(BI821=0,BI821=1),ROUND(O821+X821+Y821,2),0)</f>
        <v>0</v>
      </c>
      <c r="GO821">
        <f t="shared" ref="GO821:GO822" si="614">IF(BI821=2,ROUND(O821+X821+Y821,2),0)</f>
        <v>0</v>
      </c>
      <c r="GP821">
        <f t="shared" ref="GP821:GP822" si="615">IF(BI821=4,ROUND(O821+X821+Y821,2)+GX821,0)</f>
        <v>240.96000000000001</v>
      </c>
      <c r="GR821">
        <v>0</v>
      </c>
      <c r="GS821">
        <v>3</v>
      </c>
      <c r="GT821">
        <v>0</v>
      </c>
      <c r="GV821">
        <f t="shared" si="609"/>
        <v>0</v>
      </c>
      <c r="GW821">
        <v>1</v>
      </c>
      <c r="GX821">
        <f t="shared" si="610"/>
        <v>0</v>
      </c>
      <c r="HA821">
        <v>0</v>
      </c>
      <c r="HB821">
        <v>0</v>
      </c>
      <c r="HC821">
        <f t="shared" si="611"/>
        <v>0</v>
      </c>
      <c r="IK821">
        <v>0</v>
      </c>
    </row>
    <row r="822" ht="12.75">
      <c r="A822">
        <v>17</v>
      </c>
      <c r="B822">
        <v>1</v>
      </c>
      <c r="D822">
        <f>ROW(EtalonRes!A196)</f>
        <v>196</v>
      </c>
      <c r="E822" t="s">
        <v>118</v>
      </c>
      <c r="F822" t="s">
        <v>119</v>
      </c>
      <c r="G822" t="s">
        <v>120</v>
      </c>
      <c r="H822" t="s">
        <v>112</v>
      </c>
      <c r="I822">
        <f>ROUND(I821,9)</f>
        <v>3.9359999999999999</v>
      </c>
      <c r="J822">
        <v>0</v>
      </c>
      <c r="K822">
        <f>ROUND(I821,9)</f>
        <v>3.9359999999999999</v>
      </c>
      <c r="O822">
        <f t="shared" si="572"/>
        <v>5819.3400000000001</v>
      </c>
      <c r="P822">
        <f t="shared" si="573"/>
        <v>0</v>
      </c>
      <c r="Q822">
        <f t="shared" si="574"/>
        <v>5819.3400000000001</v>
      </c>
      <c r="R822">
        <f t="shared" si="575"/>
        <v>3139.5100000000002</v>
      </c>
      <c r="S822">
        <f t="shared" si="576"/>
        <v>0</v>
      </c>
      <c r="T822">
        <f t="shared" si="577"/>
        <v>0</v>
      </c>
      <c r="U822">
        <f t="shared" si="578"/>
        <v>0</v>
      </c>
      <c r="V822">
        <f t="shared" si="579"/>
        <v>0</v>
      </c>
      <c r="W822">
        <f t="shared" si="580"/>
        <v>0</v>
      </c>
      <c r="X822">
        <f t="shared" si="581"/>
        <v>0</v>
      </c>
      <c r="Y822">
        <f t="shared" si="582"/>
        <v>0</v>
      </c>
      <c r="AA822">
        <v>52146028</v>
      </c>
      <c r="AB822">
        <f t="shared" si="583"/>
        <v>1478.49</v>
      </c>
      <c r="AC822">
        <f t="shared" si="584"/>
        <v>0</v>
      </c>
      <c r="AD822">
        <f>ROUND(((((ET822*51))-((EU822*51)))+AE822),6)</f>
        <v>1478.49</v>
      </c>
      <c r="AE822">
        <f>ROUND(((EU822*51)),6)</f>
        <v>797.63999999999999</v>
      </c>
      <c r="AF822">
        <f>ROUND(((EV822*51)),6)</f>
        <v>0</v>
      </c>
      <c r="AG822">
        <f t="shared" si="588"/>
        <v>0</v>
      </c>
      <c r="AH822">
        <f>((EW822*51))</f>
        <v>0</v>
      </c>
      <c r="AI822">
        <f>((EX822*51))</f>
        <v>0</v>
      </c>
      <c r="AJ822">
        <f t="shared" si="591"/>
        <v>0</v>
      </c>
      <c r="AK822">
        <v>28.989999999999998</v>
      </c>
      <c r="AL822">
        <v>0</v>
      </c>
      <c r="AM822">
        <v>28.989999999999998</v>
      </c>
      <c r="AN822">
        <v>15.640000000000001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1</v>
      </c>
      <c r="AW822">
        <v>1</v>
      </c>
      <c r="AZ822">
        <v>1</v>
      </c>
      <c r="BA822">
        <v>1</v>
      </c>
      <c r="BB822">
        <v>1</v>
      </c>
      <c r="BC822">
        <v>1</v>
      </c>
      <c r="BH822">
        <v>0</v>
      </c>
      <c r="BI822">
        <v>4</v>
      </c>
      <c r="BJ822" t="s">
        <v>121</v>
      </c>
      <c r="BM822">
        <v>1</v>
      </c>
      <c r="BN822">
        <v>0</v>
      </c>
      <c r="BP822">
        <v>0</v>
      </c>
      <c r="BQ822">
        <v>1</v>
      </c>
      <c r="BR822">
        <v>0</v>
      </c>
      <c r="BS822">
        <v>1</v>
      </c>
      <c r="BT822">
        <v>1</v>
      </c>
      <c r="BU822">
        <v>1</v>
      </c>
      <c r="BV822">
        <v>1</v>
      </c>
      <c r="BW822">
        <v>1</v>
      </c>
      <c r="BX822">
        <v>1</v>
      </c>
      <c r="BZ822">
        <v>0</v>
      </c>
      <c r="CA822">
        <v>0</v>
      </c>
      <c r="CE822">
        <v>0</v>
      </c>
      <c r="CF822">
        <v>0</v>
      </c>
      <c r="CG822">
        <v>0</v>
      </c>
      <c r="CM822">
        <v>0</v>
      </c>
      <c r="CO822">
        <v>0</v>
      </c>
      <c r="CP822">
        <f t="shared" si="592"/>
        <v>5819.3400000000001</v>
      </c>
      <c r="CQ822">
        <f t="shared" si="593"/>
        <v>0</v>
      </c>
      <c r="CR822">
        <f>(((((ET822*51))*BB822-((EU822*51))*BS822)+AE822*BS822)*AV822)</f>
        <v>1478.49</v>
      </c>
      <c r="CS822">
        <f t="shared" si="595"/>
        <v>797.63999999999999</v>
      </c>
      <c r="CT822">
        <f t="shared" si="596"/>
        <v>0</v>
      </c>
      <c r="CU822">
        <f t="shared" si="597"/>
        <v>0</v>
      </c>
      <c r="CV822">
        <f t="shared" si="598"/>
        <v>0</v>
      </c>
      <c r="CW822">
        <f t="shared" si="599"/>
        <v>0</v>
      </c>
      <c r="CX822">
        <f t="shared" si="600"/>
        <v>0</v>
      </c>
      <c r="CY822">
        <f t="shared" si="601"/>
        <v>0</v>
      </c>
      <c r="CZ822">
        <f t="shared" si="602"/>
        <v>0</v>
      </c>
      <c r="DE822" t="s">
        <v>122</v>
      </c>
      <c r="DF822" t="s">
        <v>122</v>
      </c>
      <c r="DG822" t="s">
        <v>122</v>
      </c>
      <c r="DI822" t="s">
        <v>122</v>
      </c>
      <c r="DJ822" t="s">
        <v>122</v>
      </c>
      <c r="DN822">
        <v>0</v>
      </c>
      <c r="DO822">
        <v>0</v>
      </c>
      <c r="DP822">
        <v>1</v>
      </c>
      <c r="DQ822">
        <v>1</v>
      </c>
      <c r="DU822">
        <v>1009</v>
      </c>
      <c r="DV822" t="s">
        <v>112</v>
      </c>
      <c r="DW822" t="s">
        <v>112</v>
      </c>
      <c r="DX822">
        <v>1000</v>
      </c>
      <c r="EE822">
        <v>51761347</v>
      </c>
      <c r="EF822">
        <v>1</v>
      </c>
      <c r="EG822" t="s">
        <v>106</v>
      </c>
      <c r="EH822">
        <v>0</v>
      </c>
      <c r="EJ822">
        <v>4</v>
      </c>
      <c r="EK822">
        <v>1</v>
      </c>
      <c r="EL822" t="s">
        <v>117</v>
      </c>
      <c r="EM822" t="s">
        <v>108</v>
      </c>
      <c r="EQ822">
        <v>0</v>
      </c>
      <c r="ER822">
        <v>28.989999999999998</v>
      </c>
      <c r="ES822">
        <v>0</v>
      </c>
      <c r="ET822">
        <v>28.989999999999998</v>
      </c>
      <c r="EU822">
        <v>15.640000000000001</v>
      </c>
      <c r="EV822">
        <v>0</v>
      </c>
      <c r="EW822">
        <v>0</v>
      </c>
      <c r="EX822">
        <v>0</v>
      </c>
      <c r="EY822">
        <v>0</v>
      </c>
      <c r="FQ822">
        <v>0</v>
      </c>
      <c r="FR822">
        <f t="shared" si="603"/>
        <v>0</v>
      </c>
      <c r="FS822">
        <v>0</v>
      </c>
      <c r="FX822">
        <v>0</v>
      </c>
      <c r="FY822">
        <v>0</v>
      </c>
      <c r="GD822">
        <v>1</v>
      </c>
      <c r="GF822">
        <v>-1355325295</v>
      </c>
      <c r="GG822">
        <v>2</v>
      </c>
      <c r="GH822">
        <v>1</v>
      </c>
      <c r="GI822">
        <v>-2</v>
      </c>
      <c r="GJ822">
        <v>0</v>
      </c>
      <c r="GK822">
        <v>0</v>
      </c>
      <c r="GL822">
        <f t="shared" si="604"/>
        <v>0</v>
      </c>
      <c r="GM822">
        <f t="shared" si="612"/>
        <v>5819.3400000000001</v>
      </c>
      <c r="GN822">
        <f t="shared" si="613"/>
        <v>0</v>
      </c>
      <c r="GO822">
        <f t="shared" si="614"/>
        <v>0</v>
      </c>
      <c r="GP822">
        <f t="shared" si="615"/>
        <v>5819.3400000000001</v>
      </c>
      <c r="GR822">
        <v>0</v>
      </c>
      <c r="GS822">
        <v>3</v>
      </c>
      <c r="GT822">
        <v>0</v>
      </c>
      <c r="GV822">
        <f t="shared" si="609"/>
        <v>0</v>
      </c>
      <c r="GW822">
        <v>1</v>
      </c>
      <c r="GX822">
        <f t="shared" si="610"/>
        <v>0</v>
      </c>
      <c r="HA822">
        <v>0</v>
      </c>
      <c r="HB822">
        <v>0</v>
      </c>
      <c r="HC822">
        <f t="shared" si="611"/>
        <v>0</v>
      </c>
      <c r="IK822">
        <v>0</v>
      </c>
    </row>
    <row r="824" ht="12.75">
      <c r="A824" s="43">
        <v>51</v>
      </c>
      <c r="B824" s="43">
        <f>B815</f>
        <v>1</v>
      </c>
      <c r="C824" s="43">
        <f>A815</f>
        <v>5</v>
      </c>
      <c r="D824" s="43">
        <f>ROW(A815)</f>
        <v>815</v>
      </c>
      <c r="E824" s="43"/>
      <c r="F824" s="43" t="str">
        <f>IF(F815&lt;&gt;"",F815,"")</f>
        <v xml:space="preserve">Новый подраздел</v>
      </c>
      <c r="G824" s="43" t="str">
        <f>IF(G815&lt;&gt;"",G815,"")</f>
        <v xml:space="preserve">Замена бортового камня - 20,0м.п.</v>
      </c>
      <c r="H824" s="43">
        <v>0</v>
      </c>
      <c r="I824" s="43"/>
      <c r="J824" s="43"/>
      <c r="K824" s="43"/>
      <c r="L824" s="43"/>
      <c r="M824" s="43"/>
      <c r="N824" s="43"/>
      <c r="O824" s="43">
        <f>ROUND(AB824,2)</f>
        <v>24513.5</v>
      </c>
      <c r="P824" s="43">
        <f>ROUND(AC824,2)</f>
        <v>11491</v>
      </c>
      <c r="Q824" s="43">
        <f>ROUND(AD824,2)</f>
        <v>10059.700000000001</v>
      </c>
      <c r="R824" s="43">
        <f>ROUND(AE824,2)</f>
        <v>5529.8400000000001</v>
      </c>
      <c r="S824" s="43">
        <f>ROUND(AF824,2)</f>
        <v>2962.8000000000002</v>
      </c>
      <c r="T824" s="43">
        <f>ROUND(AG824,2)</f>
        <v>0</v>
      </c>
      <c r="U824" s="43">
        <f>AH824</f>
        <v>13.199999999999999</v>
      </c>
      <c r="V824" s="43">
        <f>AI824</f>
        <v>0</v>
      </c>
      <c r="W824" s="43">
        <f>ROUND(AJ824,2)</f>
        <v>0</v>
      </c>
      <c r="X824" s="43">
        <f>ROUND(AK824,2)</f>
        <v>2073.96</v>
      </c>
      <c r="Y824" s="43">
        <f>ROUND(AL824,2)</f>
        <v>296.27999999999997</v>
      </c>
      <c r="Z824" s="43"/>
      <c r="AA824" s="43"/>
      <c r="AB824" s="43">
        <f>ROUND(SUMIF(AA819:AA822,"=52146028",O819:O822),2)</f>
        <v>24513.5</v>
      </c>
      <c r="AC824" s="43">
        <f>ROUND(SUMIF(AA819:AA822,"=52146028",P819:P822),2)</f>
        <v>11491</v>
      </c>
      <c r="AD824" s="43">
        <f>ROUND(SUMIF(AA819:AA822,"=52146028",Q819:Q822),2)</f>
        <v>10059.700000000001</v>
      </c>
      <c r="AE824" s="43">
        <f>ROUND(SUMIF(AA819:AA822,"=52146028",R819:R822),2)</f>
        <v>5529.8400000000001</v>
      </c>
      <c r="AF824" s="43">
        <f>ROUND(SUMIF(AA819:AA822,"=52146028",S819:S822),2)</f>
        <v>2962.8000000000002</v>
      </c>
      <c r="AG824" s="43">
        <f>ROUND(SUMIF(AA819:AA822,"=52146028",T819:T822),2)</f>
        <v>0</v>
      </c>
      <c r="AH824" s="43">
        <f>SUMIF(AA819:AA822,"=52146028",U819:U822)</f>
        <v>13.199999999999999</v>
      </c>
      <c r="AI824" s="43">
        <f>SUMIF(AA819:AA822,"=52146028",V819:V822)</f>
        <v>0</v>
      </c>
      <c r="AJ824" s="43">
        <f>ROUND(SUMIF(AA819:AA822,"=52146028",W819:W822),2)</f>
        <v>0</v>
      </c>
      <c r="AK824" s="43">
        <f>ROUND(SUMIF(AA819:AA822,"=52146028",X819:X822),2)</f>
        <v>2073.96</v>
      </c>
      <c r="AL824" s="43">
        <f>ROUND(SUMIF(AA819:AA822,"=52146028",Y819:Y822),2)</f>
        <v>296.27999999999997</v>
      </c>
      <c r="AM824" s="43"/>
      <c r="AN824" s="43"/>
      <c r="AO824" s="43">
        <f>ROUND(BX824,2)</f>
        <v>0</v>
      </c>
      <c r="AP824" s="43">
        <f>ROUND(BY824,2)</f>
        <v>0</v>
      </c>
      <c r="AQ824" s="43">
        <f>ROUND(BZ824,2)</f>
        <v>0</v>
      </c>
      <c r="AR824" s="43">
        <f>ROUND(CA824,2)</f>
        <v>29324.970000000001</v>
      </c>
      <c r="AS824" s="43">
        <f>ROUND(CB824,2)</f>
        <v>0</v>
      </c>
      <c r="AT824" s="43">
        <f>ROUND(CC824,2)</f>
        <v>0</v>
      </c>
      <c r="AU824" s="43">
        <f>ROUND(CD824,2)</f>
        <v>29324.970000000001</v>
      </c>
      <c r="AV824" s="43">
        <f>ROUND(CE824,2)</f>
        <v>11491</v>
      </c>
      <c r="AW824" s="43">
        <f>ROUND(CF824,2)</f>
        <v>11491</v>
      </c>
      <c r="AX824" s="43">
        <f>ROUND(CG824,2)</f>
        <v>0</v>
      </c>
      <c r="AY824" s="43">
        <f>ROUND(CH824,2)</f>
        <v>11491</v>
      </c>
      <c r="AZ824" s="43">
        <f>ROUND(CI824,2)</f>
        <v>0</v>
      </c>
      <c r="BA824" s="43">
        <f>ROUND(CJ824,2)</f>
        <v>0</v>
      </c>
      <c r="BB824" s="43">
        <f>ROUND(CK824,2)</f>
        <v>0</v>
      </c>
      <c r="BC824" s="43">
        <f>ROUND(CL824,2)</f>
        <v>0</v>
      </c>
      <c r="BD824" s="43">
        <f>ROUND(CM824,2)</f>
        <v>0</v>
      </c>
      <c r="BE824" s="43"/>
      <c r="BF824" s="43"/>
      <c r="BG824" s="43"/>
      <c r="BH824" s="43"/>
      <c r="BI824" s="43"/>
      <c r="BJ824" s="43"/>
      <c r="BK824" s="43"/>
      <c r="BL824" s="43"/>
      <c r="BM824" s="43"/>
      <c r="BN824" s="43"/>
      <c r="BO824" s="43"/>
      <c r="BP824" s="43"/>
      <c r="BQ824" s="43"/>
      <c r="BR824" s="43"/>
      <c r="BS824" s="43"/>
      <c r="BT824" s="43"/>
      <c r="BU824" s="43"/>
      <c r="BV824" s="43"/>
      <c r="BW824" s="43"/>
      <c r="BX824" s="43">
        <f>ROUND(SUMIF(AA819:AA822,"=52146028",FQ819:FQ822),2)</f>
        <v>0</v>
      </c>
      <c r="BY824" s="43">
        <f>ROUND(SUMIF(AA819:AA822,"=52146028",FR819:FR822),2)</f>
        <v>0</v>
      </c>
      <c r="BZ824" s="43">
        <f>ROUND(SUMIF(AA819:AA822,"=52146028",GL819:GL822),2)</f>
        <v>0</v>
      </c>
      <c r="CA824" s="43">
        <f>ROUND(SUMIF(AA819:AA822,"=52146028",GM819:GM822),2)</f>
        <v>29324.970000000001</v>
      </c>
      <c r="CB824" s="43">
        <f>ROUND(SUMIF(AA819:AA822,"=52146028",GN819:GN822),2)</f>
        <v>0</v>
      </c>
      <c r="CC824" s="43">
        <f>ROUND(SUMIF(AA819:AA822,"=52146028",GO819:GO822),2)</f>
        <v>0</v>
      </c>
      <c r="CD824" s="43">
        <f>ROUND(SUMIF(AA819:AA822,"=52146028",GP819:GP822),2)</f>
        <v>29324.970000000001</v>
      </c>
      <c r="CE824" s="43">
        <f>AC824-BX824</f>
        <v>11491</v>
      </c>
      <c r="CF824" s="43">
        <f>AC824-BY824</f>
        <v>11491</v>
      </c>
      <c r="CG824" s="43">
        <f>BX824-BZ824</f>
        <v>0</v>
      </c>
      <c r="CH824" s="43">
        <f>AC824-BX824-BY824+BZ824</f>
        <v>11491</v>
      </c>
      <c r="CI824" s="43">
        <f>BY824-BZ824</f>
        <v>0</v>
      </c>
      <c r="CJ824" s="43">
        <f>ROUND(SUMIF(AA819:AA822,"=52146028",GX819:GX822),2)</f>
        <v>0</v>
      </c>
      <c r="CK824" s="43">
        <f>ROUND(SUMIF(AA819:AA822,"=52146028",GY819:GY822),2)</f>
        <v>0</v>
      </c>
      <c r="CL824" s="43">
        <f>ROUND(SUMIF(AA819:AA822,"=52146028",GZ819:GZ822),2)</f>
        <v>0</v>
      </c>
      <c r="CM824" s="43">
        <f>ROUND(SUMIF(AA819:AA822,"=52146028",HD819:HD822),2)</f>
        <v>0</v>
      </c>
      <c r="CN824" s="43"/>
      <c r="CO824" s="43"/>
      <c r="CP824" s="43"/>
      <c r="CQ824" s="43"/>
      <c r="CR824" s="43"/>
      <c r="CS824" s="43"/>
      <c r="CT824" s="43"/>
      <c r="CU824" s="43"/>
      <c r="CV824" s="43"/>
      <c r="CW824" s="43"/>
      <c r="CX824" s="43"/>
      <c r="CY824" s="43"/>
      <c r="CZ824" s="43"/>
      <c r="DA824" s="43"/>
      <c r="DB824" s="43"/>
      <c r="DC824" s="43"/>
      <c r="DD824" s="43"/>
      <c r="DE824" s="43"/>
      <c r="DF824" s="43"/>
      <c r="DG824" s="44"/>
      <c r="DH824" s="44"/>
      <c r="DI824" s="44"/>
      <c r="DJ824" s="44"/>
      <c r="DK824" s="44"/>
      <c r="DL824" s="44"/>
      <c r="DM824" s="44"/>
      <c r="DN824" s="44"/>
      <c r="DO824" s="44"/>
      <c r="DP824" s="44"/>
      <c r="DQ824" s="44"/>
      <c r="DR824" s="44"/>
      <c r="DS824" s="44"/>
      <c r="DT824" s="44"/>
      <c r="DU824" s="44"/>
      <c r="DV824" s="44"/>
      <c r="DW824" s="44"/>
      <c r="DX824" s="44"/>
      <c r="DY824" s="44"/>
      <c r="DZ824" s="44"/>
      <c r="EA824" s="44"/>
      <c r="EB824" s="44"/>
      <c r="EC824" s="44"/>
      <c r="ED824" s="44"/>
      <c r="EE824" s="44"/>
      <c r="EF824" s="44"/>
      <c r="EG824" s="44"/>
      <c r="EH824" s="44"/>
      <c r="EI824" s="44"/>
      <c r="EJ824" s="44"/>
      <c r="EK824" s="44"/>
      <c r="EL824" s="44"/>
      <c r="EM824" s="44"/>
      <c r="EN824" s="44"/>
      <c r="EO824" s="44"/>
      <c r="EP824" s="44"/>
      <c r="EQ824" s="44"/>
      <c r="ER824" s="44"/>
      <c r="ES824" s="44"/>
      <c r="ET824" s="44"/>
      <c r="EU824" s="44"/>
      <c r="EV824" s="44"/>
      <c r="EW824" s="44"/>
      <c r="EX824" s="44"/>
      <c r="EY824" s="44"/>
      <c r="EZ824" s="44"/>
      <c r="FA824" s="44"/>
      <c r="FB824" s="44"/>
      <c r="FC824" s="44"/>
      <c r="FD824" s="44"/>
      <c r="FE824" s="44"/>
      <c r="FF824" s="44"/>
      <c r="FG824" s="44"/>
      <c r="FH824" s="44"/>
      <c r="FI824" s="44"/>
      <c r="FJ824" s="44"/>
      <c r="FK824" s="44"/>
      <c r="FL824" s="44"/>
      <c r="FM824" s="44"/>
      <c r="FN824" s="44"/>
      <c r="FO824" s="44"/>
      <c r="FP824" s="44"/>
      <c r="FQ824" s="44"/>
      <c r="FR824" s="44"/>
      <c r="FS824" s="44"/>
      <c r="FT824" s="44"/>
      <c r="FU824" s="44"/>
      <c r="FV824" s="44"/>
      <c r="FW824" s="44"/>
      <c r="FX824" s="44"/>
      <c r="FY824" s="44"/>
      <c r="FZ824" s="44"/>
      <c r="GA824" s="44"/>
      <c r="GB824" s="44"/>
      <c r="GC824" s="44"/>
      <c r="GD824" s="44"/>
      <c r="GE824" s="44"/>
      <c r="GF824" s="44"/>
      <c r="GG824" s="44"/>
      <c r="GH824" s="44"/>
      <c r="GI824" s="44"/>
      <c r="GJ824" s="44"/>
      <c r="GK824" s="44"/>
      <c r="GL824" s="44"/>
      <c r="GM824" s="44"/>
      <c r="GN824" s="44"/>
      <c r="GO824" s="44"/>
      <c r="GP824" s="44"/>
      <c r="GQ824" s="44"/>
      <c r="GR824" s="44"/>
      <c r="GS824" s="44"/>
      <c r="GT824" s="44"/>
      <c r="GU824" s="44"/>
      <c r="GV824" s="44"/>
      <c r="GW824" s="44"/>
      <c r="GX824" s="44">
        <v>0</v>
      </c>
    </row>
    <row r="826" ht="12.75">
      <c r="A826" s="45">
        <v>50</v>
      </c>
      <c r="B826" s="45">
        <v>0</v>
      </c>
      <c r="C826" s="45">
        <v>0</v>
      </c>
      <c r="D826" s="45">
        <v>1</v>
      </c>
      <c r="E826" s="45">
        <v>201</v>
      </c>
      <c r="F826" s="45">
        <f>ROUND(Source!O824,O826)</f>
        <v>24513.5</v>
      </c>
      <c r="G826" s="45" t="s">
        <v>123</v>
      </c>
      <c r="H826" s="45" t="s">
        <v>124</v>
      </c>
      <c r="I826" s="45"/>
      <c r="J826" s="45"/>
      <c r="K826" s="45">
        <v>201</v>
      </c>
      <c r="L826" s="45">
        <v>1</v>
      </c>
      <c r="M826" s="45">
        <v>3</v>
      </c>
      <c r="N826" s="45"/>
      <c r="O826" s="45">
        <v>2</v>
      </c>
      <c r="P826" s="45"/>
      <c r="Q826" s="45"/>
      <c r="R826" s="45"/>
      <c r="S826" s="45"/>
      <c r="T826" s="45"/>
      <c r="U826" s="45"/>
      <c r="V826" s="45"/>
      <c r="W826" s="45">
        <v>24513.5</v>
      </c>
      <c r="X826" s="45">
        <v>1</v>
      </c>
      <c r="Y826" s="45">
        <v>24513.5</v>
      </c>
      <c r="Z826" s="45"/>
      <c r="AA826" s="45"/>
      <c r="AB826" s="45"/>
    </row>
    <row r="827" ht="12.75">
      <c r="A827" s="45">
        <v>50</v>
      </c>
      <c r="B827" s="45">
        <v>0</v>
      </c>
      <c r="C827" s="45">
        <v>0</v>
      </c>
      <c r="D827" s="45">
        <v>1</v>
      </c>
      <c r="E827" s="45">
        <v>202</v>
      </c>
      <c r="F827" s="45">
        <f>ROUND(Source!P824,O827)</f>
        <v>11491</v>
      </c>
      <c r="G827" s="45" t="s">
        <v>125</v>
      </c>
      <c r="H827" s="45" t="s">
        <v>126</v>
      </c>
      <c r="I827" s="45"/>
      <c r="J827" s="45"/>
      <c r="K827" s="45">
        <v>202</v>
      </c>
      <c r="L827" s="45">
        <v>2</v>
      </c>
      <c r="M827" s="45">
        <v>3</v>
      </c>
      <c r="N827" s="45"/>
      <c r="O827" s="45">
        <v>2</v>
      </c>
      <c r="P827" s="45"/>
      <c r="Q827" s="45"/>
      <c r="R827" s="45"/>
      <c r="S827" s="45"/>
      <c r="T827" s="45"/>
      <c r="U827" s="45"/>
      <c r="V827" s="45"/>
      <c r="W827" s="45">
        <v>11491</v>
      </c>
      <c r="X827" s="45">
        <v>1</v>
      </c>
      <c r="Y827" s="45">
        <v>11491</v>
      </c>
      <c r="Z827" s="45"/>
      <c r="AA827" s="45"/>
      <c r="AB827" s="45"/>
    </row>
    <row r="828" ht="12.75">
      <c r="A828" s="45">
        <v>50</v>
      </c>
      <c r="B828" s="45">
        <v>0</v>
      </c>
      <c r="C828" s="45">
        <v>0</v>
      </c>
      <c r="D828" s="45">
        <v>1</v>
      </c>
      <c r="E828" s="45">
        <v>222</v>
      </c>
      <c r="F828" s="45">
        <f>ROUND(Source!AO824,O828)</f>
        <v>0</v>
      </c>
      <c r="G828" s="45" t="s">
        <v>127</v>
      </c>
      <c r="H828" s="45" t="s">
        <v>128</v>
      </c>
      <c r="I828" s="45"/>
      <c r="J828" s="45"/>
      <c r="K828" s="45">
        <v>222</v>
      </c>
      <c r="L828" s="45">
        <v>3</v>
      </c>
      <c r="M828" s="45">
        <v>3</v>
      </c>
      <c r="N828" s="45"/>
      <c r="O828" s="45">
        <v>2</v>
      </c>
      <c r="P828" s="45"/>
      <c r="Q828" s="45"/>
      <c r="R828" s="45"/>
      <c r="S828" s="45"/>
      <c r="T828" s="45"/>
      <c r="U828" s="45"/>
      <c r="V828" s="45"/>
      <c r="W828" s="45">
        <v>0</v>
      </c>
      <c r="X828" s="45">
        <v>1</v>
      </c>
      <c r="Y828" s="45">
        <v>0</v>
      </c>
      <c r="Z828" s="45"/>
      <c r="AA828" s="45"/>
      <c r="AB828" s="45"/>
    </row>
    <row r="829" ht="12.75">
      <c r="A829" s="45">
        <v>50</v>
      </c>
      <c r="B829" s="45">
        <v>0</v>
      </c>
      <c r="C829" s="45">
        <v>0</v>
      </c>
      <c r="D829" s="45">
        <v>1</v>
      </c>
      <c r="E829" s="45">
        <v>225</v>
      </c>
      <c r="F829" s="45">
        <f>ROUND(Source!AV824,O829)</f>
        <v>11491</v>
      </c>
      <c r="G829" s="45" t="s">
        <v>129</v>
      </c>
      <c r="H829" s="45" t="s">
        <v>130</v>
      </c>
      <c r="I829" s="45"/>
      <c r="J829" s="45"/>
      <c r="K829" s="45">
        <v>225</v>
      </c>
      <c r="L829" s="45">
        <v>4</v>
      </c>
      <c r="M829" s="45">
        <v>3</v>
      </c>
      <c r="N829" s="45"/>
      <c r="O829" s="45">
        <v>2</v>
      </c>
      <c r="P829" s="45"/>
      <c r="Q829" s="45"/>
      <c r="R829" s="45"/>
      <c r="S829" s="45"/>
      <c r="T829" s="45"/>
      <c r="U829" s="45"/>
      <c r="V829" s="45"/>
      <c r="W829" s="45">
        <v>11491</v>
      </c>
      <c r="X829" s="45">
        <v>1</v>
      </c>
      <c r="Y829" s="45">
        <v>11491</v>
      </c>
      <c r="Z829" s="45"/>
      <c r="AA829" s="45"/>
      <c r="AB829" s="45"/>
    </row>
    <row r="830" ht="12.75">
      <c r="A830" s="45">
        <v>50</v>
      </c>
      <c r="B830" s="45">
        <v>0</v>
      </c>
      <c r="C830" s="45">
        <v>0</v>
      </c>
      <c r="D830" s="45">
        <v>1</v>
      </c>
      <c r="E830" s="45">
        <v>226</v>
      </c>
      <c r="F830" s="45">
        <f>ROUND(Source!AW824,O830)</f>
        <v>11491</v>
      </c>
      <c r="G830" s="45" t="s">
        <v>131</v>
      </c>
      <c r="H830" s="45" t="s">
        <v>132</v>
      </c>
      <c r="I830" s="45"/>
      <c r="J830" s="45"/>
      <c r="K830" s="45">
        <v>226</v>
      </c>
      <c r="L830" s="45">
        <v>5</v>
      </c>
      <c r="M830" s="45">
        <v>3</v>
      </c>
      <c r="N830" s="45"/>
      <c r="O830" s="45">
        <v>2</v>
      </c>
      <c r="P830" s="45"/>
      <c r="Q830" s="45"/>
      <c r="R830" s="45"/>
      <c r="S830" s="45"/>
      <c r="T830" s="45"/>
      <c r="U830" s="45"/>
      <c r="V830" s="45"/>
      <c r="W830" s="45">
        <v>11491</v>
      </c>
      <c r="X830" s="45">
        <v>1</v>
      </c>
      <c r="Y830" s="45">
        <v>11491</v>
      </c>
      <c r="Z830" s="45"/>
      <c r="AA830" s="45"/>
      <c r="AB830" s="45"/>
    </row>
    <row r="831" ht="12.75">
      <c r="A831" s="45">
        <v>50</v>
      </c>
      <c r="B831" s="45">
        <v>0</v>
      </c>
      <c r="C831" s="45">
        <v>0</v>
      </c>
      <c r="D831" s="45">
        <v>1</v>
      </c>
      <c r="E831" s="45">
        <v>227</v>
      </c>
      <c r="F831" s="45">
        <f>ROUND(Source!AX824,O831)</f>
        <v>0</v>
      </c>
      <c r="G831" s="45" t="s">
        <v>133</v>
      </c>
      <c r="H831" s="45" t="s">
        <v>134</v>
      </c>
      <c r="I831" s="45"/>
      <c r="J831" s="45"/>
      <c r="K831" s="45">
        <v>227</v>
      </c>
      <c r="L831" s="45">
        <v>6</v>
      </c>
      <c r="M831" s="45">
        <v>3</v>
      </c>
      <c r="N831" s="45"/>
      <c r="O831" s="45">
        <v>2</v>
      </c>
      <c r="P831" s="45"/>
      <c r="Q831" s="45"/>
      <c r="R831" s="45"/>
      <c r="S831" s="45"/>
      <c r="T831" s="45"/>
      <c r="U831" s="45"/>
      <c r="V831" s="45"/>
      <c r="W831" s="45">
        <v>0</v>
      </c>
      <c r="X831" s="45">
        <v>1</v>
      </c>
      <c r="Y831" s="45">
        <v>0</v>
      </c>
      <c r="Z831" s="45"/>
      <c r="AA831" s="45"/>
      <c r="AB831" s="45"/>
    </row>
    <row r="832" ht="12.75">
      <c r="A832" s="45">
        <v>50</v>
      </c>
      <c r="B832" s="45">
        <v>0</v>
      </c>
      <c r="C832" s="45">
        <v>0</v>
      </c>
      <c r="D832" s="45">
        <v>1</v>
      </c>
      <c r="E832" s="45">
        <v>228</v>
      </c>
      <c r="F832" s="45">
        <f>ROUND(Source!AY824,O832)</f>
        <v>11491</v>
      </c>
      <c r="G832" s="45" t="s">
        <v>135</v>
      </c>
      <c r="H832" s="45" t="s">
        <v>136</v>
      </c>
      <c r="I832" s="45"/>
      <c r="J832" s="45"/>
      <c r="K832" s="45">
        <v>228</v>
      </c>
      <c r="L832" s="45">
        <v>7</v>
      </c>
      <c r="M832" s="45">
        <v>3</v>
      </c>
      <c r="N832" s="45"/>
      <c r="O832" s="45">
        <v>2</v>
      </c>
      <c r="P832" s="45"/>
      <c r="Q832" s="45"/>
      <c r="R832" s="45"/>
      <c r="S832" s="45"/>
      <c r="T832" s="45"/>
      <c r="U832" s="45"/>
      <c r="V832" s="45"/>
      <c r="W832" s="45">
        <v>11491</v>
      </c>
      <c r="X832" s="45">
        <v>1</v>
      </c>
      <c r="Y832" s="45">
        <v>11491</v>
      </c>
      <c r="Z832" s="45"/>
      <c r="AA832" s="45"/>
      <c r="AB832" s="45"/>
    </row>
    <row r="833" ht="12.75">
      <c r="A833" s="45">
        <v>50</v>
      </c>
      <c r="B833" s="45">
        <v>0</v>
      </c>
      <c r="C833" s="45">
        <v>0</v>
      </c>
      <c r="D833" s="45">
        <v>1</v>
      </c>
      <c r="E833" s="45">
        <v>216</v>
      </c>
      <c r="F833" s="45">
        <f>ROUND(Source!AP824,O833)</f>
        <v>0</v>
      </c>
      <c r="G833" s="45" t="s">
        <v>137</v>
      </c>
      <c r="H833" s="45" t="s">
        <v>138</v>
      </c>
      <c r="I833" s="45"/>
      <c r="J833" s="45"/>
      <c r="K833" s="45">
        <v>216</v>
      </c>
      <c r="L833" s="45">
        <v>8</v>
      </c>
      <c r="M833" s="45">
        <v>3</v>
      </c>
      <c r="N833" s="45"/>
      <c r="O833" s="45">
        <v>2</v>
      </c>
      <c r="P833" s="45"/>
      <c r="Q833" s="45"/>
      <c r="R833" s="45"/>
      <c r="S833" s="45"/>
      <c r="T833" s="45"/>
      <c r="U833" s="45"/>
      <c r="V833" s="45"/>
      <c r="W833" s="45">
        <v>0</v>
      </c>
      <c r="X833" s="45">
        <v>1</v>
      </c>
      <c r="Y833" s="45">
        <v>0</v>
      </c>
      <c r="Z833" s="45"/>
      <c r="AA833" s="45"/>
      <c r="AB833" s="45"/>
    </row>
    <row r="834" ht="12.75">
      <c r="A834" s="45">
        <v>50</v>
      </c>
      <c r="B834" s="45">
        <v>0</v>
      </c>
      <c r="C834" s="45">
        <v>0</v>
      </c>
      <c r="D834" s="45">
        <v>1</v>
      </c>
      <c r="E834" s="45">
        <v>223</v>
      </c>
      <c r="F834" s="45">
        <f>ROUND(Source!AQ824,O834)</f>
        <v>0</v>
      </c>
      <c r="G834" s="45" t="s">
        <v>139</v>
      </c>
      <c r="H834" s="45" t="s">
        <v>140</v>
      </c>
      <c r="I834" s="45"/>
      <c r="J834" s="45"/>
      <c r="K834" s="45">
        <v>223</v>
      </c>
      <c r="L834" s="45">
        <v>9</v>
      </c>
      <c r="M834" s="45">
        <v>3</v>
      </c>
      <c r="N834" s="45"/>
      <c r="O834" s="45">
        <v>2</v>
      </c>
      <c r="P834" s="45"/>
      <c r="Q834" s="45"/>
      <c r="R834" s="45"/>
      <c r="S834" s="45"/>
      <c r="T834" s="45"/>
      <c r="U834" s="45"/>
      <c r="V834" s="45"/>
      <c r="W834" s="45">
        <v>0</v>
      </c>
      <c r="X834" s="45">
        <v>1</v>
      </c>
      <c r="Y834" s="45">
        <v>0</v>
      </c>
      <c r="Z834" s="45"/>
      <c r="AA834" s="45"/>
      <c r="AB834" s="45"/>
    </row>
    <row r="835" ht="12.75">
      <c r="A835" s="45">
        <v>50</v>
      </c>
      <c r="B835" s="45">
        <v>0</v>
      </c>
      <c r="C835" s="45">
        <v>0</v>
      </c>
      <c r="D835" s="45">
        <v>1</v>
      </c>
      <c r="E835" s="45">
        <v>229</v>
      </c>
      <c r="F835" s="45">
        <f>ROUND(Source!AZ824,O835)</f>
        <v>0</v>
      </c>
      <c r="G835" s="45" t="s">
        <v>141</v>
      </c>
      <c r="H835" s="45" t="s">
        <v>142</v>
      </c>
      <c r="I835" s="45"/>
      <c r="J835" s="45"/>
      <c r="K835" s="45">
        <v>229</v>
      </c>
      <c r="L835" s="45">
        <v>10</v>
      </c>
      <c r="M835" s="45">
        <v>3</v>
      </c>
      <c r="N835" s="45"/>
      <c r="O835" s="45">
        <v>2</v>
      </c>
      <c r="P835" s="45"/>
      <c r="Q835" s="45"/>
      <c r="R835" s="45"/>
      <c r="S835" s="45"/>
      <c r="T835" s="45"/>
      <c r="U835" s="45"/>
      <c r="V835" s="45"/>
      <c r="W835" s="45">
        <v>0</v>
      </c>
      <c r="X835" s="45">
        <v>1</v>
      </c>
      <c r="Y835" s="45">
        <v>0</v>
      </c>
      <c r="Z835" s="45"/>
      <c r="AA835" s="45"/>
      <c r="AB835" s="45"/>
    </row>
    <row r="836" ht="12.75">
      <c r="A836" s="45">
        <v>50</v>
      </c>
      <c r="B836" s="45">
        <v>0</v>
      </c>
      <c r="C836" s="45">
        <v>0</v>
      </c>
      <c r="D836" s="45">
        <v>1</v>
      </c>
      <c r="E836" s="45">
        <v>203</v>
      </c>
      <c r="F836" s="45">
        <f>ROUND(Source!Q824,O836)</f>
        <v>10059.700000000001</v>
      </c>
      <c r="G836" s="45" t="s">
        <v>143</v>
      </c>
      <c r="H836" s="45" t="s">
        <v>144</v>
      </c>
      <c r="I836" s="45"/>
      <c r="J836" s="45"/>
      <c r="K836" s="45">
        <v>203</v>
      </c>
      <c r="L836" s="45">
        <v>11</v>
      </c>
      <c r="M836" s="45">
        <v>3</v>
      </c>
      <c r="N836" s="45"/>
      <c r="O836" s="45">
        <v>2</v>
      </c>
      <c r="P836" s="45"/>
      <c r="Q836" s="45"/>
      <c r="R836" s="45"/>
      <c r="S836" s="45"/>
      <c r="T836" s="45"/>
      <c r="U836" s="45"/>
      <c r="V836" s="45"/>
      <c r="W836" s="45">
        <v>10059.700000000001</v>
      </c>
      <c r="X836" s="45">
        <v>1</v>
      </c>
      <c r="Y836" s="45">
        <v>10059.700000000001</v>
      </c>
      <c r="Z836" s="45"/>
      <c r="AA836" s="45"/>
      <c r="AB836" s="45"/>
    </row>
    <row r="837" ht="12.75">
      <c r="A837" s="45">
        <v>50</v>
      </c>
      <c r="B837" s="45">
        <v>0</v>
      </c>
      <c r="C837" s="45">
        <v>0</v>
      </c>
      <c r="D837" s="45">
        <v>1</v>
      </c>
      <c r="E837" s="45">
        <v>231</v>
      </c>
      <c r="F837" s="45">
        <f>ROUND(Source!BB824,O837)</f>
        <v>0</v>
      </c>
      <c r="G837" s="45" t="s">
        <v>145</v>
      </c>
      <c r="H837" s="45" t="s">
        <v>146</v>
      </c>
      <c r="I837" s="45"/>
      <c r="J837" s="45"/>
      <c r="K837" s="45">
        <v>231</v>
      </c>
      <c r="L837" s="45">
        <v>12</v>
      </c>
      <c r="M837" s="45">
        <v>3</v>
      </c>
      <c r="N837" s="45"/>
      <c r="O837" s="45">
        <v>2</v>
      </c>
      <c r="P837" s="45"/>
      <c r="Q837" s="45"/>
      <c r="R837" s="45"/>
      <c r="S837" s="45"/>
      <c r="T837" s="45"/>
      <c r="U837" s="45"/>
      <c r="V837" s="45"/>
      <c r="W837" s="45">
        <v>0</v>
      </c>
      <c r="X837" s="45">
        <v>1</v>
      </c>
      <c r="Y837" s="45">
        <v>0</v>
      </c>
      <c r="Z837" s="45"/>
      <c r="AA837" s="45"/>
      <c r="AB837" s="45"/>
    </row>
    <row r="838" ht="12.75">
      <c r="A838" s="45">
        <v>50</v>
      </c>
      <c r="B838" s="45">
        <v>0</v>
      </c>
      <c r="C838" s="45">
        <v>0</v>
      </c>
      <c r="D838" s="45">
        <v>1</v>
      </c>
      <c r="E838" s="45">
        <v>204</v>
      </c>
      <c r="F838" s="45">
        <f>ROUND(Source!R824,O838)</f>
        <v>5529.8400000000001</v>
      </c>
      <c r="G838" s="45" t="s">
        <v>147</v>
      </c>
      <c r="H838" s="45" t="s">
        <v>148</v>
      </c>
      <c r="I838" s="45"/>
      <c r="J838" s="45"/>
      <c r="K838" s="45">
        <v>204</v>
      </c>
      <c r="L838" s="45">
        <v>13</v>
      </c>
      <c r="M838" s="45">
        <v>3</v>
      </c>
      <c r="N838" s="45"/>
      <c r="O838" s="45">
        <v>2</v>
      </c>
      <c r="P838" s="45"/>
      <c r="Q838" s="45"/>
      <c r="R838" s="45"/>
      <c r="S838" s="45"/>
      <c r="T838" s="45"/>
      <c r="U838" s="45"/>
      <c r="V838" s="45"/>
      <c r="W838" s="45">
        <v>5529.8400000000001</v>
      </c>
      <c r="X838" s="45">
        <v>1</v>
      </c>
      <c r="Y838" s="45">
        <v>5529.8400000000001</v>
      </c>
      <c r="Z838" s="45"/>
      <c r="AA838" s="45"/>
      <c r="AB838" s="45"/>
    </row>
    <row r="839" ht="12.75">
      <c r="A839" s="45">
        <v>50</v>
      </c>
      <c r="B839" s="45">
        <v>0</v>
      </c>
      <c r="C839" s="45">
        <v>0</v>
      </c>
      <c r="D839" s="45">
        <v>1</v>
      </c>
      <c r="E839" s="45">
        <v>205</v>
      </c>
      <c r="F839" s="45">
        <f>ROUND(Source!S824,O839)</f>
        <v>2962.8000000000002</v>
      </c>
      <c r="G839" s="45" t="s">
        <v>149</v>
      </c>
      <c r="H839" s="45" t="s">
        <v>150</v>
      </c>
      <c r="I839" s="45"/>
      <c r="J839" s="45"/>
      <c r="K839" s="45">
        <v>205</v>
      </c>
      <c r="L839" s="45">
        <v>14</v>
      </c>
      <c r="M839" s="45">
        <v>3</v>
      </c>
      <c r="N839" s="45"/>
      <c r="O839" s="45">
        <v>2</v>
      </c>
      <c r="P839" s="45"/>
      <c r="Q839" s="45"/>
      <c r="R839" s="45"/>
      <c r="S839" s="45"/>
      <c r="T839" s="45"/>
      <c r="U839" s="45"/>
      <c r="V839" s="45"/>
      <c r="W839" s="45">
        <v>2962.8000000000002</v>
      </c>
      <c r="X839" s="45">
        <v>1</v>
      </c>
      <c r="Y839" s="45">
        <v>2962.8000000000002</v>
      </c>
      <c r="Z839" s="45"/>
      <c r="AA839" s="45"/>
      <c r="AB839" s="45"/>
    </row>
    <row r="840" ht="12.75">
      <c r="A840" s="45">
        <v>50</v>
      </c>
      <c r="B840" s="45">
        <v>0</v>
      </c>
      <c r="C840" s="45">
        <v>0</v>
      </c>
      <c r="D840" s="45">
        <v>1</v>
      </c>
      <c r="E840" s="45">
        <v>232</v>
      </c>
      <c r="F840" s="45">
        <f>ROUND(Source!BC824,O840)</f>
        <v>0</v>
      </c>
      <c r="G840" s="45" t="s">
        <v>151</v>
      </c>
      <c r="H840" s="45" t="s">
        <v>152</v>
      </c>
      <c r="I840" s="45"/>
      <c r="J840" s="45"/>
      <c r="K840" s="45">
        <v>232</v>
      </c>
      <c r="L840" s="45">
        <v>15</v>
      </c>
      <c r="M840" s="45">
        <v>3</v>
      </c>
      <c r="N840" s="45"/>
      <c r="O840" s="45">
        <v>2</v>
      </c>
      <c r="P840" s="45"/>
      <c r="Q840" s="45"/>
      <c r="R840" s="45"/>
      <c r="S840" s="45"/>
      <c r="T840" s="45"/>
      <c r="U840" s="45"/>
      <c r="V840" s="45"/>
      <c r="W840" s="45">
        <v>0</v>
      </c>
      <c r="X840" s="45">
        <v>1</v>
      </c>
      <c r="Y840" s="45">
        <v>0</v>
      </c>
      <c r="Z840" s="45"/>
      <c r="AA840" s="45"/>
      <c r="AB840" s="45"/>
    </row>
    <row r="841" ht="12.75">
      <c r="A841" s="45">
        <v>50</v>
      </c>
      <c r="B841" s="45">
        <v>0</v>
      </c>
      <c r="C841" s="45">
        <v>0</v>
      </c>
      <c r="D841" s="45">
        <v>1</v>
      </c>
      <c r="E841" s="45">
        <v>214</v>
      </c>
      <c r="F841" s="45">
        <f>ROUND(Source!AS824,O841)</f>
        <v>0</v>
      </c>
      <c r="G841" s="45" t="s">
        <v>153</v>
      </c>
      <c r="H841" s="45" t="s">
        <v>154</v>
      </c>
      <c r="I841" s="45"/>
      <c r="J841" s="45"/>
      <c r="K841" s="45">
        <v>214</v>
      </c>
      <c r="L841" s="45">
        <v>16</v>
      </c>
      <c r="M841" s="45">
        <v>3</v>
      </c>
      <c r="N841" s="45"/>
      <c r="O841" s="45">
        <v>2</v>
      </c>
      <c r="P841" s="45"/>
      <c r="Q841" s="45"/>
      <c r="R841" s="45"/>
      <c r="S841" s="45"/>
      <c r="T841" s="45"/>
      <c r="U841" s="45"/>
      <c r="V841" s="45"/>
      <c r="W841" s="45">
        <v>0</v>
      </c>
      <c r="X841" s="45">
        <v>1</v>
      </c>
      <c r="Y841" s="45">
        <v>0</v>
      </c>
      <c r="Z841" s="45"/>
      <c r="AA841" s="45"/>
      <c r="AB841" s="45"/>
    </row>
    <row r="842" ht="12.75">
      <c r="A842" s="45">
        <v>50</v>
      </c>
      <c r="B842" s="45">
        <v>0</v>
      </c>
      <c r="C842" s="45">
        <v>0</v>
      </c>
      <c r="D842" s="45">
        <v>1</v>
      </c>
      <c r="E842" s="45">
        <v>215</v>
      </c>
      <c r="F842" s="45">
        <f>ROUND(Source!AT824,O842)</f>
        <v>0</v>
      </c>
      <c r="G842" s="45" t="s">
        <v>155</v>
      </c>
      <c r="H842" s="45" t="s">
        <v>156</v>
      </c>
      <c r="I842" s="45"/>
      <c r="J842" s="45"/>
      <c r="K842" s="45">
        <v>215</v>
      </c>
      <c r="L842" s="45">
        <v>17</v>
      </c>
      <c r="M842" s="45">
        <v>3</v>
      </c>
      <c r="N842" s="45"/>
      <c r="O842" s="45">
        <v>2</v>
      </c>
      <c r="P842" s="45"/>
      <c r="Q842" s="45"/>
      <c r="R842" s="45"/>
      <c r="S842" s="45"/>
      <c r="T842" s="45"/>
      <c r="U842" s="45"/>
      <c r="V842" s="45"/>
      <c r="W842" s="45">
        <v>0</v>
      </c>
      <c r="X842" s="45">
        <v>1</v>
      </c>
      <c r="Y842" s="45">
        <v>0</v>
      </c>
      <c r="Z842" s="45"/>
      <c r="AA842" s="45"/>
      <c r="AB842" s="45"/>
    </row>
    <row r="843" ht="12.75">
      <c r="A843" s="45">
        <v>50</v>
      </c>
      <c r="B843" s="45">
        <v>0</v>
      </c>
      <c r="C843" s="45">
        <v>0</v>
      </c>
      <c r="D843" s="45">
        <v>1</v>
      </c>
      <c r="E843" s="45">
        <v>217</v>
      </c>
      <c r="F843" s="45">
        <f>ROUND(Source!AU824,O843)</f>
        <v>29324.970000000001</v>
      </c>
      <c r="G843" s="45" t="s">
        <v>157</v>
      </c>
      <c r="H843" s="45" t="s">
        <v>158</v>
      </c>
      <c r="I843" s="45"/>
      <c r="J843" s="45"/>
      <c r="K843" s="45">
        <v>217</v>
      </c>
      <c r="L843" s="45">
        <v>18</v>
      </c>
      <c r="M843" s="45">
        <v>3</v>
      </c>
      <c r="N843" s="45"/>
      <c r="O843" s="45">
        <v>2</v>
      </c>
      <c r="P843" s="45"/>
      <c r="Q843" s="45"/>
      <c r="R843" s="45"/>
      <c r="S843" s="45"/>
      <c r="T843" s="45"/>
      <c r="U843" s="45"/>
      <c r="V843" s="45"/>
      <c r="W843" s="45">
        <v>29324.970000000001</v>
      </c>
      <c r="X843" s="45">
        <v>1</v>
      </c>
      <c r="Y843" s="45">
        <v>29324.970000000001</v>
      </c>
      <c r="Z843" s="45"/>
      <c r="AA843" s="45"/>
      <c r="AB843" s="45"/>
    </row>
    <row r="844" ht="12.75">
      <c r="A844" s="45">
        <v>50</v>
      </c>
      <c r="B844" s="45">
        <v>0</v>
      </c>
      <c r="C844" s="45">
        <v>0</v>
      </c>
      <c r="D844" s="45">
        <v>1</v>
      </c>
      <c r="E844" s="45">
        <v>230</v>
      </c>
      <c r="F844" s="45">
        <f>ROUND(Source!BA824,O844)</f>
        <v>0</v>
      </c>
      <c r="G844" s="45" t="s">
        <v>159</v>
      </c>
      <c r="H844" s="45" t="s">
        <v>160</v>
      </c>
      <c r="I844" s="45"/>
      <c r="J844" s="45"/>
      <c r="K844" s="45">
        <v>230</v>
      </c>
      <c r="L844" s="45">
        <v>19</v>
      </c>
      <c r="M844" s="45">
        <v>3</v>
      </c>
      <c r="N844" s="45"/>
      <c r="O844" s="45">
        <v>2</v>
      </c>
      <c r="P844" s="45"/>
      <c r="Q844" s="45"/>
      <c r="R844" s="45"/>
      <c r="S844" s="45"/>
      <c r="T844" s="45"/>
      <c r="U844" s="45"/>
      <c r="V844" s="45"/>
      <c r="W844" s="45">
        <v>0</v>
      </c>
      <c r="X844" s="45">
        <v>1</v>
      </c>
      <c r="Y844" s="45">
        <v>0</v>
      </c>
      <c r="Z844" s="45"/>
      <c r="AA844" s="45"/>
      <c r="AB844" s="45"/>
    </row>
    <row r="845" ht="12.75">
      <c r="A845" s="45">
        <v>50</v>
      </c>
      <c r="B845" s="45">
        <v>0</v>
      </c>
      <c r="C845" s="45">
        <v>0</v>
      </c>
      <c r="D845" s="45">
        <v>1</v>
      </c>
      <c r="E845" s="45">
        <v>206</v>
      </c>
      <c r="F845" s="45">
        <f>ROUND(Source!T824,O845)</f>
        <v>0</v>
      </c>
      <c r="G845" s="45" t="s">
        <v>161</v>
      </c>
      <c r="H845" s="45" t="s">
        <v>162</v>
      </c>
      <c r="I845" s="45"/>
      <c r="J845" s="45"/>
      <c r="K845" s="45">
        <v>206</v>
      </c>
      <c r="L845" s="45">
        <v>20</v>
      </c>
      <c r="M845" s="45">
        <v>3</v>
      </c>
      <c r="N845" s="45"/>
      <c r="O845" s="45">
        <v>2</v>
      </c>
      <c r="P845" s="45"/>
      <c r="Q845" s="45"/>
      <c r="R845" s="45"/>
      <c r="S845" s="45"/>
      <c r="T845" s="45"/>
      <c r="U845" s="45"/>
      <c r="V845" s="45"/>
      <c r="W845" s="45">
        <v>0</v>
      </c>
      <c r="X845" s="45">
        <v>1</v>
      </c>
      <c r="Y845" s="45">
        <v>0</v>
      </c>
      <c r="Z845" s="45"/>
      <c r="AA845" s="45"/>
      <c r="AB845" s="45"/>
    </row>
    <row r="846" ht="12.75">
      <c r="A846" s="45">
        <v>50</v>
      </c>
      <c r="B846" s="45">
        <v>0</v>
      </c>
      <c r="C846" s="45">
        <v>0</v>
      </c>
      <c r="D846" s="45">
        <v>1</v>
      </c>
      <c r="E846" s="45">
        <v>207</v>
      </c>
      <c r="F846" s="45">
        <f>Source!U824</f>
        <v>13.199999999999999</v>
      </c>
      <c r="G846" s="45" t="s">
        <v>163</v>
      </c>
      <c r="H846" s="45" t="s">
        <v>164</v>
      </c>
      <c r="I846" s="45"/>
      <c r="J846" s="45"/>
      <c r="K846" s="45">
        <v>207</v>
      </c>
      <c r="L846" s="45">
        <v>21</v>
      </c>
      <c r="M846" s="45">
        <v>3</v>
      </c>
      <c r="N846" s="45"/>
      <c r="O846" s="45">
        <v>-1</v>
      </c>
      <c r="P846" s="45"/>
      <c r="Q846" s="45"/>
      <c r="R846" s="45"/>
      <c r="S846" s="45"/>
      <c r="T846" s="45"/>
      <c r="U846" s="45"/>
      <c r="V846" s="45"/>
      <c r="W846" s="45">
        <v>13.199999999999999</v>
      </c>
      <c r="X846" s="45">
        <v>1</v>
      </c>
      <c r="Y846" s="45">
        <v>13.199999999999999</v>
      </c>
      <c r="Z846" s="45"/>
      <c r="AA846" s="45"/>
      <c r="AB846" s="45"/>
    </row>
    <row r="847" ht="12.75">
      <c r="A847" s="45">
        <v>50</v>
      </c>
      <c r="B847" s="45">
        <v>0</v>
      </c>
      <c r="C847" s="45">
        <v>0</v>
      </c>
      <c r="D847" s="45">
        <v>1</v>
      </c>
      <c r="E847" s="45">
        <v>208</v>
      </c>
      <c r="F847" s="45">
        <f>Source!V824</f>
        <v>0</v>
      </c>
      <c r="G847" s="45" t="s">
        <v>165</v>
      </c>
      <c r="H847" s="45" t="s">
        <v>166</v>
      </c>
      <c r="I847" s="45"/>
      <c r="J847" s="45"/>
      <c r="K847" s="45">
        <v>208</v>
      </c>
      <c r="L847" s="45">
        <v>22</v>
      </c>
      <c r="M847" s="45">
        <v>3</v>
      </c>
      <c r="N847" s="45"/>
      <c r="O847" s="45">
        <v>-1</v>
      </c>
      <c r="P847" s="45"/>
      <c r="Q847" s="45"/>
      <c r="R847" s="45"/>
      <c r="S847" s="45"/>
      <c r="T847" s="45"/>
      <c r="U847" s="45"/>
      <c r="V847" s="45"/>
      <c r="W847" s="45">
        <v>0</v>
      </c>
      <c r="X847" s="45">
        <v>1</v>
      </c>
      <c r="Y847" s="45">
        <v>0</v>
      </c>
      <c r="Z847" s="45"/>
      <c r="AA847" s="45"/>
      <c r="AB847" s="45"/>
    </row>
    <row r="848" ht="12.75">
      <c r="A848" s="45">
        <v>50</v>
      </c>
      <c r="B848" s="45">
        <v>0</v>
      </c>
      <c r="C848" s="45">
        <v>0</v>
      </c>
      <c r="D848" s="45">
        <v>1</v>
      </c>
      <c r="E848" s="45">
        <v>209</v>
      </c>
      <c r="F848" s="45">
        <f>ROUND(Source!W824,O848)</f>
        <v>0</v>
      </c>
      <c r="G848" s="45" t="s">
        <v>167</v>
      </c>
      <c r="H848" s="45" t="s">
        <v>168</v>
      </c>
      <c r="I848" s="45"/>
      <c r="J848" s="45"/>
      <c r="K848" s="45">
        <v>209</v>
      </c>
      <c r="L848" s="45">
        <v>23</v>
      </c>
      <c r="M848" s="45">
        <v>3</v>
      </c>
      <c r="N848" s="45"/>
      <c r="O848" s="45">
        <v>2</v>
      </c>
      <c r="P848" s="45"/>
      <c r="Q848" s="45"/>
      <c r="R848" s="45"/>
      <c r="S848" s="45"/>
      <c r="T848" s="45"/>
      <c r="U848" s="45"/>
      <c r="V848" s="45"/>
      <c r="W848" s="45">
        <v>0</v>
      </c>
      <c r="X848" s="45">
        <v>1</v>
      </c>
      <c r="Y848" s="45">
        <v>0</v>
      </c>
      <c r="Z848" s="45"/>
      <c r="AA848" s="45"/>
      <c r="AB848" s="45"/>
    </row>
    <row r="849" ht="12.75">
      <c r="A849" s="45">
        <v>50</v>
      </c>
      <c r="B849" s="45">
        <v>0</v>
      </c>
      <c r="C849" s="45">
        <v>0</v>
      </c>
      <c r="D849" s="45">
        <v>1</v>
      </c>
      <c r="E849" s="45">
        <v>233</v>
      </c>
      <c r="F849" s="45">
        <f>ROUND(Source!BD824,O849)</f>
        <v>0</v>
      </c>
      <c r="G849" s="45" t="s">
        <v>169</v>
      </c>
      <c r="H849" s="45" t="s">
        <v>170</v>
      </c>
      <c r="I849" s="45"/>
      <c r="J849" s="45"/>
      <c r="K849" s="45">
        <v>233</v>
      </c>
      <c r="L849" s="45">
        <v>24</v>
      </c>
      <c r="M849" s="45">
        <v>3</v>
      </c>
      <c r="N849" s="45"/>
      <c r="O849" s="45">
        <v>2</v>
      </c>
      <c r="P849" s="45"/>
      <c r="Q849" s="45"/>
      <c r="R849" s="45"/>
      <c r="S849" s="45"/>
      <c r="T849" s="45"/>
      <c r="U849" s="45"/>
      <c r="V849" s="45"/>
      <c r="W849" s="45">
        <v>0</v>
      </c>
      <c r="X849" s="45">
        <v>1</v>
      </c>
      <c r="Y849" s="45">
        <v>0</v>
      </c>
      <c r="Z849" s="45"/>
      <c r="AA849" s="45"/>
      <c r="AB849" s="45"/>
    </row>
    <row r="850" ht="12.75">
      <c r="A850" s="45">
        <v>50</v>
      </c>
      <c r="B850" s="45">
        <v>0</v>
      </c>
      <c r="C850" s="45">
        <v>0</v>
      </c>
      <c r="D850" s="45">
        <v>1</v>
      </c>
      <c r="E850" s="45">
        <v>210</v>
      </c>
      <c r="F850" s="45">
        <f>ROUND(Source!X824,O850)</f>
        <v>2073.96</v>
      </c>
      <c r="G850" s="45" t="s">
        <v>171</v>
      </c>
      <c r="H850" s="45" t="s">
        <v>172</v>
      </c>
      <c r="I850" s="45"/>
      <c r="J850" s="45"/>
      <c r="K850" s="45">
        <v>210</v>
      </c>
      <c r="L850" s="45">
        <v>25</v>
      </c>
      <c r="M850" s="45">
        <v>3</v>
      </c>
      <c r="N850" s="45"/>
      <c r="O850" s="45">
        <v>2</v>
      </c>
      <c r="P850" s="45"/>
      <c r="Q850" s="45"/>
      <c r="R850" s="45"/>
      <c r="S850" s="45"/>
      <c r="T850" s="45"/>
      <c r="U850" s="45"/>
      <c r="V850" s="45"/>
      <c r="W850" s="45">
        <v>2073.96</v>
      </c>
      <c r="X850" s="45">
        <v>1</v>
      </c>
      <c r="Y850" s="45">
        <v>2073.96</v>
      </c>
      <c r="Z850" s="45"/>
      <c r="AA850" s="45"/>
      <c r="AB850" s="45"/>
    </row>
    <row r="851" ht="12.75">
      <c r="A851" s="45">
        <v>50</v>
      </c>
      <c r="B851" s="45">
        <v>0</v>
      </c>
      <c r="C851" s="45">
        <v>0</v>
      </c>
      <c r="D851" s="45">
        <v>1</v>
      </c>
      <c r="E851" s="45">
        <v>211</v>
      </c>
      <c r="F851" s="45">
        <f>ROUND(Source!Y824,O851)</f>
        <v>296.27999999999997</v>
      </c>
      <c r="G851" s="45" t="s">
        <v>173</v>
      </c>
      <c r="H851" s="45" t="s">
        <v>174</v>
      </c>
      <c r="I851" s="45"/>
      <c r="J851" s="45"/>
      <c r="K851" s="45">
        <v>211</v>
      </c>
      <c r="L851" s="45">
        <v>26</v>
      </c>
      <c r="M851" s="45">
        <v>3</v>
      </c>
      <c r="N851" s="45"/>
      <c r="O851" s="45">
        <v>2</v>
      </c>
      <c r="P851" s="45"/>
      <c r="Q851" s="45"/>
      <c r="R851" s="45"/>
      <c r="S851" s="45"/>
      <c r="T851" s="45"/>
      <c r="U851" s="45"/>
      <c r="V851" s="45"/>
      <c r="W851" s="45">
        <v>296.27999999999997</v>
      </c>
      <c r="X851" s="45">
        <v>1</v>
      </c>
      <c r="Y851" s="45">
        <v>296.27999999999997</v>
      </c>
      <c r="Z851" s="45"/>
      <c r="AA851" s="45"/>
      <c r="AB851" s="45"/>
    </row>
    <row r="852" ht="12.75">
      <c r="A852" s="45">
        <v>50</v>
      </c>
      <c r="B852" s="45">
        <v>0</v>
      </c>
      <c r="C852" s="45">
        <v>0</v>
      </c>
      <c r="D852" s="45">
        <v>1</v>
      </c>
      <c r="E852" s="45">
        <v>224</v>
      </c>
      <c r="F852" s="45">
        <f>ROUND(Source!AR824,O852)</f>
        <v>29324.970000000001</v>
      </c>
      <c r="G852" s="45" t="s">
        <v>175</v>
      </c>
      <c r="H852" s="45" t="s">
        <v>176</v>
      </c>
      <c r="I852" s="45"/>
      <c r="J852" s="45"/>
      <c r="K852" s="45">
        <v>224</v>
      </c>
      <c r="L852" s="45">
        <v>27</v>
      </c>
      <c r="M852" s="45">
        <v>3</v>
      </c>
      <c r="N852" s="45"/>
      <c r="O852" s="45">
        <v>2</v>
      </c>
      <c r="P852" s="45"/>
      <c r="Q852" s="45"/>
      <c r="R852" s="45"/>
      <c r="S852" s="45"/>
      <c r="T852" s="45"/>
      <c r="U852" s="45"/>
      <c r="V852" s="45"/>
      <c r="W852" s="45">
        <v>29324.970000000001</v>
      </c>
      <c r="X852" s="45">
        <v>1</v>
      </c>
      <c r="Y852" s="45">
        <v>29324.970000000001</v>
      </c>
      <c r="Z852" s="45"/>
      <c r="AA852" s="45"/>
      <c r="AB852" s="45"/>
    </row>
    <row r="853" ht="12.75">
      <c r="A853" s="45">
        <v>50</v>
      </c>
      <c r="B853" s="45">
        <v>1</v>
      </c>
      <c r="C853" s="45">
        <v>0</v>
      </c>
      <c r="D853" s="45">
        <v>2</v>
      </c>
      <c r="E853" s="45">
        <v>0</v>
      </c>
      <c r="F853" s="45">
        <f>ROUND(F852,O853)</f>
        <v>29324.970000000001</v>
      </c>
      <c r="G853" s="45" t="s">
        <v>177</v>
      </c>
      <c r="H853" s="45" t="s">
        <v>178</v>
      </c>
      <c r="I853" s="45"/>
      <c r="J853" s="45"/>
      <c r="K853" s="45">
        <v>212</v>
      </c>
      <c r="L853" s="45">
        <v>28</v>
      </c>
      <c r="M853" s="45">
        <v>0</v>
      </c>
      <c r="N853" s="45"/>
      <c r="O853" s="45">
        <v>2</v>
      </c>
      <c r="P853" s="45"/>
      <c r="Q853" s="45"/>
      <c r="R853" s="45"/>
      <c r="S853" s="45"/>
      <c r="T853" s="45"/>
      <c r="U853" s="45"/>
      <c r="V853" s="45"/>
      <c r="W853" s="45">
        <v>29324.970000000001</v>
      </c>
      <c r="X853" s="45">
        <v>1</v>
      </c>
      <c r="Y853" s="45">
        <v>29324.970000000001</v>
      </c>
      <c r="Z853" s="45"/>
      <c r="AA853" s="45"/>
      <c r="AB853" s="45"/>
    </row>
    <row r="854" ht="12.75">
      <c r="A854" s="45">
        <v>50</v>
      </c>
      <c r="B854" s="45">
        <v>1</v>
      </c>
      <c r="C854" s="45">
        <v>0</v>
      </c>
      <c r="D854" s="45">
        <v>2</v>
      </c>
      <c r="E854" s="45">
        <v>0</v>
      </c>
      <c r="F854" s="45">
        <f>ROUND(F853*0.2,O854)</f>
        <v>5864.9899999999998</v>
      </c>
      <c r="G854" s="45" t="s">
        <v>179</v>
      </c>
      <c r="H854" s="45" t="s">
        <v>180</v>
      </c>
      <c r="I854" s="45"/>
      <c r="J854" s="45"/>
      <c r="K854" s="45">
        <v>212</v>
      </c>
      <c r="L854" s="45">
        <v>29</v>
      </c>
      <c r="M854" s="45">
        <v>0</v>
      </c>
      <c r="N854" s="45"/>
      <c r="O854" s="45">
        <v>2</v>
      </c>
      <c r="P854" s="45"/>
      <c r="Q854" s="45"/>
      <c r="R854" s="45"/>
      <c r="S854" s="45"/>
      <c r="T854" s="45"/>
      <c r="U854" s="45"/>
      <c r="V854" s="45"/>
      <c r="W854" s="45">
        <v>5864.9899999999998</v>
      </c>
      <c r="X854" s="45">
        <v>1</v>
      </c>
      <c r="Y854" s="45">
        <v>5864.9899999999998</v>
      </c>
      <c r="Z854" s="45"/>
      <c r="AA854" s="45"/>
      <c r="AB854" s="45"/>
    </row>
    <row r="855" ht="12.75">
      <c r="A855" s="45">
        <v>50</v>
      </c>
      <c r="B855" s="45">
        <v>1</v>
      </c>
      <c r="C855" s="45">
        <v>0</v>
      </c>
      <c r="D855" s="45">
        <v>2</v>
      </c>
      <c r="E855" s="45">
        <v>213</v>
      </c>
      <c r="F855" s="45">
        <f>ROUND(F853+F854,O855)</f>
        <v>35189.959999999999</v>
      </c>
      <c r="G855" s="45" t="s">
        <v>181</v>
      </c>
      <c r="H855" s="45" t="s">
        <v>175</v>
      </c>
      <c r="I855" s="45"/>
      <c r="J855" s="45"/>
      <c r="K855" s="45">
        <v>212</v>
      </c>
      <c r="L855" s="45">
        <v>30</v>
      </c>
      <c r="M855" s="45">
        <v>0</v>
      </c>
      <c r="N855" s="45"/>
      <c r="O855" s="45">
        <v>2</v>
      </c>
      <c r="P855" s="45"/>
      <c r="Q855" s="45"/>
      <c r="R855" s="45"/>
      <c r="S855" s="45"/>
      <c r="T855" s="45"/>
      <c r="U855" s="45"/>
      <c r="V855" s="45"/>
      <c r="W855" s="45">
        <v>35189.959999999999</v>
      </c>
      <c r="X855" s="45">
        <v>1</v>
      </c>
      <c r="Y855" s="45">
        <v>35189.959999999999</v>
      </c>
      <c r="Z855" s="45"/>
      <c r="AA855" s="45"/>
      <c r="AB855" s="45"/>
    </row>
    <row r="856" ht="12.75">
      <c r="A856" s="45">
        <v>50</v>
      </c>
      <c r="B856" s="45">
        <v>1</v>
      </c>
      <c r="C856" s="45">
        <v>0</v>
      </c>
      <c r="D856" s="45">
        <v>2</v>
      </c>
      <c r="E856" s="45">
        <v>0</v>
      </c>
      <c r="F856" s="45">
        <f>ROUND(F855*0.5857501461,O856)</f>
        <v>20612.52</v>
      </c>
      <c r="G856" s="45" t="s">
        <v>182</v>
      </c>
      <c r="H856" s="45" t="s">
        <v>183</v>
      </c>
      <c r="I856" s="45"/>
      <c r="J856" s="45"/>
      <c r="K856" s="45">
        <v>212</v>
      </c>
      <c r="L856" s="45">
        <v>31</v>
      </c>
      <c r="M856" s="45">
        <v>0</v>
      </c>
      <c r="N856" s="45"/>
      <c r="O856" s="45">
        <v>2</v>
      </c>
      <c r="P856" s="45"/>
      <c r="Q856" s="45"/>
      <c r="R856" s="45"/>
      <c r="S856" s="45"/>
      <c r="T856" s="45"/>
      <c r="U856" s="45"/>
      <c r="V856" s="45"/>
      <c r="W856" s="45">
        <v>20612.52</v>
      </c>
      <c r="X856" s="45">
        <v>1</v>
      </c>
      <c r="Y856" s="45">
        <v>20612.52</v>
      </c>
      <c r="Z856" s="45"/>
      <c r="AA856" s="45"/>
      <c r="AB856" s="45"/>
    </row>
    <row r="858" ht="12.75">
      <c r="A858" s="43">
        <v>51</v>
      </c>
      <c r="B858" s="43">
        <f>B768</f>
        <v>1</v>
      </c>
      <c r="C858" s="43">
        <f>A768</f>
        <v>4</v>
      </c>
      <c r="D858" s="43">
        <f>ROW(A768)</f>
        <v>768</v>
      </c>
      <c r="E858" s="43"/>
      <c r="F858" s="43" t="str">
        <f>IF(F768&lt;&gt;"",F768,"")</f>
        <v xml:space="preserve">Новый раздел</v>
      </c>
      <c r="G858" s="43" t="str">
        <f>IF(G768&lt;&gt;"",G768,"")</f>
        <v xml:space="preserve">Ореховское кладбище, Шипиловский проезд</v>
      </c>
      <c r="H858" s="43">
        <v>0</v>
      </c>
      <c r="I858" s="43"/>
      <c r="J858" s="43"/>
      <c r="K858" s="43"/>
      <c r="L858" s="43"/>
      <c r="M858" s="43"/>
      <c r="N858" s="43"/>
      <c r="O858" s="43">
        <f>ROUND(O781+O824+AB858,2)</f>
        <v>92624.710000000006</v>
      </c>
      <c r="P858" s="43">
        <f>ROUND(P781+P824+AC858,2)</f>
        <v>49365</v>
      </c>
      <c r="Q858" s="43">
        <f>ROUND(Q781+Q824+AD858,2)</f>
        <v>33992.910000000003</v>
      </c>
      <c r="R858" s="43">
        <f>ROUND(R781+R824+AE858,2)</f>
        <v>17713.080000000002</v>
      </c>
      <c r="S858" s="43">
        <f>ROUND(S781+S824+AF858,2)</f>
        <v>9266.7999999999993</v>
      </c>
      <c r="T858" s="43">
        <f>ROUND(T781+T824+AG858,2)</f>
        <v>0</v>
      </c>
      <c r="U858" s="43">
        <f>U781+U824+AH858</f>
        <v>36.200000000000003</v>
      </c>
      <c r="V858" s="43">
        <f>V781+V824+AI858</f>
        <v>0</v>
      </c>
      <c r="W858" s="43">
        <f>ROUND(W781+W824+AJ858,2)</f>
        <v>0</v>
      </c>
      <c r="X858" s="43">
        <f>ROUND(X781+X824+AK858,2)</f>
        <v>6486.7600000000002</v>
      </c>
      <c r="Y858" s="43">
        <f>ROUND(Y781+Y824+AL858,2)</f>
        <v>926.67999999999995</v>
      </c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>
        <f>ROUND(AO781+AO824+BX858,2)</f>
        <v>0</v>
      </c>
      <c r="AP858" s="43">
        <f>ROUND(AP781+AP824+BY858,2)</f>
        <v>0</v>
      </c>
      <c r="AQ858" s="43">
        <f>ROUND(AQ781+AQ824+BZ858,2)</f>
        <v>0</v>
      </c>
      <c r="AR858" s="43">
        <f>ROUND(AR781+AR824+CA858,2)</f>
        <v>107025.10000000001</v>
      </c>
      <c r="AS858" s="43">
        <f>ROUND(AS781+AS824+CB858,2)</f>
        <v>0</v>
      </c>
      <c r="AT858" s="43">
        <f>ROUND(AT781+AT824+CC858,2)</f>
        <v>0</v>
      </c>
      <c r="AU858" s="43">
        <f>ROUND(AU781+AU824+CD858,2)</f>
        <v>107025.10000000001</v>
      </c>
      <c r="AV858" s="43">
        <f>ROUND(AV781+AV824+CE858,2)</f>
        <v>49365</v>
      </c>
      <c r="AW858" s="43">
        <f>ROUND(AW781+AW824+CF858,2)</f>
        <v>49365</v>
      </c>
      <c r="AX858" s="43">
        <f>ROUND(AX781+AX824+CG858,2)</f>
        <v>0</v>
      </c>
      <c r="AY858" s="43">
        <f>ROUND(AY781+AY824+CH858,2)</f>
        <v>49365</v>
      </c>
      <c r="AZ858" s="43">
        <f>ROUND(AZ781+AZ824+CI858,2)</f>
        <v>0</v>
      </c>
      <c r="BA858" s="43">
        <f>ROUND(BA781+BA824+CJ858,2)</f>
        <v>0</v>
      </c>
      <c r="BB858" s="43">
        <f>ROUND(BB781+BB824+CK858,2)</f>
        <v>0</v>
      </c>
      <c r="BC858" s="43">
        <f>ROUND(BC781+BC824+CL858,2)</f>
        <v>0</v>
      </c>
      <c r="BD858" s="43">
        <f>ROUND(BD781+BD824+CM858,2)</f>
        <v>0</v>
      </c>
      <c r="BE858" s="43"/>
      <c r="BF858" s="43"/>
      <c r="BG858" s="43"/>
      <c r="BH858" s="43"/>
      <c r="BI858" s="43"/>
      <c r="BJ858" s="43"/>
      <c r="BK858" s="43"/>
      <c r="BL858" s="43"/>
      <c r="BM858" s="43"/>
      <c r="BN858" s="43"/>
      <c r="BO858" s="43"/>
      <c r="BP858" s="43"/>
      <c r="BQ858" s="43"/>
      <c r="BR858" s="43"/>
      <c r="BS858" s="43"/>
      <c r="BT858" s="43"/>
      <c r="BU858" s="43"/>
      <c r="BV858" s="43"/>
      <c r="BW858" s="43"/>
      <c r="BX858" s="43"/>
      <c r="BY858" s="43"/>
      <c r="BZ858" s="43"/>
      <c r="CA858" s="43"/>
      <c r="CB858" s="43"/>
      <c r="CC858" s="43"/>
      <c r="CD858" s="43"/>
      <c r="CE858" s="43"/>
      <c r="CF858" s="43"/>
      <c r="CG858" s="43"/>
      <c r="CH858" s="43"/>
      <c r="CI858" s="43"/>
      <c r="CJ858" s="43"/>
      <c r="CK858" s="43"/>
      <c r="CL858" s="43"/>
      <c r="CM858" s="43"/>
      <c r="CN858" s="43"/>
      <c r="CO858" s="43"/>
      <c r="CP858" s="43"/>
      <c r="CQ858" s="43"/>
      <c r="CR858" s="43"/>
      <c r="CS858" s="43"/>
      <c r="CT858" s="43"/>
      <c r="CU858" s="43"/>
      <c r="CV858" s="43"/>
      <c r="CW858" s="43"/>
      <c r="CX858" s="43"/>
      <c r="CY858" s="43"/>
      <c r="CZ858" s="43"/>
      <c r="DA858" s="43"/>
      <c r="DB858" s="43"/>
      <c r="DC858" s="43"/>
      <c r="DD858" s="43"/>
      <c r="DE858" s="43"/>
      <c r="DF858" s="43"/>
      <c r="DG858" s="44"/>
      <c r="DH858" s="44"/>
      <c r="DI858" s="44"/>
      <c r="DJ858" s="44"/>
      <c r="DK858" s="44"/>
      <c r="DL858" s="44"/>
      <c r="DM858" s="44"/>
      <c r="DN858" s="44"/>
      <c r="DO858" s="44"/>
      <c r="DP858" s="44"/>
      <c r="DQ858" s="44"/>
      <c r="DR858" s="44"/>
      <c r="DS858" s="44"/>
      <c r="DT858" s="44"/>
      <c r="DU858" s="44"/>
      <c r="DV858" s="44"/>
      <c r="DW858" s="44"/>
      <c r="DX858" s="44"/>
      <c r="DY858" s="44"/>
      <c r="DZ858" s="44"/>
      <c r="EA858" s="44"/>
      <c r="EB858" s="44"/>
      <c r="EC858" s="44"/>
      <c r="ED858" s="44"/>
      <c r="EE858" s="44"/>
      <c r="EF858" s="44"/>
      <c r="EG858" s="44"/>
      <c r="EH858" s="44"/>
      <c r="EI858" s="44"/>
      <c r="EJ858" s="44"/>
      <c r="EK858" s="44"/>
      <c r="EL858" s="44"/>
      <c r="EM858" s="44"/>
      <c r="EN858" s="44"/>
      <c r="EO858" s="44"/>
      <c r="EP858" s="44"/>
      <c r="EQ858" s="44"/>
      <c r="ER858" s="44"/>
      <c r="ES858" s="44"/>
      <c r="ET858" s="44"/>
      <c r="EU858" s="44"/>
      <c r="EV858" s="44"/>
      <c r="EW858" s="44"/>
      <c r="EX858" s="44"/>
      <c r="EY858" s="44"/>
      <c r="EZ858" s="44"/>
      <c r="FA858" s="44"/>
      <c r="FB858" s="44"/>
      <c r="FC858" s="44"/>
      <c r="FD858" s="44"/>
      <c r="FE858" s="44"/>
      <c r="FF858" s="44"/>
      <c r="FG858" s="44"/>
      <c r="FH858" s="44"/>
      <c r="FI858" s="44"/>
      <c r="FJ858" s="44"/>
      <c r="FK858" s="44"/>
      <c r="FL858" s="44"/>
      <c r="FM858" s="44"/>
      <c r="FN858" s="44"/>
      <c r="FO858" s="44"/>
      <c r="FP858" s="44"/>
      <c r="FQ858" s="44"/>
      <c r="FR858" s="44"/>
      <c r="FS858" s="44"/>
      <c r="FT858" s="44"/>
      <c r="FU858" s="44"/>
      <c r="FV858" s="44"/>
      <c r="FW858" s="44"/>
      <c r="FX858" s="44"/>
      <c r="FY858" s="44"/>
      <c r="FZ858" s="44"/>
      <c r="GA858" s="44"/>
      <c r="GB858" s="44"/>
      <c r="GC858" s="44"/>
      <c r="GD858" s="44"/>
      <c r="GE858" s="44"/>
      <c r="GF858" s="44"/>
      <c r="GG858" s="44"/>
      <c r="GH858" s="44"/>
      <c r="GI858" s="44"/>
      <c r="GJ858" s="44"/>
      <c r="GK858" s="44"/>
      <c r="GL858" s="44"/>
      <c r="GM858" s="44"/>
      <c r="GN858" s="44"/>
      <c r="GO858" s="44"/>
      <c r="GP858" s="44"/>
      <c r="GQ858" s="44"/>
      <c r="GR858" s="44"/>
      <c r="GS858" s="44"/>
      <c r="GT858" s="44"/>
      <c r="GU858" s="44"/>
      <c r="GV858" s="44"/>
      <c r="GW858" s="44"/>
      <c r="GX858" s="44">
        <v>0</v>
      </c>
    </row>
    <row r="860" ht="12.75">
      <c r="A860" s="45">
        <v>50</v>
      </c>
      <c r="B860" s="45">
        <v>0</v>
      </c>
      <c r="C860" s="45">
        <v>0</v>
      </c>
      <c r="D860" s="45">
        <v>1</v>
      </c>
      <c r="E860" s="45">
        <v>201</v>
      </c>
      <c r="F860" s="45">
        <f>ROUND(Source!O858,O860)</f>
        <v>92624.710000000006</v>
      </c>
      <c r="G860" s="45" t="s">
        <v>123</v>
      </c>
      <c r="H860" s="45" t="s">
        <v>124</v>
      </c>
      <c r="I860" s="45"/>
      <c r="J860" s="45"/>
      <c r="K860" s="45">
        <v>201</v>
      </c>
      <c r="L860" s="45">
        <v>1</v>
      </c>
      <c r="M860" s="45">
        <v>3</v>
      </c>
      <c r="N860" s="45"/>
      <c r="O860" s="45">
        <v>2</v>
      </c>
      <c r="P860" s="45"/>
      <c r="Q860" s="45"/>
      <c r="R860" s="45"/>
      <c r="S860" s="45"/>
      <c r="T860" s="45"/>
      <c r="U860" s="45"/>
      <c r="V860" s="45"/>
      <c r="W860" s="45">
        <v>92624.710000000006</v>
      </c>
      <c r="X860" s="45">
        <v>1</v>
      </c>
      <c r="Y860" s="45">
        <v>92624.710000000006</v>
      </c>
      <c r="Z860" s="45"/>
      <c r="AA860" s="45"/>
      <c r="AB860" s="45"/>
    </row>
    <row r="861" ht="12.75">
      <c r="A861" s="45">
        <v>50</v>
      </c>
      <c r="B861" s="45">
        <v>0</v>
      </c>
      <c r="C861" s="45">
        <v>0</v>
      </c>
      <c r="D861" s="45">
        <v>1</v>
      </c>
      <c r="E861" s="45">
        <v>202</v>
      </c>
      <c r="F861" s="45">
        <f>ROUND(Source!P858,O861)</f>
        <v>49365</v>
      </c>
      <c r="G861" s="45" t="s">
        <v>125</v>
      </c>
      <c r="H861" s="45" t="s">
        <v>126</v>
      </c>
      <c r="I861" s="45"/>
      <c r="J861" s="45"/>
      <c r="K861" s="45">
        <v>202</v>
      </c>
      <c r="L861" s="45">
        <v>2</v>
      </c>
      <c r="M861" s="45">
        <v>3</v>
      </c>
      <c r="N861" s="45"/>
      <c r="O861" s="45">
        <v>2</v>
      </c>
      <c r="P861" s="45"/>
      <c r="Q861" s="45"/>
      <c r="R861" s="45"/>
      <c r="S861" s="45"/>
      <c r="T861" s="45"/>
      <c r="U861" s="45"/>
      <c r="V861" s="45"/>
      <c r="W861" s="45">
        <v>49365</v>
      </c>
      <c r="X861" s="45">
        <v>1</v>
      </c>
      <c r="Y861" s="45">
        <v>49365</v>
      </c>
      <c r="Z861" s="45"/>
      <c r="AA861" s="45"/>
      <c r="AB861" s="45"/>
    </row>
    <row r="862" ht="12.75">
      <c r="A862" s="45">
        <v>50</v>
      </c>
      <c r="B862" s="45">
        <v>0</v>
      </c>
      <c r="C862" s="45">
        <v>0</v>
      </c>
      <c r="D862" s="45">
        <v>1</v>
      </c>
      <c r="E862" s="45">
        <v>222</v>
      </c>
      <c r="F862" s="45">
        <f>ROUND(Source!AO858,O862)</f>
        <v>0</v>
      </c>
      <c r="G862" s="45" t="s">
        <v>127</v>
      </c>
      <c r="H862" s="45" t="s">
        <v>128</v>
      </c>
      <c r="I862" s="45"/>
      <c r="J862" s="45"/>
      <c r="K862" s="45">
        <v>222</v>
      </c>
      <c r="L862" s="45">
        <v>3</v>
      </c>
      <c r="M862" s="45">
        <v>3</v>
      </c>
      <c r="N862" s="45"/>
      <c r="O862" s="45">
        <v>2</v>
      </c>
      <c r="P862" s="45"/>
      <c r="Q862" s="45"/>
      <c r="R862" s="45"/>
      <c r="S862" s="45"/>
      <c r="T862" s="45"/>
      <c r="U862" s="45"/>
      <c r="V862" s="45"/>
      <c r="W862" s="45">
        <v>0</v>
      </c>
      <c r="X862" s="45">
        <v>1</v>
      </c>
      <c r="Y862" s="45">
        <v>0</v>
      </c>
      <c r="Z862" s="45"/>
      <c r="AA862" s="45"/>
      <c r="AB862" s="45"/>
    </row>
    <row r="863" ht="12.75">
      <c r="A863" s="45">
        <v>50</v>
      </c>
      <c r="B863" s="45">
        <v>0</v>
      </c>
      <c r="C863" s="45">
        <v>0</v>
      </c>
      <c r="D863" s="45">
        <v>1</v>
      </c>
      <c r="E863" s="45">
        <v>225</v>
      </c>
      <c r="F863" s="45">
        <f>ROUND(Source!AV858,O863)</f>
        <v>49365</v>
      </c>
      <c r="G863" s="45" t="s">
        <v>129</v>
      </c>
      <c r="H863" s="45" t="s">
        <v>130</v>
      </c>
      <c r="I863" s="45"/>
      <c r="J863" s="45"/>
      <c r="K863" s="45">
        <v>225</v>
      </c>
      <c r="L863" s="45">
        <v>4</v>
      </c>
      <c r="M863" s="45">
        <v>3</v>
      </c>
      <c r="N863" s="45"/>
      <c r="O863" s="45">
        <v>2</v>
      </c>
      <c r="P863" s="45"/>
      <c r="Q863" s="45"/>
      <c r="R863" s="45"/>
      <c r="S863" s="45"/>
      <c r="T863" s="45"/>
      <c r="U863" s="45"/>
      <c r="V863" s="45"/>
      <c r="W863" s="45">
        <v>49365</v>
      </c>
      <c r="X863" s="45">
        <v>1</v>
      </c>
      <c r="Y863" s="45">
        <v>49365</v>
      </c>
      <c r="Z863" s="45"/>
      <c r="AA863" s="45"/>
      <c r="AB863" s="45"/>
    </row>
    <row r="864" ht="12.75">
      <c r="A864" s="45">
        <v>50</v>
      </c>
      <c r="B864" s="45">
        <v>0</v>
      </c>
      <c r="C864" s="45">
        <v>0</v>
      </c>
      <c r="D864" s="45">
        <v>1</v>
      </c>
      <c r="E864" s="45">
        <v>226</v>
      </c>
      <c r="F864" s="45">
        <f>ROUND(Source!AW858,O864)</f>
        <v>49365</v>
      </c>
      <c r="G864" s="45" t="s">
        <v>131</v>
      </c>
      <c r="H864" s="45" t="s">
        <v>132</v>
      </c>
      <c r="I864" s="45"/>
      <c r="J864" s="45"/>
      <c r="K864" s="45">
        <v>226</v>
      </c>
      <c r="L864" s="45">
        <v>5</v>
      </c>
      <c r="M864" s="45">
        <v>3</v>
      </c>
      <c r="N864" s="45"/>
      <c r="O864" s="45">
        <v>2</v>
      </c>
      <c r="P864" s="45"/>
      <c r="Q864" s="45"/>
      <c r="R864" s="45"/>
      <c r="S864" s="45"/>
      <c r="T864" s="45"/>
      <c r="U864" s="45"/>
      <c r="V864" s="45"/>
      <c r="W864" s="45">
        <v>49365</v>
      </c>
      <c r="X864" s="45">
        <v>1</v>
      </c>
      <c r="Y864" s="45">
        <v>49365</v>
      </c>
      <c r="Z864" s="45"/>
      <c r="AA864" s="45"/>
      <c r="AB864" s="45"/>
    </row>
    <row r="865" ht="12.75">
      <c r="A865" s="45">
        <v>50</v>
      </c>
      <c r="B865" s="45">
        <v>0</v>
      </c>
      <c r="C865" s="45">
        <v>0</v>
      </c>
      <c r="D865" s="45">
        <v>1</v>
      </c>
      <c r="E865" s="45">
        <v>227</v>
      </c>
      <c r="F865" s="45">
        <f>ROUND(Source!AX858,O865)</f>
        <v>0</v>
      </c>
      <c r="G865" s="45" t="s">
        <v>133</v>
      </c>
      <c r="H865" s="45" t="s">
        <v>134</v>
      </c>
      <c r="I865" s="45"/>
      <c r="J865" s="45"/>
      <c r="K865" s="45">
        <v>227</v>
      </c>
      <c r="L865" s="45">
        <v>6</v>
      </c>
      <c r="M865" s="45">
        <v>3</v>
      </c>
      <c r="N865" s="45"/>
      <c r="O865" s="45">
        <v>2</v>
      </c>
      <c r="P865" s="45"/>
      <c r="Q865" s="45"/>
      <c r="R865" s="45"/>
      <c r="S865" s="45"/>
      <c r="T865" s="45"/>
      <c r="U865" s="45"/>
      <c r="V865" s="45"/>
      <c r="W865" s="45">
        <v>0</v>
      </c>
      <c r="X865" s="45">
        <v>1</v>
      </c>
      <c r="Y865" s="45">
        <v>0</v>
      </c>
      <c r="Z865" s="45"/>
      <c r="AA865" s="45"/>
      <c r="AB865" s="45"/>
    </row>
    <row r="866" ht="12.75">
      <c r="A866" s="45">
        <v>50</v>
      </c>
      <c r="B866" s="45">
        <v>0</v>
      </c>
      <c r="C866" s="45">
        <v>0</v>
      </c>
      <c r="D866" s="45">
        <v>1</v>
      </c>
      <c r="E866" s="45">
        <v>228</v>
      </c>
      <c r="F866" s="45">
        <f>ROUND(Source!AY858,O866)</f>
        <v>49365</v>
      </c>
      <c r="G866" s="45" t="s">
        <v>135</v>
      </c>
      <c r="H866" s="45" t="s">
        <v>136</v>
      </c>
      <c r="I866" s="45"/>
      <c r="J866" s="45"/>
      <c r="K866" s="45">
        <v>228</v>
      </c>
      <c r="L866" s="45">
        <v>7</v>
      </c>
      <c r="M866" s="45">
        <v>3</v>
      </c>
      <c r="N866" s="45"/>
      <c r="O866" s="45">
        <v>2</v>
      </c>
      <c r="P866" s="45"/>
      <c r="Q866" s="45"/>
      <c r="R866" s="45"/>
      <c r="S866" s="45"/>
      <c r="T866" s="45"/>
      <c r="U866" s="45"/>
      <c r="V866" s="45"/>
      <c r="W866" s="45">
        <v>49365</v>
      </c>
      <c r="X866" s="45">
        <v>1</v>
      </c>
      <c r="Y866" s="45">
        <v>49365</v>
      </c>
      <c r="Z866" s="45"/>
      <c r="AA866" s="45"/>
      <c r="AB866" s="45"/>
    </row>
    <row r="867" ht="12.75">
      <c r="A867" s="45">
        <v>50</v>
      </c>
      <c r="B867" s="45">
        <v>0</v>
      </c>
      <c r="C867" s="45">
        <v>0</v>
      </c>
      <c r="D867" s="45">
        <v>1</v>
      </c>
      <c r="E867" s="45">
        <v>216</v>
      </c>
      <c r="F867" s="45">
        <f>ROUND(Source!AP858,O867)</f>
        <v>0</v>
      </c>
      <c r="G867" s="45" t="s">
        <v>137</v>
      </c>
      <c r="H867" s="45" t="s">
        <v>138</v>
      </c>
      <c r="I867" s="45"/>
      <c r="J867" s="45"/>
      <c r="K867" s="45">
        <v>216</v>
      </c>
      <c r="L867" s="45">
        <v>8</v>
      </c>
      <c r="M867" s="45">
        <v>3</v>
      </c>
      <c r="N867" s="45"/>
      <c r="O867" s="45">
        <v>2</v>
      </c>
      <c r="P867" s="45"/>
      <c r="Q867" s="45"/>
      <c r="R867" s="45"/>
      <c r="S867" s="45"/>
      <c r="T867" s="45"/>
      <c r="U867" s="45"/>
      <c r="V867" s="45"/>
      <c r="W867" s="45">
        <v>0</v>
      </c>
      <c r="X867" s="45">
        <v>1</v>
      </c>
      <c r="Y867" s="45">
        <v>0</v>
      </c>
      <c r="Z867" s="45"/>
      <c r="AA867" s="45"/>
      <c r="AB867" s="45"/>
    </row>
    <row r="868" ht="12.75">
      <c r="A868" s="45">
        <v>50</v>
      </c>
      <c r="B868" s="45">
        <v>0</v>
      </c>
      <c r="C868" s="45">
        <v>0</v>
      </c>
      <c r="D868" s="45">
        <v>1</v>
      </c>
      <c r="E868" s="45">
        <v>223</v>
      </c>
      <c r="F868" s="45">
        <f>ROUND(Source!AQ858,O868)</f>
        <v>0</v>
      </c>
      <c r="G868" s="45" t="s">
        <v>139</v>
      </c>
      <c r="H868" s="45" t="s">
        <v>140</v>
      </c>
      <c r="I868" s="45"/>
      <c r="J868" s="45"/>
      <c r="K868" s="45">
        <v>223</v>
      </c>
      <c r="L868" s="45">
        <v>9</v>
      </c>
      <c r="M868" s="45">
        <v>3</v>
      </c>
      <c r="N868" s="45"/>
      <c r="O868" s="45">
        <v>2</v>
      </c>
      <c r="P868" s="45"/>
      <c r="Q868" s="45"/>
      <c r="R868" s="45"/>
      <c r="S868" s="45"/>
      <c r="T868" s="45"/>
      <c r="U868" s="45"/>
      <c r="V868" s="45"/>
      <c r="W868" s="45">
        <v>0</v>
      </c>
      <c r="X868" s="45">
        <v>1</v>
      </c>
      <c r="Y868" s="45">
        <v>0</v>
      </c>
      <c r="Z868" s="45"/>
      <c r="AA868" s="45"/>
      <c r="AB868" s="45"/>
    </row>
    <row r="869" ht="12.75">
      <c r="A869" s="45">
        <v>50</v>
      </c>
      <c r="B869" s="45">
        <v>0</v>
      </c>
      <c r="C869" s="45">
        <v>0</v>
      </c>
      <c r="D869" s="45">
        <v>1</v>
      </c>
      <c r="E869" s="45">
        <v>229</v>
      </c>
      <c r="F869" s="45">
        <f>ROUND(Source!AZ858,O869)</f>
        <v>0</v>
      </c>
      <c r="G869" s="45" t="s">
        <v>141</v>
      </c>
      <c r="H869" s="45" t="s">
        <v>142</v>
      </c>
      <c r="I869" s="45"/>
      <c r="J869" s="45"/>
      <c r="K869" s="45">
        <v>229</v>
      </c>
      <c r="L869" s="45">
        <v>10</v>
      </c>
      <c r="M869" s="45">
        <v>3</v>
      </c>
      <c r="N869" s="45"/>
      <c r="O869" s="45">
        <v>2</v>
      </c>
      <c r="P869" s="45"/>
      <c r="Q869" s="45"/>
      <c r="R869" s="45"/>
      <c r="S869" s="45"/>
      <c r="T869" s="45"/>
      <c r="U869" s="45"/>
      <c r="V869" s="45"/>
      <c r="W869" s="45">
        <v>0</v>
      </c>
      <c r="X869" s="45">
        <v>1</v>
      </c>
      <c r="Y869" s="45">
        <v>0</v>
      </c>
      <c r="Z869" s="45"/>
      <c r="AA869" s="45"/>
      <c r="AB869" s="45"/>
    </row>
    <row r="870" ht="12.75">
      <c r="A870" s="45">
        <v>50</v>
      </c>
      <c r="B870" s="45">
        <v>0</v>
      </c>
      <c r="C870" s="45">
        <v>0</v>
      </c>
      <c r="D870" s="45">
        <v>1</v>
      </c>
      <c r="E870" s="45">
        <v>203</v>
      </c>
      <c r="F870" s="45">
        <f>ROUND(Source!Q858,O870)</f>
        <v>33992.910000000003</v>
      </c>
      <c r="G870" s="45" t="s">
        <v>143</v>
      </c>
      <c r="H870" s="45" t="s">
        <v>144</v>
      </c>
      <c r="I870" s="45"/>
      <c r="J870" s="45"/>
      <c r="K870" s="45">
        <v>203</v>
      </c>
      <c r="L870" s="45">
        <v>11</v>
      </c>
      <c r="M870" s="45">
        <v>3</v>
      </c>
      <c r="N870" s="45"/>
      <c r="O870" s="45">
        <v>2</v>
      </c>
      <c r="P870" s="45"/>
      <c r="Q870" s="45"/>
      <c r="R870" s="45"/>
      <c r="S870" s="45"/>
      <c r="T870" s="45"/>
      <c r="U870" s="45"/>
      <c r="V870" s="45"/>
      <c r="W870" s="45">
        <v>33992.910000000003</v>
      </c>
      <c r="X870" s="45">
        <v>1</v>
      </c>
      <c r="Y870" s="45">
        <v>33992.910000000003</v>
      </c>
      <c r="Z870" s="45"/>
      <c r="AA870" s="45"/>
      <c r="AB870" s="45"/>
    </row>
    <row r="871" ht="12.75">
      <c r="A871" s="45">
        <v>50</v>
      </c>
      <c r="B871" s="45">
        <v>0</v>
      </c>
      <c r="C871" s="45">
        <v>0</v>
      </c>
      <c r="D871" s="45">
        <v>1</v>
      </c>
      <c r="E871" s="45">
        <v>231</v>
      </c>
      <c r="F871" s="45">
        <f>ROUND(Source!BB858,O871)</f>
        <v>0</v>
      </c>
      <c r="G871" s="45" t="s">
        <v>145</v>
      </c>
      <c r="H871" s="45" t="s">
        <v>146</v>
      </c>
      <c r="I871" s="45"/>
      <c r="J871" s="45"/>
      <c r="K871" s="45">
        <v>231</v>
      </c>
      <c r="L871" s="45">
        <v>12</v>
      </c>
      <c r="M871" s="45">
        <v>3</v>
      </c>
      <c r="N871" s="45"/>
      <c r="O871" s="45">
        <v>2</v>
      </c>
      <c r="P871" s="45"/>
      <c r="Q871" s="45"/>
      <c r="R871" s="45"/>
      <c r="S871" s="45"/>
      <c r="T871" s="45"/>
      <c r="U871" s="45"/>
      <c r="V871" s="45"/>
      <c r="W871" s="45">
        <v>0</v>
      </c>
      <c r="X871" s="45">
        <v>1</v>
      </c>
      <c r="Y871" s="45">
        <v>0</v>
      </c>
      <c r="Z871" s="45"/>
      <c r="AA871" s="45"/>
      <c r="AB871" s="45"/>
    </row>
    <row r="872" ht="12.75">
      <c r="A872" s="45">
        <v>50</v>
      </c>
      <c r="B872" s="45">
        <v>0</v>
      </c>
      <c r="C872" s="45">
        <v>0</v>
      </c>
      <c r="D872" s="45">
        <v>1</v>
      </c>
      <c r="E872" s="45">
        <v>204</v>
      </c>
      <c r="F872" s="45">
        <f>ROUND(Source!R858,O872)</f>
        <v>17713.080000000002</v>
      </c>
      <c r="G872" s="45" t="s">
        <v>147</v>
      </c>
      <c r="H872" s="45" t="s">
        <v>148</v>
      </c>
      <c r="I872" s="45"/>
      <c r="J872" s="45"/>
      <c r="K872" s="45">
        <v>204</v>
      </c>
      <c r="L872" s="45">
        <v>13</v>
      </c>
      <c r="M872" s="45">
        <v>3</v>
      </c>
      <c r="N872" s="45"/>
      <c r="O872" s="45">
        <v>2</v>
      </c>
      <c r="P872" s="45"/>
      <c r="Q872" s="45"/>
      <c r="R872" s="45"/>
      <c r="S872" s="45"/>
      <c r="T872" s="45"/>
      <c r="U872" s="45"/>
      <c r="V872" s="45"/>
      <c r="W872" s="45">
        <v>17713.080000000002</v>
      </c>
      <c r="X872" s="45">
        <v>1</v>
      </c>
      <c r="Y872" s="45">
        <v>17713.080000000002</v>
      </c>
      <c r="Z872" s="45"/>
      <c r="AA872" s="45"/>
      <c r="AB872" s="45"/>
    </row>
    <row r="873" ht="12.75">
      <c r="A873" s="45">
        <v>50</v>
      </c>
      <c r="B873" s="45">
        <v>0</v>
      </c>
      <c r="C873" s="45">
        <v>0</v>
      </c>
      <c r="D873" s="45">
        <v>1</v>
      </c>
      <c r="E873" s="45">
        <v>205</v>
      </c>
      <c r="F873" s="45">
        <f>ROUND(Source!S858,O873)</f>
        <v>9266.7999999999993</v>
      </c>
      <c r="G873" s="45" t="s">
        <v>149</v>
      </c>
      <c r="H873" s="45" t="s">
        <v>150</v>
      </c>
      <c r="I873" s="45"/>
      <c r="J873" s="45"/>
      <c r="K873" s="45">
        <v>205</v>
      </c>
      <c r="L873" s="45">
        <v>14</v>
      </c>
      <c r="M873" s="45">
        <v>3</v>
      </c>
      <c r="N873" s="45"/>
      <c r="O873" s="45">
        <v>2</v>
      </c>
      <c r="P873" s="45"/>
      <c r="Q873" s="45"/>
      <c r="R873" s="45"/>
      <c r="S873" s="45"/>
      <c r="T873" s="45"/>
      <c r="U873" s="45"/>
      <c r="V873" s="45"/>
      <c r="W873" s="45">
        <v>9266.7999999999993</v>
      </c>
      <c r="X873" s="45">
        <v>1</v>
      </c>
      <c r="Y873" s="45">
        <v>9266.7999999999993</v>
      </c>
      <c r="Z873" s="45"/>
      <c r="AA873" s="45"/>
      <c r="AB873" s="45"/>
    </row>
    <row r="874" ht="12.75">
      <c r="A874" s="45">
        <v>50</v>
      </c>
      <c r="B874" s="45">
        <v>0</v>
      </c>
      <c r="C874" s="45">
        <v>0</v>
      </c>
      <c r="D874" s="45">
        <v>1</v>
      </c>
      <c r="E874" s="45">
        <v>232</v>
      </c>
      <c r="F874" s="45">
        <f>ROUND(Source!BC858,O874)</f>
        <v>0</v>
      </c>
      <c r="G874" s="45" t="s">
        <v>151</v>
      </c>
      <c r="H874" s="45" t="s">
        <v>152</v>
      </c>
      <c r="I874" s="45"/>
      <c r="J874" s="45"/>
      <c r="K874" s="45">
        <v>232</v>
      </c>
      <c r="L874" s="45">
        <v>15</v>
      </c>
      <c r="M874" s="45">
        <v>3</v>
      </c>
      <c r="N874" s="45"/>
      <c r="O874" s="45">
        <v>2</v>
      </c>
      <c r="P874" s="45"/>
      <c r="Q874" s="45"/>
      <c r="R874" s="45"/>
      <c r="S874" s="45"/>
      <c r="T874" s="45"/>
      <c r="U874" s="45"/>
      <c r="V874" s="45"/>
      <c r="W874" s="45">
        <v>0</v>
      </c>
      <c r="X874" s="45">
        <v>1</v>
      </c>
      <c r="Y874" s="45">
        <v>0</v>
      </c>
      <c r="Z874" s="45"/>
      <c r="AA874" s="45"/>
      <c r="AB874" s="45"/>
    </row>
    <row r="875" ht="12.75">
      <c r="A875" s="45">
        <v>50</v>
      </c>
      <c r="B875" s="45">
        <v>0</v>
      </c>
      <c r="C875" s="45">
        <v>0</v>
      </c>
      <c r="D875" s="45">
        <v>1</v>
      </c>
      <c r="E875" s="45">
        <v>214</v>
      </c>
      <c r="F875" s="45">
        <f>ROUND(Source!AS858,O875)</f>
        <v>0</v>
      </c>
      <c r="G875" s="45" t="s">
        <v>153</v>
      </c>
      <c r="H875" s="45" t="s">
        <v>154</v>
      </c>
      <c r="I875" s="45"/>
      <c r="J875" s="45"/>
      <c r="K875" s="45">
        <v>214</v>
      </c>
      <c r="L875" s="45">
        <v>16</v>
      </c>
      <c r="M875" s="45">
        <v>3</v>
      </c>
      <c r="N875" s="45"/>
      <c r="O875" s="45">
        <v>2</v>
      </c>
      <c r="P875" s="45"/>
      <c r="Q875" s="45"/>
      <c r="R875" s="45"/>
      <c r="S875" s="45"/>
      <c r="T875" s="45"/>
      <c r="U875" s="45"/>
      <c r="V875" s="45"/>
      <c r="W875" s="45">
        <v>0</v>
      </c>
      <c r="X875" s="45">
        <v>1</v>
      </c>
      <c r="Y875" s="45">
        <v>0</v>
      </c>
      <c r="Z875" s="45"/>
      <c r="AA875" s="45"/>
      <c r="AB875" s="45"/>
    </row>
    <row r="876" ht="12.75">
      <c r="A876" s="45">
        <v>50</v>
      </c>
      <c r="B876" s="45">
        <v>0</v>
      </c>
      <c r="C876" s="45">
        <v>0</v>
      </c>
      <c r="D876" s="45">
        <v>1</v>
      </c>
      <c r="E876" s="45">
        <v>215</v>
      </c>
      <c r="F876" s="45">
        <f>ROUND(Source!AT858,O876)</f>
        <v>0</v>
      </c>
      <c r="G876" s="45" t="s">
        <v>155</v>
      </c>
      <c r="H876" s="45" t="s">
        <v>156</v>
      </c>
      <c r="I876" s="45"/>
      <c r="J876" s="45"/>
      <c r="K876" s="45">
        <v>215</v>
      </c>
      <c r="L876" s="45">
        <v>17</v>
      </c>
      <c r="M876" s="45">
        <v>3</v>
      </c>
      <c r="N876" s="45"/>
      <c r="O876" s="45">
        <v>2</v>
      </c>
      <c r="P876" s="45"/>
      <c r="Q876" s="45"/>
      <c r="R876" s="45"/>
      <c r="S876" s="45"/>
      <c r="T876" s="45"/>
      <c r="U876" s="45"/>
      <c r="V876" s="45"/>
      <c r="W876" s="45">
        <v>0</v>
      </c>
      <c r="X876" s="45">
        <v>1</v>
      </c>
      <c r="Y876" s="45">
        <v>0</v>
      </c>
      <c r="Z876" s="45"/>
      <c r="AA876" s="45"/>
      <c r="AB876" s="45"/>
    </row>
    <row r="877" ht="12.75">
      <c r="A877" s="45">
        <v>50</v>
      </c>
      <c r="B877" s="45">
        <v>0</v>
      </c>
      <c r="C877" s="45">
        <v>0</v>
      </c>
      <c r="D877" s="45">
        <v>1</v>
      </c>
      <c r="E877" s="45">
        <v>217</v>
      </c>
      <c r="F877" s="45">
        <f>ROUND(Source!AU858,O877)</f>
        <v>107025.10000000001</v>
      </c>
      <c r="G877" s="45" t="s">
        <v>157</v>
      </c>
      <c r="H877" s="45" t="s">
        <v>158</v>
      </c>
      <c r="I877" s="45"/>
      <c r="J877" s="45"/>
      <c r="K877" s="45">
        <v>217</v>
      </c>
      <c r="L877" s="45">
        <v>18</v>
      </c>
      <c r="M877" s="45">
        <v>3</v>
      </c>
      <c r="N877" s="45"/>
      <c r="O877" s="45">
        <v>2</v>
      </c>
      <c r="P877" s="45"/>
      <c r="Q877" s="45"/>
      <c r="R877" s="45"/>
      <c r="S877" s="45"/>
      <c r="T877" s="45"/>
      <c r="U877" s="45"/>
      <c r="V877" s="45"/>
      <c r="W877" s="45">
        <v>107025.10000000001</v>
      </c>
      <c r="X877" s="45">
        <v>1</v>
      </c>
      <c r="Y877" s="45">
        <v>107025.10000000001</v>
      </c>
      <c r="Z877" s="45"/>
      <c r="AA877" s="45"/>
      <c r="AB877" s="45"/>
    </row>
    <row r="878" ht="12.75">
      <c r="A878" s="45">
        <v>50</v>
      </c>
      <c r="B878" s="45">
        <v>0</v>
      </c>
      <c r="C878" s="45">
        <v>0</v>
      </c>
      <c r="D878" s="45">
        <v>1</v>
      </c>
      <c r="E878" s="45">
        <v>230</v>
      </c>
      <c r="F878" s="45">
        <f>ROUND(Source!BA858,O878)</f>
        <v>0</v>
      </c>
      <c r="G878" s="45" t="s">
        <v>159</v>
      </c>
      <c r="H878" s="45" t="s">
        <v>160</v>
      </c>
      <c r="I878" s="45"/>
      <c r="J878" s="45"/>
      <c r="K878" s="45">
        <v>230</v>
      </c>
      <c r="L878" s="45">
        <v>19</v>
      </c>
      <c r="M878" s="45">
        <v>3</v>
      </c>
      <c r="N878" s="45"/>
      <c r="O878" s="45">
        <v>2</v>
      </c>
      <c r="P878" s="45"/>
      <c r="Q878" s="45"/>
      <c r="R878" s="45"/>
      <c r="S878" s="45"/>
      <c r="T878" s="45"/>
      <c r="U878" s="45"/>
      <c r="V878" s="45"/>
      <c r="W878" s="45">
        <v>0</v>
      </c>
      <c r="X878" s="45">
        <v>1</v>
      </c>
      <c r="Y878" s="45">
        <v>0</v>
      </c>
      <c r="Z878" s="45"/>
      <c r="AA878" s="45"/>
      <c r="AB878" s="45"/>
    </row>
    <row r="879" ht="12.75">
      <c r="A879" s="45">
        <v>50</v>
      </c>
      <c r="B879" s="45">
        <v>0</v>
      </c>
      <c r="C879" s="45">
        <v>0</v>
      </c>
      <c r="D879" s="45">
        <v>1</v>
      </c>
      <c r="E879" s="45">
        <v>206</v>
      </c>
      <c r="F879" s="45">
        <f>ROUND(Source!T858,O879)</f>
        <v>0</v>
      </c>
      <c r="G879" s="45" t="s">
        <v>161</v>
      </c>
      <c r="H879" s="45" t="s">
        <v>162</v>
      </c>
      <c r="I879" s="45"/>
      <c r="J879" s="45"/>
      <c r="K879" s="45">
        <v>206</v>
      </c>
      <c r="L879" s="45">
        <v>20</v>
      </c>
      <c r="M879" s="45">
        <v>3</v>
      </c>
      <c r="N879" s="45"/>
      <c r="O879" s="45">
        <v>2</v>
      </c>
      <c r="P879" s="45"/>
      <c r="Q879" s="45"/>
      <c r="R879" s="45"/>
      <c r="S879" s="45"/>
      <c r="T879" s="45"/>
      <c r="U879" s="45"/>
      <c r="V879" s="45"/>
      <c r="W879" s="45">
        <v>0</v>
      </c>
      <c r="X879" s="45">
        <v>1</v>
      </c>
      <c r="Y879" s="45">
        <v>0</v>
      </c>
      <c r="Z879" s="45"/>
      <c r="AA879" s="45"/>
      <c r="AB879" s="45"/>
    </row>
    <row r="880" ht="12.75">
      <c r="A880" s="45">
        <v>50</v>
      </c>
      <c r="B880" s="45">
        <v>0</v>
      </c>
      <c r="C880" s="45">
        <v>0</v>
      </c>
      <c r="D880" s="45">
        <v>1</v>
      </c>
      <c r="E880" s="45">
        <v>207</v>
      </c>
      <c r="F880" s="45">
        <f>Source!U858</f>
        <v>36.200000000000003</v>
      </c>
      <c r="G880" s="45" t="s">
        <v>163</v>
      </c>
      <c r="H880" s="45" t="s">
        <v>164</v>
      </c>
      <c r="I880" s="45"/>
      <c r="J880" s="45"/>
      <c r="K880" s="45">
        <v>207</v>
      </c>
      <c r="L880" s="45">
        <v>21</v>
      </c>
      <c r="M880" s="45">
        <v>3</v>
      </c>
      <c r="N880" s="45"/>
      <c r="O880" s="45">
        <v>-1</v>
      </c>
      <c r="P880" s="45"/>
      <c r="Q880" s="45"/>
      <c r="R880" s="45"/>
      <c r="S880" s="45"/>
      <c r="T880" s="45"/>
      <c r="U880" s="45"/>
      <c r="V880" s="45"/>
      <c r="W880" s="45">
        <v>36.200000000000003</v>
      </c>
      <c r="X880" s="45">
        <v>1</v>
      </c>
      <c r="Y880" s="45">
        <v>36.200000000000003</v>
      </c>
      <c r="Z880" s="45"/>
      <c r="AA880" s="45"/>
      <c r="AB880" s="45"/>
    </row>
    <row r="881" ht="12.75">
      <c r="A881" s="45">
        <v>50</v>
      </c>
      <c r="B881" s="45">
        <v>0</v>
      </c>
      <c r="C881" s="45">
        <v>0</v>
      </c>
      <c r="D881" s="45">
        <v>1</v>
      </c>
      <c r="E881" s="45">
        <v>208</v>
      </c>
      <c r="F881" s="45">
        <f>Source!V858</f>
        <v>0</v>
      </c>
      <c r="G881" s="45" t="s">
        <v>165</v>
      </c>
      <c r="H881" s="45" t="s">
        <v>166</v>
      </c>
      <c r="I881" s="45"/>
      <c r="J881" s="45"/>
      <c r="K881" s="45">
        <v>208</v>
      </c>
      <c r="L881" s="45">
        <v>22</v>
      </c>
      <c r="M881" s="45">
        <v>3</v>
      </c>
      <c r="N881" s="45"/>
      <c r="O881" s="45">
        <v>-1</v>
      </c>
      <c r="P881" s="45"/>
      <c r="Q881" s="45"/>
      <c r="R881" s="45"/>
      <c r="S881" s="45"/>
      <c r="T881" s="45"/>
      <c r="U881" s="45"/>
      <c r="V881" s="45"/>
      <c r="W881" s="45">
        <v>0</v>
      </c>
      <c r="X881" s="45">
        <v>1</v>
      </c>
      <c r="Y881" s="45">
        <v>0</v>
      </c>
      <c r="Z881" s="45"/>
      <c r="AA881" s="45"/>
      <c r="AB881" s="45"/>
    </row>
    <row r="882" ht="12.75">
      <c r="A882" s="45">
        <v>50</v>
      </c>
      <c r="B882" s="45">
        <v>0</v>
      </c>
      <c r="C882" s="45">
        <v>0</v>
      </c>
      <c r="D882" s="45">
        <v>1</v>
      </c>
      <c r="E882" s="45">
        <v>209</v>
      </c>
      <c r="F882" s="45">
        <f>ROUND(Source!W858,O882)</f>
        <v>0</v>
      </c>
      <c r="G882" s="45" t="s">
        <v>167</v>
      </c>
      <c r="H882" s="45" t="s">
        <v>168</v>
      </c>
      <c r="I882" s="45"/>
      <c r="J882" s="45"/>
      <c r="K882" s="45">
        <v>209</v>
      </c>
      <c r="L882" s="45">
        <v>23</v>
      </c>
      <c r="M882" s="45">
        <v>3</v>
      </c>
      <c r="N882" s="45"/>
      <c r="O882" s="45">
        <v>2</v>
      </c>
      <c r="P882" s="45"/>
      <c r="Q882" s="45"/>
      <c r="R882" s="45"/>
      <c r="S882" s="45"/>
      <c r="T882" s="45"/>
      <c r="U882" s="45"/>
      <c r="V882" s="45"/>
      <c r="W882" s="45">
        <v>0</v>
      </c>
      <c r="X882" s="45">
        <v>1</v>
      </c>
      <c r="Y882" s="45">
        <v>0</v>
      </c>
      <c r="Z882" s="45"/>
      <c r="AA882" s="45"/>
      <c r="AB882" s="45"/>
    </row>
    <row r="883" ht="12.75">
      <c r="A883" s="45">
        <v>50</v>
      </c>
      <c r="B883" s="45">
        <v>0</v>
      </c>
      <c r="C883" s="45">
        <v>0</v>
      </c>
      <c r="D883" s="45">
        <v>1</v>
      </c>
      <c r="E883" s="45">
        <v>233</v>
      </c>
      <c r="F883" s="45">
        <f>ROUND(Source!BD858,O883)</f>
        <v>0</v>
      </c>
      <c r="G883" s="45" t="s">
        <v>169</v>
      </c>
      <c r="H883" s="45" t="s">
        <v>170</v>
      </c>
      <c r="I883" s="45"/>
      <c r="J883" s="45"/>
      <c r="K883" s="45">
        <v>233</v>
      </c>
      <c r="L883" s="45">
        <v>24</v>
      </c>
      <c r="M883" s="45">
        <v>3</v>
      </c>
      <c r="N883" s="45"/>
      <c r="O883" s="45">
        <v>2</v>
      </c>
      <c r="P883" s="45"/>
      <c r="Q883" s="45"/>
      <c r="R883" s="45"/>
      <c r="S883" s="45"/>
      <c r="T883" s="45"/>
      <c r="U883" s="45"/>
      <c r="V883" s="45"/>
      <c r="W883" s="45">
        <v>0</v>
      </c>
      <c r="X883" s="45">
        <v>1</v>
      </c>
      <c r="Y883" s="45">
        <v>0</v>
      </c>
      <c r="Z883" s="45"/>
      <c r="AA883" s="45"/>
      <c r="AB883" s="45"/>
    </row>
    <row r="884" ht="12.75">
      <c r="A884" s="45">
        <v>50</v>
      </c>
      <c r="B884" s="45">
        <v>0</v>
      </c>
      <c r="C884" s="45">
        <v>0</v>
      </c>
      <c r="D884" s="45">
        <v>1</v>
      </c>
      <c r="E884" s="45">
        <v>210</v>
      </c>
      <c r="F884" s="45">
        <f>ROUND(Source!X858,O884)</f>
        <v>6486.7600000000002</v>
      </c>
      <c r="G884" s="45" t="s">
        <v>171</v>
      </c>
      <c r="H884" s="45" t="s">
        <v>172</v>
      </c>
      <c r="I884" s="45"/>
      <c r="J884" s="45"/>
      <c r="K884" s="45">
        <v>210</v>
      </c>
      <c r="L884" s="45">
        <v>25</v>
      </c>
      <c r="M884" s="45">
        <v>3</v>
      </c>
      <c r="N884" s="45"/>
      <c r="O884" s="45">
        <v>2</v>
      </c>
      <c r="P884" s="45"/>
      <c r="Q884" s="45"/>
      <c r="R884" s="45"/>
      <c r="S884" s="45"/>
      <c r="T884" s="45"/>
      <c r="U884" s="45"/>
      <c r="V884" s="45"/>
      <c r="W884" s="45">
        <v>6486.7600000000002</v>
      </c>
      <c r="X884" s="45">
        <v>1</v>
      </c>
      <c r="Y884" s="45">
        <v>6486.7600000000002</v>
      </c>
      <c r="Z884" s="45"/>
      <c r="AA884" s="45"/>
      <c r="AB884" s="45"/>
    </row>
    <row r="885" ht="12.75">
      <c r="A885" s="45">
        <v>50</v>
      </c>
      <c r="B885" s="45">
        <v>0</v>
      </c>
      <c r="C885" s="45">
        <v>0</v>
      </c>
      <c r="D885" s="45">
        <v>1</v>
      </c>
      <c r="E885" s="45">
        <v>211</v>
      </c>
      <c r="F885" s="45">
        <f>ROUND(Source!Y858,O885)</f>
        <v>926.67999999999995</v>
      </c>
      <c r="G885" s="45" t="s">
        <v>173</v>
      </c>
      <c r="H885" s="45" t="s">
        <v>174</v>
      </c>
      <c r="I885" s="45"/>
      <c r="J885" s="45"/>
      <c r="K885" s="45">
        <v>211</v>
      </c>
      <c r="L885" s="45">
        <v>26</v>
      </c>
      <c r="M885" s="45">
        <v>3</v>
      </c>
      <c r="N885" s="45"/>
      <c r="O885" s="45">
        <v>2</v>
      </c>
      <c r="P885" s="45"/>
      <c r="Q885" s="45"/>
      <c r="R885" s="45"/>
      <c r="S885" s="45"/>
      <c r="T885" s="45"/>
      <c r="U885" s="45"/>
      <c r="V885" s="45"/>
      <c r="W885" s="45">
        <v>926.67999999999995</v>
      </c>
      <c r="X885" s="45">
        <v>1</v>
      </c>
      <c r="Y885" s="45">
        <v>926.67999999999995</v>
      </c>
      <c r="Z885" s="45"/>
      <c r="AA885" s="45"/>
      <c r="AB885" s="45"/>
    </row>
    <row r="886" ht="12.75">
      <c r="A886" s="45">
        <v>50</v>
      </c>
      <c r="B886" s="45">
        <v>0</v>
      </c>
      <c r="C886" s="45">
        <v>0</v>
      </c>
      <c r="D886" s="45">
        <v>1</v>
      </c>
      <c r="E886" s="45">
        <v>224</v>
      </c>
      <c r="F886" s="45">
        <f>ROUND(Source!AR858,O886)</f>
        <v>107025.10000000001</v>
      </c>
      <c r="G886" s="45" t="s">
        <v>175</v>
      </c>
      <c r="H886" s="45" t="s">
        <v>176</v>
      </c>
      <c r="I886" s="45"/>
      <c r="J886" s="45"/>
      <c r="K886" s="45">
        <v>224</v>
      </c>
      <c r="L886" s="45">
        <v>27</v>
      </c>
      <c r="M886" s="45">
        <v>3</v>
      </c>
      <c r="N886" s="45"/>
      <c r="O886" s="45">
        <v>2</v>
      </c>
      <c r="P886" s="45"/>
      <c r="Q886" s="45"/>
      <c r="R886" s="45"/>
      <c r="S886" s="45"/>
      <c r="T886" s="45"/>
      <c r="U886" s="45"/>
      <c r="V886" s="45"/>
      <c r="W886" s="45">
        <v>107025.10000000001</v>
      </c>
      <c r="X886" s="45">
        <v>1</v>
      </c>
      <c r="Y886" s="45">
        <v>107025.10000000001</v>
      </c>
      <c r="Z886" s="45"/>
      <c r="AA886" s="45"/>
      <c r="AB886" s="45"/>
    </row>
    <row r="887" ht="12.75">
      <c r="A887" s="45">
        <v>50</v>
      </c>
      <c r="B887" s="45">
        <v>1</v>
      </c>
      <c r="C887" s="45">
        <v>0</v>
      </c>
      <c r="D887" s="45">
        <v>2</v>
      </c>
      <c r="E887" s="45">
        <v>0</v>
      </c>
      <c r="F887" s="45">
        <f>ROUND(F886,O887)</f>
        <v>107025.10000000001</v>
      </c>
      <c r="G887" s="45" t="s">
        <v>177</v>
      </c>
      <c r="H887" s="45" t="s">
        <v>178</v>
      </c>
      <c r="I887" s="45"/>
      <c r="J887" s="45"/>
      <c r="K887" s="45">
        <v>212</v>
      </c>
      <c r="L887" s="45">
        <v>28</v>
      </c>
      <c r="M887" s="45">
        <v>0</v>
      </c>
      <c r="N887" s="45"/>
      <c r="O887" s="45">
        <v>2</v>
      </c>
      <c r="P887" s="45"/>
      <c r="Q887" s="45"/>
      <c r="R887" s="45"/>
      <c r="S887" s="45"/>
      <c r="T887" s="45"/>
      <c r="U887" s="45"/>
      <c r="V887" s="45"/>
      <c r="W887" s="45">
        <v>107025.10000000001</v>
      </c>
      <c r="X887" s="45">
        <v>1</v>
      </c>
      <c r="Y887" s="45">
        <v>107025.10000000001</v>
      </c>
      <c r="Z887" s="45"/>
      <c r="AA887" s="45"/>
      <c r="AB887" s="45"/>
    </row>
    <row r="888" ht="12.75">
      <c r="A888" s="45">
        <v>50</v>
      </c>
      <c r="B888" s="45">
        <v>1</v>
      </c>
      <c r="C888" s="45">
        <v>0</v>
      </c>
      <c r="D888" s="45">
        <v>2</v>
      </c>
      <c r="E888" s="45">
        <v>0</v>
      </c>
      <c r="F888" s="45">
        <f>ROUND(F887*0.2,O888)</f>
        <v>21405.02</v>
      </c>
      <c r="G888" s="45" t="s">
        <v>179</v>
      </c>
      <c r="H888" s="45" t="s">
        <v>180</v>
      </c>
      <c r="I888" s="45"/>
      <c r="J888" s="45"/>
      <c r="K888" s="45">
        <v>212</v>
      </c>
      <c r="L888" s="45">
        <v>29</v>
      </c>
      <c r="M888" s="45">
        <v>0</v>
      </c>
      <c r="N888" s="45"/>
      <c r="O888" s="45">
        <v>2</v>
      </c>
      <c r="P888" s="45"/>
      <c r="Q888" s="45"/>
      <c r="R888" s="45"/>
      <c r="S888" s="45"/>
      <c r="T888" s="45"/>
      <c r="U888" s="45"/>
      <c r="V888" s="45"/>
      <c r="W888" s="45">
        <v>21405.02</v>
      </c>
      <c r="X888" s="45">
        <v>1</v>
      </c>
      <c r="Y888" s="45">
        <v>21405.02</v>
      </c>
      <c r="Z888" s="45"/>
      <c r="AA888" s="45"/>
      <c r="AB888" s="45"/>
    </row>
    <row r="889" ht="12.75">
      <c r="A889" s="45">
        <v>50</v>
      </c>
      <c r="B889" s="45">
        <v>1</v>
      </c>
      <c r="C889" s="45">
        <v>0</v>
      </c>
      <c r="D889" s="45">
        <v>2</v>
      </c>
      <c r="E889" s="45">
        <v>213</v>
      </c>
      <c r="F889" s="45">
        <f>ROUND(F887+F888,O889)</f>
        <v>128430.12</v>
      </c>
      <c r="G889" s="45" t="s">
        <v>181</v>
      </c>
      <c r="H889" s="45" t="s">
        <v>175</v>
      </c>
      <c r="I889" s="45"/>
      <c r="J889" s="45"/>
      <c r="K889" s="45">
        <v>212</v>
      </c>
      <c r="L889" s="45">
        <v>30</v>
      </c>
      <c r="M889" s="45">
        <v>0</v>
      </c>
      <c r="N889" s="45"/>
      <c r="O889" s="45">
        <v>2</v>
      </c>
      <c r="P889" s="45"/>
      <c r="Q889" s="45"/>
      <c r="R889" s="45"/>
      <c r="S889" s="45"/>
      <c r="T889" s="45"/>
      <c r="U889" s="45"/>
      <c r="V889" s="45"/>
      <c r="W889" s="45">
        <v>128430.12</v>
      </c>
      <c r="X889" s="45">
        <v>1</v>
      </c>
      <c r="Y889" s="45">
        <v>128430.12</v>
      </c>
      <c r="Z889" s="45"/>
      <c r="AA889" s="45"/>
      <c r="AB889" s="45"/>
    </row>
    <row r="890" ht="12.75">
      <c r="A890" s="45">
        <v>50</v>
      </c>
      <c r="B890" s="45">
        <v>1</v>
      </c>
      <c r="C890" s="45">
        <v>0</v>
      </c>
      <c r="D890" s="45">
        <v>2</v>
      </c>
      <c r="E890" s="45">
        <v>0</v>
      </c>
      <c r="F890" s="45">
        <f>ROUND(F889*0.5857501461,O890)</f>
        <v>75227.960000000006</v>
      </c>
      <c r="G890" s="45" t="s">
        <v>182</v>
      </c>
      <c r="H890" s="45" t="s">
        <v>183</v>
      </c>
      <c r="I890" s="45"/>
      <c r="J890" s="45"/>
      <c r="K890" s="45">
        <v>212</v>
      </c>
      <c r="L890" s="45">
        <v>31</v>
      </c>
      <c r="M890" s="45">
        <v>0</v>
      </c>
      <c r="N890" s="45"/>
      <c r="O890" s="45">
        <v>2</v>
      </c>
      <c r="P890" s="45"/>
      <c r="Q890" s="45"/>
      <c r="R890" s="45"/>
      <c r="S890" s="45"/>
      <c r="T890" s="45"/>
      <c r="U890" s="45"/>
      <c r="V890" s="45"/>
      <c r="W890" s="45">
        <v>75227.960000000006</v>
      </c>
      <c r="X890" s="45">
        <v>1</v>
      </c>
      <c r="Y890" s="45">
        <v>75227.960000000006</v>
      </c>
      <c r="Z890" s="45"/>
      <c r="AA890" s="45"/>
      <c r="AB890" s="45"/>
    </row>
    <row r="892" ht="12.75">
      <c r="A892" s="42">
        <v>4</v>
      </c>
      <c r="B892" s="42">
        <v>1</v>
      </c>
      <c r="C892" s="42"/>
      <c r="D892" s="42">
        <f>ROW(A982)</f>
        <v>982</v>
      </c>
      <c r="E892" s="42"/>
      <c r="F892" s="42" t="s">
        <v>97</v>
      </c>
      <c r="G892" s="42" t="s">
        <v>202</v>
      </c>
      <c r="H892" s="42"/>
      <c r="I892" s="42">
        <v>0</v>
      </c>
      <c r="J892" s="42"/>
      <c r="K892" s="42">
        <v>0</v>
      </c>
      <c r="L892" s="42"/>
      <c r="M892" s="42"/>
      <c r="N892" s="42"/>
      <c r="O892" s="42"/>
      <c r="P892" s="42"/>
      <c r="Q892" s="42"/>
      <c r="R892" s="42"/>
      <c r="S892" s="42">
        <v>0</v>
      </c>
      <c r="T892" s="42"/>
      <c r="U892" s="42"/>
      <c r="V892" s="42">
        <v>0</v>
      </c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  <c r="BB892" s="42"/>
      <c r="BC892" s="42"/>
      <c r="BD892" s="42"/>
      <c r="BE892" s="42"/>
      <c r="BF892" s="42"/>
      <c r="BG892" s="42"/>
      <c r="BH892" s="42"/>
      <c r="BI892" s="42"/>
      <c r="BJ892" s="42"/>
      <c r="BK892" s="42"/>
      <c r="BL892" s="42"/>
      <c r="BM892" s="42"/>
      <c r="BN892" s="42"/>
      <c r="BO892" s="42"/>
      <c r="BP892" s="42"/>
      <c r="BQ892" s="42"/>
      <c r="BR892" s="42"/>
      <c r="BS892" s="42"/>
      <c r="BT892" s="42"/>
      <c r="BU892" s="42"/>
      <c r="BV892" s="42"/>
      <c r="BW892" s="42"/>
      <c r="BX892" s="42">
        <v>0</v>
      </c>
      <c r="BY892" s="42"/>
      <c r="BZ892" s="42"/>
      <c r="CA892" s="42"/>
      <c r="CB892" s="42"/>
      <c r="CC892" s="42"/>
      <c r="CD892" s="42"/>
      <c r="CE892" s="42"/>
      <c r="CF892" s="42"/>
      <c r="CG892" s="42"/>
      <c r="CH892" s="42"/>
      <c r="CI892" s="42"/>
      <c r="CJ892" s="42">
        <v>0</v>
      </c>
    </row>
    <row r="894" ht="12.75">
      <c r="A894" s="43">
        <v>52</v>
      </c>
      <c r="B894" s="43">
        <f>B982</f>
        <v>1</v>
      </c>
      <c r="C894" s="43">
        <f>C982</f>
        <v>4</v>
      </c>
      <c r="D894" s="43">
        <f>D982</f>
        <v>892</v>
      </c>
      <c r="E894" s="43">
        <f>E982</f>
        <v>0</v>
      </c>
      <c r="F894" s="43" t="str">
        <f>F982</f>
        <v xml:space="preserve">Новый раздел</v>
      </c>
      <c r="G894" s="43" t="str">
        <f>G982</f>
        <v xml:space="preserve">Покровское кладбище, ул.Подольских Курсантов</v>
      </c>
      <c r="H894" s="43"/>
      <c r="I894" s="43"/>
      <c r="J894" s="43"/>
      <c r="K894" s="43"/>
      <c r="L894" s="43"/>
      <c r="M894" s="43"/>
      <c r="N894" s="43"/>
      <c r="O894" s="43">
        <f>O982</f>
        <v>185249.42000000001</v>
      </c>
      <c r="P894" s="43">
        <f>P982</f>
        <v>98730</v>
      </c>
      <c r="Q894" s="43">
        <f>Q982</f>
        <v>67985.820000000007</v>
      </c>
      <c r="R894" s="43">
        <f>R982</f>
        <v>35426.150000000001</v>
      </c>
      <c r="S894" s="43">
        <f>S982</f>
        <v>18533.599999999999</v>
      </c>
      <c r="T894" s="43">
        <f>T982</f>
        <v>0</v>
      </c>
      <c r="U894" s="43">
        <f>U982</f>
        <v>72.400000000000006</v>
      </c>
      <c r="V894" s="43">
        <f>V982</f>
        <v>0</v>
      </c>
      <c r="W894" s="43">
        <f>W982</f>
        <v>0</v>
      </c>
      <c r="X894" s="43">
        <f>X982</f>
        <v>12973.52</v>
      </c>
      <c r="Y894" s="43">
        <f>Y982</f>
        <v>1853.3599999999999</v>
      </c>
      <c r="Z894" s="43">
        <f>Z982</f>
        <v>0</v>
      </c>
      <c r="AA894" s="43">
        <f>AA982</f>
        <v>0</v>
      </c>
      <c r="AB894" s="43">
        <f>AB982</f>
        <v>0</v>
      </c>
      <c r="AC894" s="43">
        <f>AC982</f>
        <v>0</v>
      </c>
      <c r="AD894" s="43">
        <f>AD982</f>
        <v>0</v>
      </c>
      <c r="AE894" s="43">
        <f>AE982</f>
        <v>0</v>
      </c>
      <c r="AF894" s="43">
        <f>AF982</f>
        <v>0</v>
      </c>
      <c r="AG894" s="43">
        <f>AG982</f>
        <v>0</v>
      </c>
      <c r="AH894" s="43">
        <f>AH982</f>
        <v>0</v>
      </c>
      <c r="AI894" s="43">
        <f>AI982</f>
        <v>0</v>
      </c>
      <c r="AJ894" s="43">
        <f>AJ982</f>
        <v>0</v>
      </c>
      <c r="AK894" s="43">
        <f>AK982</f>
        <v>0</v>
      </c>
      <c r="AL894" s="43">
        <f>AL982</f>
        <v>0</v>
      </c>
      <c r="AM894" s="43">
        <f>AM982</f>
        <v>0</v>
      </c>
      <c r="AN894" s="43">
        <f>AN982</f>
        <v>0</v>
      </c>
      <c r="AO894" s="43">
        <f>AO982</f>
        <v>0</v>
      </c>
      <c r="AP894" s="43">
        <f>AP982</f>
        <v>0</v>
      </c>
      <c r="AQ894" s="43">
        <f>AQ982</f>
        <v>0</v>
      </c>
      <c r="AR894" s="43">
        <f>AR982</f>
        <v>214050.20000000001</v>
      </c>
      <c r="AS894" s="43">
        <f>AS982</f>
        <v>0</v>
      </c>
      <c r="AT894" s="43">
        <f>AT982</f>
        <v>0</v>
      </c>
      <c r="AU894" s="43">
        <f>AU982</f>
        <v>214050.20000000001</v>
      </c>
      <c r="AV894" s="43">
        <f>AV982</f>
        <v>98730</v>
      </c>
      <c r="AW894" s="43">
        <f>AW982</f>
        <v>98730</v>
      </c>
      <c r="AX894" s="43">
        <f>AX982</f>
        <v>0</v>
      </c>
      <c r="AY894" s="43">
        <f>AY982</f>
        <v>98730</v>
      </c>
      <c r="AZ894" s="43">
        <f>AZ982</f>
        <v>0</v>
      </c>
      <c r="BA894" s="43">
        <f>BA982</f>
        <v>0</v>
      </c>
      <c r="BB894" s="43">
        <f>BB982</f>
        <v>0</v>
      </c>
      <c r="BC894" s="43">
        <f>BC982</f>
        <v>0</v>
      </c>
      <c r="BD894" s="43">
        <f>BD982</f>
        <v>0</v>
      </c>
      <c r="BE894" s="43">
        <f>BE982</f>
        <v>0</v>
      </c>
      <c r="BF894" s="43">
        <f>BF982</f>
        <v>0</v>
      </c>
      <c r="BG894" s="43">
        <f>BG982</f>
        <v>0</v>
      </c>
      <c r="BH894" s="43">
        <f>BH982</f>
        <v>0</v>
      </c>
      <c r="BI894" s="43">
        <f>BI982</f>
        <v>0</v>
      </c>
      <c r="BJ894" s="43">
        <f>BJ982</f>
        <v>0</v>
      </c>
      <c r="BK894" s="43">
        <f>BK982</f>
        <v>0</v>
      </c>
      <c r="BL894" s="43">
        <f>BL982</f>
        <v>0</v>
      </c>
      <c r="BM894" s="43">
        <f>BM982</f>
        <v>0</v>
      </c>
      <c r="BN894" s="43">
        <f>BN982</f>
        <v>0</v>
      </c>
      <c r="BO894" s="43">
        <f>BO982</f>
        <v>0</v>
      </c>
      <c r="BP894" s="43">
        <f>BP982</f>
        <v>0</v>
      </c>
      <c r="BQ894" s="43">
        <f>BQ982</f>
        <v>0</v>
      </c>
      <c r="BR894" s="43">
        <f>BR982</f>
        <v>0</v>
      </c>
      <c r="BS894" s="43">
        <f>BS982</f>
        <v>0</v>
      </c>
      <c r="BT894" s="43">
        <f>BT982</f>
        <v>0</v>
      </c>
      <c r="BU894" s="43">
        <f>BU982</f>
        <v>0</v>
      </c>
      <c r="BV894" s="43">
        <f>BV982</f>
        <v>0</v>
      </c>
      <c r="BW894" s="43">
        <f>BW982</f>
        <v>0</v>
      </c>
      <c r="BX894" s="43">
        <f>BX982</f>
        <v>0</v>
      </c>
      <c r="BY894" s="43">
        <f>BY982</f>
        <v>0</v>
      </c>
      <c r="BZ894" s="43">
        <f>BZ982</f>
        <v>0</v>
      </c>
      <c r="CA894" s="43">
        <f>CA982</f>
        <v>0</v>
      </c>
      <c r="CB894" s="43">
        <f>CB982</f>
        <v>0</v>
      </c>
      <c r="CC894" s="43">
        <f>CC982</f>
        <v>0</v>
      </c>
      <c r="CD894" s="43">
        <f>CD982</f>
        <v>0</v>
      </c>
      <c r="CE894" s="43">
        <f>CE982</f>
        <v>0</v>
      </c>
      <c r="CF894" s="43">
        <f>CF982</f>
        <v>0</v>
      </c>
      <c r="CG894" s="43">
        <f>CG982</f>
        <v>0</v>
      </c>
      <c r="CH894" s="43">
        <f>CH982</f>
        <v>0</v>
      </c>
      <c r="CI894" s="43">
        <f>CI982</f>
        <v>0</v>
      </c>
      <c r="CJ894" s="43">
        <f>CJ982</f>
        <v>0</v>
      </c>
      <c r="CK894" s="43">
        <f>CK982</f>
        <v>0</v>
      </c>
      <c r="CL894" s="43">
        <f>CL982</f>
        <v>0</v>
      </c>
      <c r="CM894" s="43">
        <f>CM982</f>
        <v>0</v>
      </c>
      <c r="CN894" s="43">
        <f>CN982</f>
        <v>0</v>
      </c>
      <c r="CO894" s="43">
        <f>CO982</f>
        <v>0</v>
      </c>
      <c r="CP894" s="43">
        <f>CP982</f>
        <v>0</v>
      </c>
      <c r="CQ894" s="43">
        <f>CQ982</f>
        <v>0</v>
      </c>
      <c r="CR894" s="43">
        <f>CR982</f>
        <v>0</v>
      </c>
      <c r="CS894" s="43">
        <f>CS982</f>
        <v>0</v>
      </c>
      <c r="CT894" s="43">
        <f>CT982</f>
        <v>0</v>
      </c>
      <c r="CU894" s="43">
        <f>CU982</f>
        <v>0</v>
      </c>
      <c r="CV894" s="43">
        <f>CV982</f>
        <v>0</v>
      </c>
      <c r="CW894" s="43">
        <f>CW982</f>
        <v>0</v>
      </c>
      <c r="CX894" s="43">
        <f>CX982</f>
        <v>0</v>
      </c>
      <c r="CY894" s="43">
        <f>CY982</f>
        <v>0</v>
      </c>
      <c r="CZ894" s="43">
        <f>CZ982</f>
        <v>0</v>
      </c>
      <c r="DA894" s="43">
        <f>DA982</f>
        <v>0</v>
      </c>
      <c r="DB894" s="43">
        <f>DB982</f>
        <v>0</v>
      </c>
      <c r="DC894" s="43">
        <f>DC982</f>
        <v>0</v>
      </c>
      <c r="DD894" s="43">
        <f>DD982</f>
        <v>0</v>
      </c>
      <c r="DE894" s="43">
        <f>DE982</f>
        <v>0</v>
      </c>
      <c r="DF894" s="43">
        <f>DF982</f>
        <v>0</v>
      </c>
      <c r="DG894" s="44">
        <f>DG982</f>
        <v>0</v>
      </c>
      <c r="DH894" s="44">
        <f>DH982</f>
        <v>0</v>
      </c>
      <c r="DI894" s="44">
        <f>DI982</f>
        <v>0</v>
      </c>
      <c r="DJ894" s="44">
        <f>DJ982</f>
        <v>0</v>
      </c>
      <c r="DK894" s="44">
        <f>DK982</f>
        <v>0</v>
      </c>
      <c r="DL894" s="44">
        <f>DL982</f>
        <v>0</v>
      </c>
      <c r="DM894" s="44">
        <f>DM982</f>
        <v>0</v>
      </c>
      <c r="DN894" s="44">
        <f>DN982</f>
        <v>0</v>
      </c>
      <c r="DO894" s="44">
        <f>DO982</f>
        <v>0</v>
      </c>
      <c r="DP894" s="44">
        <f>DP982</f>
        <v>0</v>
      </c>
      <c r="DQ894" s="44">
        <f>DQ982</f>
        <v>0</v>
      </c>
      <c r="DR894" s="44">
        <f>DR982</f>
        <v>0</v>
      </c>
      <c r="DS894" s="44">
        <f>DS982</f>
        <v>0</v>
      </c>
      <c r="DT894" s="44">
        <f>DT982</f>
        <v>0</v>
      </c>
      <c r="DU894" s="44">
        <f>DU982</f>
        <v>0</v>
      </c>
      <c r="DV894" s="44">
        <f>DV982</f>
        <v>0</v>
      </c>
      <c r="DW894" s="44">
        <f>DW982</f>
        <v>0</v>
      </c>
      <c r="DX894" s="44">
        <f>DX982</f>
        <v>0</v>
      </c>
      <c r="DY894" s="44">
        <f>DY982</f>
        <v>0</v>
      </c>
      <c r="DZ894" s="44">
        <f>DZ982</f>
        <v>0</v>
      </c>
      <c r="EA894" s="44">
        <f>EA982</f>
        <v>0</v>
      </c>
      <c r="EB894" s="44">
        <f>EB982</f>
        <v>0</v>
      </c>
      <c r="EC894" s="44">
        <f>EC982</f>
        <v>0</v>
      </c>
      <c r="ED894" s="44">
        <f>ED982</f>
        <v>0</v>
      </c>
      <c r="EE894" s="44">
        <f>EE982</f>
        <v>0</v>
      </c>
      <c r="EF894" s="44">
        <f>EF982</f>
        <v>0</v>
      </c>
      <c r="EG894" s="44">
        <f>EG982</f>
        <v>0</v>
      </c>
      <c r="EH894" s="44">
        <f>EH982</f>
        <v>0</v>
      </c>
      <c r="EI894" s="44">
        <f>EI982</f>
        <v>0</v>
      </c>
      <c r="EJ894" s="44">
        <f>EJ982</f>
        <v>0</v>
      </c>
      <c r="EK894" s="44">
        <f>EK982</f>
        <v>0</v>
      </c>
      <c r="EL894" s="44">
        <f>EL982</f>
        <v>0</v>
      </c>
      <c r="EM894" s="44">
        <f>EM982</f>
        <v>0</v>
      </c>
      <c r="EN894" s="44">
        <f>EN982</f>
        <v>0</v>
      </c>
      <c r="EO894" s="44">
        <f>EO982</f>
        <v>0</v>
      </c>
      <c r="EP894" s="44">
        <f>EP982</f>
        <v>0</v>
      </c>
      <c r="EQ894" s="44">
        <f>EQ982</f>
        <v>0</v>
      </c>
      <c r="ER894" s="44">
        <f>ER982</f>
        <v>0</v>
      </c>
      <c r="ES894" s="44">
        <f>ES982</f>
        <v>0</v>
      </c>
      <c r="ET894" s="44">
        <f>ET982</f>
        <v>0</v>
      </c>
      <c r="EU894" s="44">
        <f>EU982</f>
        <v>0</v>
      </c>
      <c r="EV894" s="44">
        <f>EV982</f>
        <v>0</v>
      </c>
      <c r="EW894" s="44">
        <f>EW982</f>
        <v>0</v>
      </c>
      <c r="EX894" s="44">
        <f>EX982</f>
        <v>0</v>
      </c>
      <c r="EY894" s="44">
        <f>EY982</f>
        <v>0</v>
      </c>
      <c r="EZ894" s="44">
        <f>EZ982</f>
        <v>0</v>
      </c>
      <c r="FA894" s="44">
        <f>FA982</f>
        <v>0</v>
      </c>
      <c r="FB894" s="44">
        <f>FB982</f>
        <v>0</v>
      </c>
      <c r="FC894" s="44">
        <f>FC982</f>
        <v>0</v>
      </c>
      <c r="FD894" s="44">
        <f>FD982</f>
        <v>0</v>
      </c>
      <c r="FE894" s="44">
        <f>FE982</f>
        <v>0</v>
      </c>
      <c r="FF894" s="44">
        <f>FF982</f>
        <v>0</v>
      </c>
      <c r="FG894" s="44">
        <f>FG982</f>
        <v>0</v>
      </c>
      <c r="FH894" s="44">
        <f>FH982</f>
        <v>0</v>
      </c>
      <c r="FI894" s="44">
        <f>FI982</f>
        <v>0</v>
      </c>
      <c r="FJ894" s="44">
        <f>FJ982</f>
        <v>0</v>
      </c>
      <c r="FK894" s="44">
        <f>FK982</f>
        <v>0</v>
      </c>
      <c r="FL894" s="44">
        <f>FL982</f>
        <v>0</v>
      </c>
      <c r="FM894" s="44">
        <f>FM982</f>
        <v>0</v>
      </c>
      <c r="FN894" s="44">
        <f>FN982</f>
        <v>0</v>
      </c>
      <c r="FO894" s="44">
        <f>FO982</f>
        <v>0</v>
      </c>
      <c r="FP894" s="44">
        <f>FP982</f>
        <v>0</v>
      </c>
      <c r="FQ894" s="44">
        <f>FQ982</f>
        <v>0</v>
      </c>
      <c r="FR894" s="44">
        <f>FR982</f>
        <v>0</v>
      </c>
      <c r="FS894" s="44">
        <f>FS982</f>
        <v>0</v>
      </c>
      <c r="FT894" s="44">
        <f>FT982</f>
        <v>0</v>
      </c>
      <c r="FU894" s="44">
        <f>FU982</f>
        <v>0</v>
      </c>
      <c r="FV894" s="44">
        <f>FV982</f>
        <v>0</v>
      </c>
      <c r="FW894" s="44">
        <f>FW982</f>
        <v>0</v>
      </c>
      <c r="FX894" s="44">
        <f>FX982</f>
        <v>0</v>
      </c>
      <c r="FY894" s="44">
        <f>FY982</f>
        <v>0</v>
      </c>
      <c r="FZ894" s="44">
        <f>FZ982</f>
        <v>0</v>
      </c>
      <c r="GA894" s="44">
        <f>GA982</f>
        <v>0</v>
      </c>
      <c r="GB894" s="44">
        <f>GB982</f>
        <v>0</v>
      </c>
      <c r="GC894" s="44">
        <f>GC982</f>
        <v>0</v>
      </c>
      <c r="GD894" s="44">
        <f>GD982</f>
        <v>0</v>
      </c>
      <c r="GE894" s="44">
        <f>GE982</f>
        <v>0</v>
      </c>
      <c r="GF894" s="44">
        <f>GF982</f>
        <v>0</v>
      </c>
      <c r="GG894" s="44">
        <f>GG982</f>
        <v>0</v>
      </c>
      <c r="GH894" s="44">
        <f>GH982</f>
        <v>0</v>
      </c>
      <c r="GI894" s="44">
        <f>GI982</f>
        <v>0</v>
      </c>
      <c r="GJ894" s="44">
        <f>GJ982</f>
        <v>0</v>
      </c>
      <c r="GK894" s="44">
        <f>GK982</f>
        <v>0</v>
      </c>
      <c r="GL894" s="44">
        <f>GL982</f>
        <v>0</v>
      </c>
      <c r="GM894" s="44">
        <f>GM982</f>
        <v>0</v>
      </c>
      <c r="GN894" s="44">
        <f>GN982</f>
        <v>0</v>
      </c>
      <c r="GO894" s="44">
        <f>GO982</f>
        <v>0</v>
      </c>
      <c r="GP894" s="44">
        <f>GP982</f>
        <v>0</v>
      </c>
      <c r="GQ894" s="44">
        <f>GQ982</f>
        <v>0</v>
      </c>
      <c r="GR894" s="44">
        <f>GR982</f>
        <v>0</v>
      </c>
      <c r="GS894" s="44">
        <f>GS982</f>
        <v>0</v>
      </c>
      <c r="GT894" s="44">
        <f>GT982</f>
        <v>0</v>
      </c>
      <c r="GU894" s="44">
        <f>GU982</f>
        <v>0</v>
      </c>
      <c r="GV894" s="44">
        <f>GV982</f>
        <v>0</v>
      </c>
      <c r="GW894" s="44">
        <f>GW982</f>
        <v>0</v>
      </c>
      <c r="GX894" s="44">
        <f>GX982</f>
        <v>0</v>
      </c>
    </row>
    <row r="896" ht="12.75">
      <c r="A896" s="42">
        <v>5</v>
      </c>
      <c r="B896" s="42">
        <v>1</v>
      </c>
      <c r="C896" s="42"/>
      <c r="D896" s="42">
        <f>ROW(A905)</f>
        <v>905</v>
      </c>
      <c r="E896" s="42"/>
      <c r="F896" s="42" t="s">
        <v>99</v>
      </c>
      <c r="G896" s="42" t="s">
        <v>191</v>
      </c>
      <c r="H896" s="42"/>
      <c r="I896" s="42">
        <v>0</v>
      </c>
      <c r="J896" s="42"/>
      <c r="K896" s="42">
        <v>0</v>
      </c>
      <c r="L896" s="42"/>
      <c r="M896" s="42"/>
      <c r="N896" s="42"/>
      <c r="O896" s="42"/>
      <c r="P896" s="42"/>
      <c r="Q896" s="42"/>
      <c r="R896" s="42"/>
      <c r="S896" s="42">
        <v>0</v>
      </c>
      <c r="T896" s="42"/>
      <c r="U896" s="42"/>
      <c r="V896" s="42">
        <v>0</v>
      </c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  <c r="AZ896" s="42"/>
      <c r="BA896" s="42"/>
      <c r="BB896" s="42"/>
      <c r="BC896" s="42"/>
      <c r="BD896" s="42"/>
      <c r="BE896" s="42"/>
      <c r="BF896" s="42"/>
      <c r="BG896" s="42"/>
      <c r="BH896" s="42"/>
      <c r="BI896" s="42"/>
      <c r="BJ896" s="42"/>
      <c r="BK896" s="42"/>
      <c r="BL896" s="42"/>
      <c r="BM896" s="42"/>
      <c r="BN896" s="42"/>
      <c r="BO896" s="42"/>
      <c r="BP896" s="42"/>
      <c r="BQ896" s="42"/>
      <c r="BR896" s="42"/>
      <c r="BS896" s="42"/>
      <c r="BT896" s="42"/>
      <c r="BU896" s="42"/>
      <c r="BV896" s="42"/>
      <c r="BW896" s="42"/>
      <c r="BX896" s="42">
        <v>0</v>
      </c>
      <c r="BY896" s="42"/>
      <c r="BZ896" s="42"/>
      <c r="CA896" s="42"/>
      <c r="CB896" s="42"/>
      <c r="CC896" s="42"/>
      <c r="CD896" s="42"/>
      <c r="CE896" s="42"/>
      <c r="CF896" s="42"/>
      <c r="CG896" s="42"/>
      <c r="CH896" s="42"/>
      <c r="CI896" s="42"/>
      <c r="CJ896" s="42">
        <v>0</v>
      </c>
    </row>
    <row r="898" ht="12.75">
      <c r="A898" s="43">
        <v>52</v>
      </c>
      <c r="B898" s="43">
        <f>B905</f>
        <v>1</v>
      </c>
      <c r="C898" s="43">
        <f>C905</f>
        <v>5</v>
      </c>
      <c r="D898" s="43">
        <f>D905</f>
        <v>896</v>
      </c>
      <c r="E898" s="43">
        <f>E905</f>
        <v>0</v>
      </c>
      <c r="F898" s="43" t="str">
        <f>F905</f>
        <v xml:space="preserve">Новый подраздел</v>
      </c>
      <c r="G898" s="43" t="str">
        <f>G905</f>
        <v xml:space="preserve">Ремонт асфальтобетонного покрытия - 200,0 м2</v>
      </c>
      <c r="H898" s="43"/>
      <c r="I898" s="43"/>
      <c r="J898" s="43"/>
      <c r="K898" s="43"/>
      <c r="L898" s="43"/>
      <c r="M898" s="43"/>
      <c r="N898" s="43"/>
      <c r="O898" s="43">
        <f>O905</f>
        <v>136222.42999999999</v>
      </c>
      <c r="P898" s="43">
        <f>P905</f>
        <v>75748</v>
      </c>
      <c r="Q898" s="43">
        <f>Q905</f>
        <v>47866.43</v>
      </c>
      <c r="R898" s="43">
        <f>R905</f>
        <v>24366.48</v>
      </c>
      <c r="S898" s="43">
        <f>S905</f>
        <v>12608</v>
      </c>
      <c r="T898" s="43">
        <f>T905</f>
        <v>0</v>
      </c>
      <c r="U898" s="43">
        <f>U905</f>
        <v>46</v>
      </c>
      <c r="V898" s="43">
        <f>V905</f>
        <v>0</v>
      </c>
      <c r="W898" s="43">
        <f>W905</f>
        <v>0</v>
      </c>
      <c r="X898" s="43">
        <f>X905</f>
        <v>8825.6000000000004</v>
      </c>
      <c r="Y898" s="43">
        <f>Y905</f>
        <v>1260.8</v>
      </c>
      <c r="Z898" s="43">
        <f>Z905</f>
        <v>0</v>
      </c>
      <c r="AA898" s="43">
        <f>AA905</f>
        <v>0</v>
      </c>
      <c r="AB898" s="43">
        <f>AB905</f>
        <v>136222.42999999999</v>
      </c>
      <c r="AC898" s="43">
        <f>AC905</f>
        <v>75748</v>
      </c>
      <c r="AD898" s="43">
        <f>AD905</f>
        <v>47866.43</v>
      </c>
      <c r="AE898" s="43">
        <f>AE905</f>
        <v>24366.48</v>
      </c>
      <c r="AF898" s="43">
        <f>AF905</f>
        <v>12608</v>
      </c>
      <c r="AG898" s="43">
        <f>AG905</f>
        <v>0</v>
      </c>
      <c r="AH898" s="43">
        <f>AH905</f>
        <v>46</v>
      </c>
      <c r="AI898" s="43">
        <f>AI905</f>
        <v>0</v>
      </c>
      <c r="AJ898" s="43">
        <f>AJ905</f>
        <v>0</v>
      </c>
      <c r="AK898" s="43">
        <f>AK905</f>
        <v>8825.6000000000004</v>
      </c>
      <c r="AL898" s="43">
        <f>AL905</f>
        <v>1260.8</v>
      </c>
      <c r="AM898" s="43">
        <f>AM905</f>
        <v>0</v>
      </c>
      <c r="AN898" s="43">
        <f>AN905</f>
        <v>0</v>
      </c>
      <c r="AO898" s="43">
        <f>AO905</f>
        <v>0</v>
      </c>
      <c r="AP898" s="43">
        <f>AP905</f>
        <v>0</v>
      </c>
      <c r="AQ898" s="43">
        <f>AQ905</f>
        <v>0</v>
      </c>
      <c r="AR898" s="43">
        <f>AR905</f>
        <v>155400.26999999999</v>
      </c>
      <c r="AS898" s="43">
        <f>AS905</f>
        <v>0</v>
      </c>
      <c r="AT898" s="43">
        <f>AT905</f>
        <v>0</v>
      </c>
      <c r="AU898" s="43">
        <f>AU905</f>
        <v>155400.26999999999</v>
      </c>
      <c r="AV898" s="43">
        <f>AV905</f>
        <v>75748</v>
      </c>
      <c r="AW898" s="43">
        <f>AW905</f>
        <v>75748</v>
      </c>
      <c r="AX898" s="43">
        <f>AX905</f>
        <v>0</v>
      </c>
      <c r="AY898" s="43">
        <f>AY905</f>
        <v>75748</v>
      </c>
      <c r="AZ898" s="43">
        <f>AZ905</f>
        <v>0</v>
      </c>
      <c r="BA898" s="43">
        <f>BA905</f>
        <v>0</v>
      </c>
      <c r="BB898" s="43">
        <f>BB905</f>
        <v>0</v>
      </c>
      <c r="BC898" s="43">
        <f>BC905</f>
        <v>0</v>
      </c>
      <c r="BD898" s="43">
        <f>BD905</f>
        <v>0</v>
      </c>
      <c r="BE898" s="43">
        <f>BE905</f>
        <v>0</v>
      </c>
      <c r="BF898" s="43">
        <f>BF905</f>
        <v>0</v>
      </c>
      <c r="BG898" s="43">
        <f>BG905</f>
        <v>0</v>
      </c>
      <c r="BH898" s="43">
        <f>BH905</f>
        <v>0</v>
      </c>
      <c r="BI898" s="43">
        <f>BI905</f>
        <v>0</v>
      </c>
      <c r="BJ898" s="43">
        <f>BJ905</f>
        <v>0</v>
      </c>
      <c r="BK898" s="43">
        <f>BK905</f>
        <v>0</v>
      </c>
      <c r="BL898" s="43">
        <f>BL905</f>
        <v>0</v>
      </c>
      <c r="BM898" s="43">
        <f>BM905</f>
        <v>0</v>
      </c>
      <c r="BN898" s="43">
        <f>BN905</f>
        <v>0</v>
      </c>
      <c r="BO898" s="43">
        <f>BO905</f>
        <v>0</v>
      </c>
      <c r="BP898" s="43">
        <f>BP905</f>
        <v>0</v>
      </c>
      <c r="BQ898" s="43">
        <f>BQ905</f>
        <v>0</v>
      </c>
      <c r="BR898" s="43">
        <f>BR905</f>
        <v>0</v>
      </c>
      <c r="BS898" s="43">
        <f>BS905</f>
        <v>0</v>
      </c>
      <c r="BT898" s="43">
        <f>BT905</f>
        <v>0</v>
      </c>
      <c r="BU898" s="43">
        <f>BU905</f>
        <v>0</v>
      </c>
      <c r="BV898" s="43">
        <f>BV905</f>
        <v>0</v>
      </c>
      <c r="BW898" s="43">
        <f>BW905</f>
        <v>0</v>
      </c>
      <c r="BX898" s="43">
        <f>BX905</f>
        <v>0</v>
      </c>
      <c r="BY898" s="43">
        <f>BY905</f>
        <v>0</v>
      </c>
      <c r="BZ898" s="43">
        <f>BZ905</f>
        <v>0</v>
      </c>
      <c r="CA898" s="43">
        <f>CA905</f>
        <v>155400.26999999999</v>
      </c>
      <c r="CB898" s="43">
        <f>CB905</f>
        <v>0</v>
      </c>
      <c r="CC898" s="43">
        <f>CC905</f>
        <v>0</v>
      </c>
      <c r="CD898" s="43">
        <f>CD905</f>
        <v>155400.26999999999</v>
      </c>
      <c r="CE898" s="43">
        <f>CE905</f>
        <v>75748</v>
      </c>
      <c r="CF898" s="43">
        <f>CF905</f>
        <v>75748</v>
      </c>
      <c r="CG898" s="43">
        <f>CG905</f>
        <v>0</v>
      </c>
      <c r="CH898" s="43">
        <f>CH905</f>
        <v>75748</v>
      </c>
      <c r="CI898" s="43">
        <f>CI905</f>
        <v>0</v>
      </c>
      <c r="CJ898" s="43">
        <f>CJ905</f>
        <v>0</v>
      </c>
      <c r="CK898" s="43">
        <f>CK905</f>
        <v>0</v>
      </c>
      <c r="CL898" s="43">
        <f>CL905</f>
        <v>0</v>
      </c>
      <c r="CM898" s="43">
        <f>CM905</f>
        <v>0</v>
      </c>
      <c r="CN898" s="43">
        <f>CN905</f>
        <v>0</v>
      </c>
      <c r="CO898" s="43">
        <f>CO905</f>
        <v>0</v>
      </c>
      <c r="CP898" s="43">
        <f>CP905</f>
        <v>0</v>
      </c>
      <c r="CQ898" s="43">
        <f>CQ905</f>
        <v>0</v>
      </c>
      <c r="CR898" s="43">
        <f>CR905</f>
        <v>0</v>
      </c>
      <c r="CS898" s="43">
        <f>CS905</f>
        <v>0</v>
      </c>
      <c r="CT898" s="43">
        <f>CT905</f>
        <v>0</v>
      </c>
      <c r="CU898" s="43">
        <f>CU905</f>
        <v>0</v>
      </c>
      <c r="CV898" s="43">
        <f>CV905</f>
        <v>0</v>
      </c>
      <c r="CW898" s="43">
        <f>CW905</f>
        <v>0</v>
      </c>
      <c r="CX898" s="43">
        <f>CX905</f>
        <v>0</v>
      </c>
      <c r="CY898" s="43">
        <f>CY905</f>
        <v>0</v>
      </c>
      <c r="CZ898" s="43">
        <f>CZ905</f>
        <v>0</v>
      </c>
      <c r="DA898" s="43">
        <f>DA905</f>
        <v>0</v>
      </c>
      <c r="DB898" s="43">
        <f>DB905</f>
        <v>0</v>
      </c>
      <c r="DC898" s="43">
        <f>DC905</f>
        <v>0</v>
      </c>
      <c r="DD898" s="43">
        <f>DD905</f>
        <v>0</v>
      </c>
      <c r="DE898" s="43">
        <f>DE905</f>
        <v>0</v>
      </c>
      <c r="DF898" s="43">
        <f>DF905</f>
        <v>0</v>
      </c>
      <c r="DG898" s="44">
        <f>DG905</f>
        <v>0</v>
      </c>
      <c r="DH898" s="44">
        <f>DH905</f>
        <v>0</v>
      </c>
      <c r="DI898" s="44">
        <f>DI905</f>
        <v>0</v>
      </c>
      <c r="DJ898" s="44">
        <f>DJ905</f>
        <v>0</v>
      </c>
      <c r="DK898" s="44">
        <f>DK905</f>
        <v>0</v>
      </c>
      <c r="DL898" s="44">
        <f>DL905</f>
        <v>0</v>
      </c>
      <c r="DM898" s="44">
        <f>DM905</f>
        <v>0</v>
      </c>
      <c r="DN898" s="44">
        <f>DN905</f>
        <v>0</v>
      </c>
      <c r="DO898" s="44">
        <f>DO905</f>
        <v>0</v>
      </c>
      <c r="DP898" s="44">
        <f>DP905</f>
        <v>0</v>
      </c>
      <c r="DQ898" s="44">
        <f>DQ905</f>
        <v>0</v>
      </c>
      <c r="DR898" s="44">
        <f>DR905</f>
        <v>0</v>
      </c>
      <c r="DS898" s="44">
        <f>DS905</f>
        <v>0</v>
      </c>
      <c r="DT898" s="44">
        <f>DT905</f>
        <v>0</v>
      </c>
      <c r="DU898" s="44">
        <f>DU905</f>
        <v>0</v>
      </c>
      <c r="DV898" s="44">
        <f>DV905</f>
        <v>0</v>
      </c>
      <c r="DW898" s="44">
        <f>DW905</f>
        <v>0</v>
      </c>
      <c r="DX898" s="44">
        <f>DX905</f>
        <v>0</v>
      </c>
      <c r="DY898" s="44">
        <f>DY905</f>
        <v>0</v>
      </c>
      <c r="DZ898" s="44">
        <f>DZ905</f>
        <v>0</v>
      </c>
      <c r="EA898" s="44">
        <f>EA905</f>
        <v>0</v>
      </c>
      <c r="EB898" s="44">
        <f>EB905</f>
        <v>0</v>
      </c>
      <c r="EC898" s="44">
        <f>EC905</f>
        <v>0</v>
      </c>
      <c r="ED898" s="44">
        <f>ED905</f>
        <v>0</v>
      </c>
      <c r="EE898" s="44">
        <f>EE905</f>
        <v>0</v>
      </c>
      <c r="EF898" s="44">
        <f>EF905</f>
        <v>0</v>
      </c>
      <c r="EG898" s="44">
        <f>EG905</f>
        <v>0</v>
      </c>
      <c r="EH898" s="44">
        <f>EH905</f>
        <v>0</v>
      </c>
      <c r="EI898" s="44">
        <f>EI905</f>
        <v>0</v>
      </c>
      <c r="EJ898" s="44">
        <f>EJ905</f>
        <v>0</v>
      </c>
      <c r="EK898" s="44">
        <f>EK905</f>
        <v>0</v>
      </c>
      <c r="EL898" s="44">
        <f>EL905</f>
        <v>0</v>
      </c>
      <c r="EM898" s="44">
        <f>EM905</f>
        <v>0</v>
      </c>
      <c r="EN898" s="44">
        <f>EN905</f>
        <v>0</v>
      </c>
      <c r="EO898" s="44">
        <f>EO905</f>
        <v>0</v>
      </c>
      <c r="EP898" s="44">
        <f>EP905</f>
        <v>0</v>
      </c>
      <c r="EQ898" s="44">
        <f>EQ905</f>
        <v>0</v>
      </c>
      <c r="ER898" s="44">
        <f>ER905</f>
        <v>0</v>
      </c>
      <c r="ES898" s="44">
        <f>ES905</f>
        <v>0</v>
      </c>
      <c r="ET898" s="44">
        <f>ET905</f>
        <v>0</v>
      </c>
      <c r="EU898" s="44">
        <f>EU905</f>
        <v>0</v>
      </c>
      <c r="EV898" s="44">
        <f>EV905</f>
        <v>0</v>
      </c>
      <c r="EW898" s="44">
        <f>EW905</f>
        <v>0</v>
      </c>
      <c r="EX898" s="44">
        <f>EX905</f>
        <v>0</v>
      </c>
      <c r="EY898" s="44">
        <f>EY905</f>
        <v>0</v>
      </c>
      <c r="EZ898" s="44">
        <f>EZ905</f>
        <v>0</v>
      </c>
      <c r="FA898" s="44">
        <f>FA905</f>
        <v>0</v>
      </c>
      <c r="FB898" s="44">
        <f>FB905</f>
        <v>0</v>
      </c>
      <c r="FC898" s="44">
        <f>FC905</f>
        <v>0</v>
      </c>
      <c r="FD898" s="44">
        <f>FD905</f>
        <v>0</v>
      </c>
      <c r="FE898" s="44">
        <f>FE905</f>
        <v>0</v>
      </c>
      <c r="FF898" s="44">
        <f>FF905</f>
        <v>0</v>
      </c>
      <c r="FG898" s="44">
        <f>FG905</f>
        <v>0</v>
      </c>
      <c r="FH898" s="44">
        <f>FH905</f>
        <v>0</v>
      </c>
      <c r="FI898" s="44">
        <f>FI905</f>
        <v>0</v>
      </c>
      <c r="FJ898" s="44">
        <f>FJ905</f>
        <v>0</v>
      </c>
      <c r="FK898" s="44">
        <f>FK905</f>
        <v>0</v>
      </c>
      <c r="FL898" s="44">
        <f>FL905</f>
        <v>0</v>
      </c>
      <c r="FM898" s="44">
        <f>FM905</f>
        <v>0</v>
      </c>
      <c r="FN898" s="44">
        <f>FN905</f>
        <v>0</v>
      </c>
      <c r="FO898" s="44">
        <f>FO905</f>
        <v>0</v>
      </c>
      <c r="FP898" s="44">
        <f>FP905</f>
        <v>0</v>
      </c>
      <c r="FQ898" s="44">
        <f>FQ905</f>
        <v>0</v>
      </c>
      <c r="FR898" s="44">
        <f>FR905</f>
        <v>0</v>
      </c>
      <c r="FS898" s="44">
        <f>FS905</f>
        <v>0</v>
      </c>
      <c r="FT898" s="44">
        <f>FT905</f>
        <v>0</v>
      </c>
      <c r="FU898" s="44">
        <f>FU905</f>
        <v>0</v>
      </c>
      <c r="FV898" s="44">
        <f>FV905</f>
        <v>0</v>
      </c>
      <c r="FW898" s="44">
        <f>FW905</f>
        <v>0</v>
      </c>
      <c r="FX898" s="44">
        <f>FX905</f>
        <v>0</v>
      </c>
      <c r="FY898" s="44">
        <f>FY905</f>
        <v>0</v>
      </c>
      <c r="FZ898" s="44">
        <f>FZ905</f>
        <v>0</v>
      </c>
      <c r="GA898" s="44">
        <f>GA905</f>
        <v>0</v>
      </c>
      <c r="GB898" s="44">
        <f>GB905</f>
        <v>0</v>
      </c>
      <c r="GC898" s="44">
        <f>GC905</f>
        <v>0</v>
      </c>
      <c r="GD898" s="44">
        <f>GD905</f>
        <v>0</v>
      </c>
      <c r="GE898" s="44">
        <f>GE905</f>
        <v>0</v>
      </c>
      <c r="GF898" s="44">
        <f>GF905</f>
        <v>0</v>
      </c>
      <c r="GG898" s="44">
        <f>GG905</f>
        <v>0</v>
      </c>
      <c r="GH898" s="44">
        <f>GH905</f>
        <v>0</v>
      </c>
      <c r="GI898" s="44">
        <f>GI905</f>
        <v>0</v>
      </c>
      <c r="GJ898" s="44">
        <f>GJ905</f>
        <v>0</v>
      </c>
      <c r="GK898" s="44">
        <f>GK905</f>
        <v>0</v>
      </c>
      <c r="GL898" s="44">
        <f>GL905</f>
        <v>0</v>
      </c>
      <c r="GM898" s="44">
        <f>GM905</f>
        <v>0</v>
      </c>
      <c r="GN898" s="44">
        <f>GN905</f>
        <v>0</v>
      </c>
      <c r="GO898" s="44">
        <f>GO905</f>
        <v>0</v>
      </c>
      <c r="GP898" s="44">
        <f>GP905</f>
        <v>0</v>
      </c>
      <c r="GQ898" s="44">
        <f>GQ905</f>
        <v>0</v>
      </c>
      <c r="GR898" s="44">
        <f>GR905</f>
        <v>0</v>
      </c>
      <c r="GS898" s="44">
        <f>GS905</f>
        <v>0</v>
      </c>
      <c r="GT898" s="44">
        <f>GT905</f>
        <v>0</v>
      </c>
      <c r="GU898" s="44">
        <f>GU905</f>
        <v>0</v>
      </c>
      <c r="GV898" s="44">
        <f>GV905</f>
        <v>0</v>
      </c>
      <c r="GW898" s="44">
        <f>GW905</f>
        <v>0</v>
      </c>
      <c r="GX898" s="44">
        <f>GX905</f>
        <v>0</v>
      </c>
    </row>
    <row r="900" ht="12.75">
      <c r="A900">
        <v>17</v>
      </c>
      <c r="B900">
        <v>1</v>
      </c>
      <c r="C900">
        <f>ROW(SmtRes!A3)</f>
        <v>3</v>
      </c>
      <c r="D900">
        <f>ROW(EtalonRes!A207)</f>
        <v>207</v>
      </c>
      <c r="E900" t="s">
        <v>101</v>
      </c>
      <c r="F900" t="s">
        <v>102</v>
      </c>
      <c r="G900" t="s">
        <v>103</v>
      </c>
      <c r="H900" t="s">
        <v>104</v>
      </c>
      <c r="I900">
        <v>200</v>
      </c>
      <c r="J900">
        <v>0</v>
      </c>
      <c r="K900">
        <v>200</v>
      </c>
      <c r="O900">
        <f t="shared" ref="O900:O903" si="616">ROUND(CP900,2)</f>
        <v>106660</v>
      </c>
      <c r="P900">
        <f t="shared" ref="P900:P903" si="617">ROUND(CQ900*I900,2)</f>
        <v>75748</v>
      </c>
      <c r="Q900">
        <f t="shared" ref="Q900:Q903" si="618">ROUND(CR900*I900,2)</f>
        <v>18304</v>
      </c>
      <c r="R900">
        <f t="shared" ref="R900:R903" si="619">ROUND(CS900*I900,2)</f>
        <v>8418</v>
      </c>
      <c r="S900">
        <f t="shared" ref="S900:S903" si="620">ROUND(CT900*I900,2)</f>
        <v>12608</v>
      </c>
      <c r="T900">
        <f t="shared" ref="T900:T903" si="621">ROUND(CU900*I900,2)</f>
        <v>0</v>
      </c>
      <c r="U900">
        <f t="shared" ref="U900:U903" si="622">CV900*I900</f>
        <v>46</v>
      </c>
      <c r="V900">
        <f t="shared" ref="V900:V903" si="623">CW900*I900</f>
        <v>0</v>
      </c>
      <c r="W900">
        <f t="shared" ref="W900:W903" si="624">ROUND(CX900*I900,2)</f>
        <v>0</v>
      </c>
      <c r="X900">
        <f t="shared" ref="X900:X903" si="625">ROUND(CY900,2)</f>
        <v>8825.6000000000004</v>
      </c>
      <c r="Y900">
        <f t="shared" ref="Y900:Y903" si="626">ROUND(CZ900,2)</f>
        <v>1260.8</v>
      </c>
      <c r="AA900">
        <v>52146028</v>
      </c>
      <c r="AB900">
        <f t="shared" ref="AB900:AB903" si="627">ROUND((AC900+AD900+AF900),6)</f>
        <v>533.29999999999995</v>
      </c>
      <c r="AC900">
        <f t="shared" ref="AC900:AC903" si="628">ROUND((ES900),6)</f>
        <v>378.74000000000001</v>
      </c>
      <c r="AD900">
        <f t="shared" ref="AD900:AD902" si="629">ROUND((((ET900)-(EU900))+AE900),6)</f>
        <v>91.519999999999996</v>
      </c>
      <c r="AE900">
        <f t="shared" ref="AE900:AE902" si="630">ROUND((EU900),6)</f>
        <v>42.090000000000003</v>
      </c>
      <c r="AF900">
        <f t="shared" ref="AF900:AF902" si="631">ROUND((EV900),6)</f>
        <v>63.039999999999999</v>
      </c>
      <c r="AG900">
        <f t="shared" ref="AG900:AG903" si="632">ROUND((AP900),6)</f>
        <v>0</v>
      </c>
      <c r="AH900">
        <f t="shared" ref="AH900:AH902" si="633">(EW900)</f>
        <v>0.23000000000000001</v>
      </c>
      <c r="AI900">
        <f t="shared" ref="AI900:AI902" si="634">(EX900)</f>
        <v>0</v>
      </c>
      <c r="AJ900">
        <f t="shared" ref="AJ900:AJ903" si="635">(AS900)</f>
        <v>0</v>
      </c>
      <c r="AK900">
        <v>533.29999999999995</v>
      </c>
      <c r="AL900">
        <v>378.74000000000001</v>
      </c>
      <c r="AM900">
        <v>91.519999999999996</v>
      </c>
      <c r="AN900">
        <v>42.090000000000003</v>
      </c>
      <c r="AO900">
        <v>63.039999999999999</v>
      </c>
      <c r="AP900">
        <v>0</v>
      </c>
      <c r="AQ900">
        <v>0.23000000000000001</v>
      </c>
      <c r="AR900">
        <v>0</v>
      </c>
      <c r="AS900">
        <v>0</v>
      </c>
      <c r="AT900">
        <v>70</v>
      </c>
      <c r="AU900">
        <v>10</v>
      </c>
      <c r="AV900">
        <v>1</v>
      </c>
      <c r="AW900">
        <v>1</v>
      </c>
      <c r="AZ900">
        <v>1</v>
      </c>
      <c r="BA900">
        <v>1</v>
      </c>
      <c r="BB900">
        <v>1</v>
      </c>
      <c r="BC900">
        <v>1</v>
      </c>
      <c r="BH900">
        <v>0</v>
      </c>
      <c r="BI900">
        <v>4</v>
      </c>
      <c r="BJ900" t="s">
        <v>105</v>
      </c>
      <c r="BM900">
        <v>0</v>
      </c>
      <c r="BN900">
        <v>0</v>
      </c>
      <c r="BP900">
        <v>0</v>
      </c>
      <c r="BQ900">
        <v>1</v>
      </c>
      <c r="BR900">
        <v>0</v>
      </c>
      <c r="BS900">
        <v>1</v>
      </c>
      <c r="BT900">
        <v>1</v>
      </c>
      <c r="BU900">
        <v>1</v>
      </c>
      <c r="BV900">
        <v>1</v>
      </c>
      <c r="BW900">
        <v>1</v>
      </c>
      <c r="BX900">
        <v>1</v>
      </c>
      <c r="BZ900">
        <v>70</v>
      </c>
      <c r="CA900">
        <v>10</v>
      </c>
      <c r="CE900">
        <v>0</v>
      </c>
      <c r="CF900">
        <v>0</v>
      </c>
      <c r="CG900">
        <v>0</v>
      </c>
      <c r="CM900">
        <v>0</v>
      </c>
      <c r="CO900">
        <v>0</v>
      </c>
      <c r="CP900">
        <f t="shared" ref="CP900:CP903" si="636">(P900+Q900+S900)</f>
        <v>106660</v>
      </c>
      <c r="CQ900">
        <f t="shared" ref="CQ900:CQ903" si="637">(AC900*BC900*AW900)</f>
        <v>378.74000000000001</v>
      </c>
      <c r="CR900">
        <f t="shared" ref="CR900:CR902" si="638">((((ET900)*BB900-(EU900)*BS900)+AE900*BS900)*AV900)</f>
        <v>91.519999999999996</v>
      </c>
      <c r="CS900">
        <f t="shared" ref="CS900:CS903" si="639">(AE900*BS900*AV900)</f>
        <v>42.090000000000003</v>
      </c>
      <c r="CT900">
        <f t="shared" ref="CT900:CT903" si="640">(AF900*BA900*AV900)</f>
        <v>63.039999999999999</v>
      </c>
      <c r="CU900">
        <f t="shared" ref="CU900:CU903" si="641">AG900</f>
        <v>0</v>
      </c>
      <c r="CV900">
        <f t="shared" ref="CV900:CV903" si="642">(AH900*AV900)</f>
        <v>0.23000000000000001</v>
      </c>
      <c r="CW900">
        <f t="shared" ref="CW900:CW903" si="643">AI900</f>
        <v>0</v>
      </c>
      <c r="CX900">
        <f t="shared" ref="CX900:CX903" si="644">AJ900</f>
        <v>0</v>
      </c>
      <c r="CY900">
        <f t="shared" ref="CY900:CY903" si="645">((S900*BZ900)/100)</f>
        <v>8825.6000000000004</v>
      </c>
      <c r="CZ900">
        <f t="shared" ref="CZ900:CZ903" si="646">((S900*CA900)/100)</f>
        <v>1260.8</v>
      </c>
      <c r="DN900">
        <v>0</v>
      </c>
      <c r="DO900">
        <v>0</v>
      </c>
      <c r="DP900">
        <v>1</v>
      </c>
      <c r="DQ900">
        <v>1</v>
      </c>
      <c r="DU900">
        <v>1005</v>
      </c>
      <c r="DV900" t="s">
        <v>104</v>
      </c>
      <c r="DW900" t="s">
        <v>104</v>
      </c>
      <c r="DX900">
        <v>1</v>
      </c>
      <c r="EE900">
        <v>51761345</v>
      </c>
      <c r="EF900">
        <v>1</v>
      </c>
      <c r="EG900" t="s">
        <v>106</v>
      </c>
      <c r="EH900">
        <v>0</v>
      </c>
      <c r="EJ900">
        <v>4</v>
      </c>
      <c r="EK900">
        <v>0</v>
      </c>
      <c r="EL900" t="s">
        <v>107</v>
      </c>
      <c r="EM900" t="s">
        <v>108</v>
      </c>
      <c r="EQ900">
        <v>0</v>
      </c>
      <c r="ER900">
        <v>533.29999999999995</v>
      </c>
      <c r="ES900">
        <v>378.74000000000001</v>
      </c>
      <c r="ET900">
        <v>91.519999999999996</v>
      </c>
      <c r="EU900">
        <v>42.090000000000003</v>
      </c>
      <c r="EV900">
        <v>63.039999999999999</v>
      </c>
      <c r="EW900">
        <v>0.23000000000000001</v>
      </c>
      <c r="EX900">
        <v>0</v>
      </c>
      <c r="EY900">
        <v>0</v>
      </c>
      <c r="FQ900">
        <v>0</v>
      </c>
      <c r="FR900">
        <f t="shared" ref="FR900:FR903" si="647">ROUND(IF(AND(BH900=3,BI900=3),P900,0),2)</f>
        <v>0</v>
      </c>
      <c r="FS900">
        <v>0</v>
      </c>
      <c r="FX900">
        <v>70</v>
      </c>
      <c r="FY900">
        <v>10</v>
      </c>
      <c r="GD900">
        <v>0</v>
      </c>
      <c r="GF900">
        <v>196493599</v>
      </c>
      <c r="GG900">
        <v>2</v>
      </c>
      <c r="GH900">
        <v>1</v>
      </c>
      <c r="GI900">
        <v>-2</v>
      </c>
      <c r="GJ900">
        <v>0</v>
      </c>
      <c r="GK900">
        <f>ROUND(R900*(R12)/100,2)</f>
        <v>9091.4400000000005</v>
      </c>
      <c r="GL900">
        <f t="shared" ref="GL900:GL903" si="648">ROUND(IF(AND(BH900=3,BI900=3,FS900&lt;&gt;0),P900,0),2)</f>
        <v>0</v>
      </c>
      <c r="GM900">
        <f t="shared" ref="GM900:GM901" si="649">ROUND(O900+X900+Y900+GK900,2)+GX900</f>
        <v>125837.84</v>
      </c>
      <c r="GN900">
        <f t="shared" ref="GN900:GN901" si="650">IF(OR(BI900=0,BI900=1),ROUND(O900+X900+Y900+GK900,2),0)</f>
        <v>0</v>
      </c>
      <c r="GO900">
        <f t="shared" ref="GO900:GO901" si="651">IF(BI900=2,ROUND(O900+X900+Y900+GK900,2),0)</f>
        <v>0</v>
      </c>
      <c r="GP900">
        <f t="shared" ref="GP900:GP901" si="652">IF(BI900=4,ROUND(O900+X900+Y900+GK900,2)+GX900,0)</f>
        <v>125837.84</v>
      </c>
      <c r="GR900">
        <v>0</v>
      </c>
      <c r="GS900">
        <v>3</v>
      </c>
      <c r="GT900">
        <v>0</v>
      </c>
      <c r="GV900">
        <f t="shared" ref="GV900:GV903" si="653">ROUND((GT900),6)</f>
        <v>0</v>
      </c>
      <c r="GW900">
        <v>1</v>
      </c>
      <c r="GX900">
        <f t="shared" ref="GX900:GX903" si="654">ROUND(HC900*I900,2)</f>
        <v>0</v>
      </c>
      <c r="HA900">
        <v>0</v>
      </c>
      <c r="HB900">
        <v>0</v>
      </c>
      <c r="HC900">
        <f t="shared" ref="HC860:HC923" si="655">GV900*GW900</f>
        <v>0</v>
      </c>
      <c r="IK900">
        <v>0</v>
      </c>
    </row>
    <row r="901" ht="12.75">
      <c r="A901">
        <v>18</v>
      </c>
      <c r="B901">
        <v>1</v>
      </c>
      <c r="C901">
        <v>3</v>
      </c>
      <c r="E901" t="s">
        <v>109</v>
      </c>
      <c r="F901" t="s">
        <v>110</v>
      </c>
      <c r="G901" t="s">
        <v>111</v>
      </c>
      <c r="H901" t="s">
        <v>112</v>
      </c>
      <c r="I901">
        <f>I900*J901</f>
        <v>-24</v>
      </c>
      <c r="J901">
        <v>-0.12</v>
      </c>
      <c r="K901">
        <v>-0.12</v>
      </c>
      <c r="O901">
        <f t="shared" si="616"/>
        <v>-0</v>
      </c>
      <c r="P901">
        <f t="shared" si="617"/>
        <v>-0</v>
      </c>
      <c r="Q901">
        <f t="shared" si="618"/>
        <v>-0</v>
      </c>
      <c r="R901">
        <f t="shared" si="619"/>
        <v>-0</v>
      </c>
      <c r="S901">
        <f t="shared" si="620"/>
        <v>-0</v>
      </c>
      <c r="T901">
        <f t="shared" si="621"/>
        <v>-0</v>
      </c>
      <c r="U901">
        <f t="shared" si="622"/>
        <v>-0</v>
      </c>
      <c r="V901">
        <f t="shared" si="623"/>
        <v>-0</v>
      </c>
      <c r="W901">
        <f t="shared" si="624"/>
        <v>-0</v>
      </c>
      <c r="X901">
        <f t="shared" si="625"/>
        <v>-0</v>
      </c>
      <c r="Y901">
        <f t="shared" si="626"/>
        <v>-0</v>
      </c>
      <c r="AA901">
        <v>52146028</v>
      </c>
      <c r="AB901">
        <f t="shared" si="627"/>
        <v>0</v>
      </c>
      <c r="AC901">
        <f t="shared" si="628"/>
        <v>0</v>
      </c>
      <c r="AD901">
        <f t="shared" si="629"/>
        <v>0</v>
      </c>
      <c r="AE901">
        <f t="shared" si="630"/>
        <v>0</v>
      </c>
      <c r="AF901">
        <f t="shared" si="631"/>
        <v>0</v>
      </c>
      <c r="AG901">
        <f t="shared" si="632"/>
        <v>0</v>
      </c>
      <c r="AH901">
        <f t="shared" si="633"/>
        <v>0</v>
      </c>
      <c r="AI901">
        <f t="shared" si="634"/>
        <v>0</v>
      </c>
      <c r="AJ901">
        <f t="shared" si="635"/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70</v>
      </c>
      <c r="AU901">
        <v>10</v>
      </c>
      <c r="AV901">
        <v>1</v>
      </c>
      <c r="AW901">
        <v>1</v>
      </c>
      <c r="AZ901">
        <v>1</v>
      </c>
      <c r="BA901">
        <v>1</v>
      </c>
      <c r="BB901">
        <v>1</v>
      </c>
      <c r="BC901">
        <v>1</v>
      </c>
      <c r="BH901">
        <v>3</v>
      </c>
      <c r="BI901">
        <v>4</v>
      </c>
      <c r="BM901">
        <v>0</v>
      </c>
      <c r="BN901">
        <v>0</v>
      </c>
      <c r="BP901">
        <v>0</v>
      </c>
      <c r="BQ901">
        <v>1</v>
      </c>
      <c r="BR901">
        <v>1</v>
      </c>
      <c r="BS901">
        <v>1</v>
      </c>
      <c r="BT901">
        <v>1</v>
      </c>
      <c r="BU901">
        <v>1</v>
      </c>
      <c r="BV901">
        <v>1</v>
      </c>
      <c r="BW901">
        <v>1</v>
      </c>
      <c r="BX901">
        <v>1</v>
      </c>
      <c r="BZ901">
        <v>70</v>
      </c>
      <c r="CA901">
        <v>10</v>
      </c>
      <c r="CE901">
        <v>0</v>
      </c>
      <c r="CF901">
        <v>0</v>
      </c>
      <c r="CG901">
        <v>0</v>
      </c>
      <c r="CM901">
        <v>0</v>
      </c>
      <c r="CO901">
        <v>0</v>
      </c>
      <c r="CP901">
        <f t="shared" si="636"/>
        <v>-0</v>
      </c>
      <c r="CQ901">
        <f t="shared" si="637"/>
        <v>0</v>
      </c>
      <c r="CR901">
        <f t="shared" si="638"/>
        <v>0</v>
      </c>
      <c r="CS901">
        <f t="shared" si="639"/>
        <v>0</v>
      </c>
      <c r="CT901">
        <f t="shared" si="640"/>
        <v>0</v>
      </c>
      <c r="CU901">
        <f t="shared" si="641"/>
        <v>0</v>
      </c>
      <c r="CV901">
        <f t="shared" si="642"/>
        <v>0</v>
      </c>
      <c r="CW901">
        <f t="shared" si="643"/>
        <v>0</v>
      </c>
      <c r="CX901">
        <f t="shared" si="644"/>
        <v>0</v>
      </c>
      <c r="CY901">
        <f t="shared" si="645"/>
        <v>-0</v>
      </c>
      <c r="CZ901">
        <f t="shared" si="646"/>
        <v>-0</v>
      </c>
      <c r="DN901">
        <v>0</v>
      </c>
      <c r="DO901">
        <v>0</v>
      </c>
      <c r="DP901">
        <v>1</v>
      </c>
      <c r="DQ901">
        <v>1</v>
      </c>
      <c r="DU901">
        <v>1009</v>
      </c>
      <c r="DV901" t="s">
        <v>112</v>
      </c>
      <c r="DW901" t="s">
        <v>112</v>
      </c>
      <c r="DX901">
        <v>1000</v>
      </c>
      <c r="EE901">
        <v>51761345</v>
      </c>
      <c r="EF901">
        <v>1</v>
      </c>
      <c r="EG901" t="s">
        <v>106</v>
      </c>
      <c r="EH901">
        <v>0</v>
      </c>
      <c r="EJ901">
        <v>4</v>
      </c>
      <c r="EK901">
        <v>0</v>
      </c>
      <c r="EL901" t="s">
        <v>107</v>
      </c>
      <c r="EM901" t="s">
        <v>108</v>
      </c>
      <c r="EQ901">
        <v>32768</v>
      </c>
      <c r="ER901">
        <v>0</v>
      </c>
      <c r="ES901">
        <v>0</v>
      </c>
      <c r="ET901">
        <v>0</v>
      </c>
      <c r="EU901">
        <v>0</v>
      </c>
      <c r="EV901">
        <v>0</v>
      </c>
      <c r="EW901">
        <v>0</v>
      </c>
      <c r="EX901">
        <v>0</v>
      </c>
      <c r="FQ901">
        <v>0</v>
      </c>
      <c r="FR901">
        <f t="shared" si="647"/>
        <v>0</v>
      </c>
      <c r="FS901">
        <v>0</v>
      </c>
      <c r="FX901">
        <v>70</v>
      </c>
      <c r="FY901">
        <v>10</v>
      </c>
      <c r="GD901">
        <v>0</v>
      </c>
      <c r="GF901">
        <v>1489638031</v>
      </c>
      <c r="GG901">
        <v>2</v>
      </c>
      <c r="GH901">
        <v>1</v>
      </c>
      <c r="GI901">
        <v>-2</v>
      </c>
      <c r="GJ901">
        <v>0</v>
      </c>
      <c r="GK901">
        <f>ROUND(R901*(R12)/100,2)</f>
        <v>-0</v>
      </c>
      <c r="GL901">
        <f t="shared" si="648"/>
        <v>0</v>
      </c>
      <c r="GM901">
        <f t="shared" si="649"/>
        <v>-0</v>
      </c>
      <c r="GN901">
        <f t="shared" si="650"/>
        <v>0</v>
      </c>
      <c r="GO901">
        <f t="shared" si="651"/>
        <v>0</v>
      </c>
      <c r="GP901">
        <f t="shared" si="652"/>
        <v>-0</v>
      </c>
      <c r="GR901">
        <v>0</v>
      </c>
      <c r="GS901">
        <v>3</v>
      </c>
      <c r="GT901">
        <v>0</v>
      </c>
      <c r="GV901">
        <f t="shared" si="653"/>
        <v>0</v>
      </c>
      <c r="GW901">
        <v>1</v>
      </c>
      <c r="GX901">
        <f t="shared" si="654"/>
        <v>-0</v>
      </c>
      <c r="HA901">
        <v>0</v>
      </c>
      <c r="HB901">
        <v>0</v>
      </c>
      <c r="HC901">
        <f t="shared" si="655"/>
        <v>0</v>
      </c>
      <c r="IK901">
        <v>0</v>
      </c>
    </row>
    <row r="902" ht="12.75">
      <c r="A902">
        <v>17</v>
      </c>
      <c r="B902">
        <v>1</v>
      </c>
      <c r="D902">
        <f>ROW(EtalonRes!A209)</f>
        <v>209</v>
      </c>
      <c r="E902" t="s">
        <v>113</v>
      </c>
      <c r="F902" t="s">
        <v>114</v>
      </c>
      <c r="G902" t="s">
        <v>189</v>
      </c>
      <c r="H902" t="s">
        <v>112</v>
      </c>
      <c r="I902">
        <f>ROUND(24*0.8,9)</f>
        <v>19.199999999999999</v>
      </c>
      <c r="J902">
        <v>0</v>
      </c>
      <c r="K902">
        <f>ROUND(24*0.8,9)</f>
        <v>19.199999999999999</v>
      </c>
      <c r="O902">
        <f t="shared" si="616"/>
        <v>1175.4200000000001</v>
      </c>
      <c r="P902">
        <f t="shared" si="617"/>
        <v>0</v>
      </c>
      <c r="Q902">
        <f t="shared" si="618"/>
        <v>1175.4200000000001</v>
      </c>
      <c r="R902">
        <f t="shared" si="619"/>
        <v>633.78999999999996</v>
      </c>
      <c r="S902">
        <f t="shared" si="620"/>
        <v>0</v>
      </c>
      <c r="T902">
        <f t="shared" si="621"/>
        <v>0</v>
      </c>
      <c r="U902">
        <f t="shared" si="622"/>
        <v>0</v>
      </c>
      <c r="V902">
        <f t="shared" si="623"/>
        <v>0</v>
      </c>
      <c r="W902">
        <f t="shared" si="624"/>
        <v>0</v>
      </c>
      <c r="X902">
        <f t="shared" si="625"/>
        <v>0</v>
      </c>
      <c r="Y902">
        <f t="shared" si="626"/>
        <v>0</v>
      </c>
      <c r="AA902">
        <v>52146028</v>
      </c>
      <c r="AB902">
        <f t="shared" si="627"/>
        <v>61.219999999999999</v>
      </c>
      <c r="AC902">
        <f t="shared" si="628"/>
        <v>0</v>
      </c>
      <c r="AD902">
        <f t="shared" si="629"/>
        <v>61.219999999999999</v>
      </c>
      <c r="AE902">
        <f t="shared" si="630"/>
        <v>33.009999999999998</v>
      </c>
      <c r="AF902">
        <f t="shared" si="631"/>
        <v>0</v>
      </c>
      <c r="AG902">
        <f t="shared" si="632"/>
        <v>0</v>
      </c>
      <c r="AH902">
        <f t="shared" si="633"/>
        <v>0</v>
      </c>
      <c r="AI902">
        <f t="shared" si="634"/>
        <v>0</v>
      </c>
      <c r="AJ902">
        <f t="shared" si="635"/>
        <v>0</v>
      </c>
      <c r="AK902">
        <v>61.219999999999999</v>
      </c>
      <c r="AL902">
        <v>0</v>
      </c>
      <c r="AM902">
        <v>61.219999999999999</v>
      </c>
      <c r="AN902">
        <v>33.009999999999998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1</v>
      </c>
      <c r="AW902">
        <v>1</v>
      </c>
      <c r="AZ902">
        <v>1</v>
      </c>
      <c r="BA902">
        <v>1</v>
      </c>
      <c r="BB902">
        <v>1</v>
      </c>
      <c r="BC902">
        <v>1</v>
      </c>
      <c r="BH902">
        <v>0</v>
      </c>
      <c r="BI902">
        <v>4</v>
      </c>
      <c r="BJ902" t="s">
        <v>116</v>
      </c>
      <c r="BM902">
        <v>1</v>
      </c>
      <c r="BN902">
        <v>0</v>
      </c>
      <c r="BP902">
        <v>0</v>
      </c>
      <c r="BQ902">
        <v>1</v>
      </c>
      <c r="BR902">
        <v>0</v>
      </c>
      <c r="BS902">
        <v>1</v>
      </c>
      <c r="BT902">
        <v>1</v>
      </c>
      <c r="BU902">
        <v>1</v>
      </c>
      <c r="BV902">
        <v>1</v>
      </c>
      <c r="BW902">
        <v>1</v>
      </c>
      <c r="BX902">
        <v>1</v>
      </c>
      <c r="BZ902">
        <v>0</v>
      </c>
      <c r="CA902">
        <v>0</v>
      </c>
      <c r="CE902">
        <v>0</v>
      </c>
      <c r="CF902">
        <v>0</v>
      </c>
      <c r="CG902">
        <v>0</v>
      </c>
      <c r="CM902">
        <v>0</v>
      </c>
      <c r="CO902">
        <v>0</v>
      </c>
      <c r="CP902">
        <f t="shared" si="636"/>
        <v>1175.4200000000001</v>
      </c>
      <c r="CQ902">
        <f t="shared" si="637"/>
        <v>0</v>
      </c>
      <c r="CR902">
        <f t="shared" si="638"/>
        <v>61.219999999999999</v>
      </c>
      <c r="CS902">
        <f t="shared" si="639"/>
        <v>33.009999999999998</v>
      </c>
      <c r="CT902">
        <f t="shared" si="640"/>
        <v>0</v>
      </c>
      <c r="CU902">
        <f t="shared" si="641"/>
        <v>0</v>
      </c>
      <c r="CV902">
        <f t="shared" si="642"/>
        <v>0</v>
      </c>
      <c r="CW902">
        <f t="shared" si="643"/>
        <v>0</v>
      </c>
      <c r="CX902">
        <f t="shared" si="644"/>
        <v>0</v>
      </c>
      <c r="CY902">
        <f t="shared" si="645"/>
        <v>0</v>
      </c>
      <c r="CZ902">
        <f t="shared" si="646"/>
        <v>0</v>
      </c>
      <c r="DN902">
        <v>0</v>
      </c>
      <c r="DO902">
        <v>0</v>
      </c>
      <c r="DP902">
        <v>1</v>
      </c>
      <c r="DQ902">
        <v>1</v>
      </c>
      <c r="DU902">
        <v>1009</v>
      </c>
      <c r="DV902" t="s">
        <v>112</v>
      </c>
      <c r="DW902" t="s">
        <v>112</v>
      </c>
      <c r="DX902">
        <v>1000</v>
      </c>
      <c r="EE902">
        <v>51761347</v>
      </c>
      <c r="EF902">
        <v>1</v>
      </c>
      <c r="EG902" t="s">
        <v>106</v>
      </c>
      <c r="EH902">
        <v>0</v>
      </c>
      <c r="EJ902">
        <v>4</v>
      </c>
      <c r="EK902">
        <v>1</v>
      </c>
      <c r="EL902" t="s">
        <v>117</v>
      </c>
      <c r="EM902" t="s">
        <v>108</v>
      </c>
      <c r="EQ902">
        <v>0</v>
      </c>
      <c r="ER902">
        <v>61.219999999999999</v>
      </c>
      <c r="ES902">
        <v>0</v>
      </c>
      <c r="ET902">
        <v>61.219999999999999</v>
      </c>
      <c r="EU902">
        <v>33.009999999999998</v>
      </c>
      <c r="EV902">
        <v>0</v>
      </c>
      <c r="EW902">
        <v>0</v>
      </c>
      <c r="EX902">
        <v>0</v>
      </c>
      <c r="EY902">
        <v>0</v>
      </c>
      <c r="FQ902">
        <v>0</v>
      </c>
      <c r="FR902">
        <f t="shared" si="647"/>
        <v>0</v>
      </c>
      <c r="FS902">
        <v>0</v>
      </c>
      <c r="FX902">
        <v>0</v>
      </c>
      <c r="FY902">
        <v>0</v>
      </c>
      <c r="GD902">
        <v>1</v>
      </c>
      <c r="GF902">
        <v>1602572179</v>
      </c>
      <c r="GG902">
        <v>2</v>
      </c>
      <c r="GH902">
        <v>1</v>
      </c>
      <c r="GI902">
        <v>-2</v>
      </c>
      <c r="GJ902">
        <v>0</v>
      </c>
      <c r="GK902">
        <v>0</v>
      </c>
      <c r="GL902">
        <f t="shared" si="648"/>
        <v>0</v>
      </c>
      <c r="GM902">
        <f t="shared" ref="GM902:GM903" si="656">ROUND(O902+X902+Y902,2)+GX902</f>
        <v>1175.4200000000001</v>
      </c>
      <c r="GN902">
        <f t="shared" ref="GN902:GN903" si="657">IF(OR(BI902=0,BI902=1),ROUND(O902+X902+Y902,2),0)</f>
        <v>0</v>
      </c>
      <c r="GO902">
        <f t="shared" ref="GO902:GO903" si="658">IF(BI902=2,ROUND(O902+X902+Y902,2),0)</f>
        <v>0</v>
      </c>
      <c r="GP902">
        <f t="shared" ref="GP902:GP903" si="659">IF(BI902=4,ROUND(O902+X902+Y902,2)+GX902,0)</f>
        <v>1175.4200000000001</v>
      </c>
      <c r="GR902">
        <v>0</v>
      </c>
      <c r="GS902">
        <v>3</v>
      </c>
      <c r="GT902">
        <v>0</v>
      </c>
      <c r="GV902">
        <f t="shared" si="653"/>
        <v>0</v>
      </c>
      <c r="GW902">
        <v>1</v>
      </c>
      <c r="GX902">
        <f t="shared" si="654"/>
        <v>0</v>
      </c>
      <c r="HA902">
        <v>0</v>
      </c>
      <c r="HB902">
        <v>0</v>
      </c>
      <c r="HC902">
        <f t="shared" si="655"/>
        <v>0</v>
      </c>
      <c r="IK902">
        <v>0</v>
      </c>
    </row>
    <row r="903" ht="12.75">
      <c r="A903">
        <v>17</v>
      </c>
      <c r="B903">
        <v>1</v>
      </c>
      <c r="D903">
        <f>ROW(EtalonRes!A211)</f>
        <v>211</v>
      </c>
      <c r="E903" t="s">
        <v>118</v>
      </c>
      <c r="F903" t="s">
        <v>119</v>
      </c>
      <c r="G903" t="s">
        <v>120</v>
      </c>
      <c r="H903" t="s">
        <v>112</v>
      </c>
      <c r="I903">
        <f>ROUND(I902,9)</f>
        <v>19.199999999999999</v>
      </c>
      <c r="J903">
        <v>0</v>
      </c>
      <c r="K903">
        <f>ROUND(I902,9)</f>
        <v>19.199999999999999</v>
      </c>
      <c r="O903">
        <f t="shared" si="616"/>
        <v>28387.009999999998</v>
      </c>
      <c r="P903">
        <f t="shared" si="617"/>
        <v>0</v>
      </c>
      <c r="Q903">
        <f t="shared" si="618"/>
        <v>28387.009999999998</v>
      </c>
      <c r="R903">
        <f t="shared" si="619"/>
        <v>15314.690000000001</v>
      </c>
      <c r="S903">
        <f t="shared" si="620"/>
        <v>0</v>
      </c>
      <c r="T903">
        <f t="shared" si="621"/>
        <v>0</v>
      </c>
      <c r="U903">
        <f t="shared" si="622"/>
        <v>0</v>
      </c>
      <c r="V903">
        <f t="shared" si="623"/>
        <v>0</v>
      </c>
      <c r="W903">
        <f t="shared" si="624"/>
        <v>0</v>
      </c>
      <c r="X903">
        <f t="shared" si="625"/>
        <v>0</v>
      </c>
      <c r="Y903">
        <f t="shared" si="626"/>
        <v>0</v>
      </c>
      <c r="AA903">
        <v>52146028</v>
      </c>
      <c r="AB903">
        <f t="shared" si="627"/>
        <v>1478.49</v>
      </c>
      <c r="AC903">
        <f t="shared" si="628"/>
        <v>0</v>
      </c>
      <c r="AD903">
        <f>ROUND(((((ET903*51))-((EU903*51)))+AE903),6)</f>
        <v>1478.49</v>
      </c>
      <c r="AE903">
        <f>ROUND(((EU903*51)),6)</f>
        <v>797.63999999999999</v>
      </c>
      <c r="AF903">
        <f>ROUND(((EV903*51)),6)</f>
        <v>0</v>
      </c>
      <c r="AG903">
        <f t="shared" si="632"/>
        <v>0</v>
      </c>
      <c r="AH903">
        <f>((EW903*51))</f>
        <v>0</v>
      </c>
      <c r="AI903">
        <f>((EX903*51))</f>
        <v>0</v>
      </c>
      <c r="AJ903">
        <f t="shared" si="635"/>
        <v>0</v>
      </c>
      <c r="AK903">
        <v>28.989999999999998</v>
      </c>
      <c r="AL903">
        <v>0</v>
      </c>
      <c r="AM903">
        <v>28.989999999999998</v>
      </c>
      <c r="AN903">
        <v>15.640000000000001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1</v>
      </c>
      <c r="AW903">
        <v>1</v>
      </c>
      <c r="AZ903">
        <v>1</v>
      </c>
      <c r="BA903">
        <v>1</v>
      </c>
      <c r="BB903">
        <v>1</v>
      </c>
      <c r="BC903">
        <v>1</v>
      </c>
      <c r="BH903">
        <v>0</v>
      </c>
      <c r="BI903">
        <v>4</v>
      </c>
      <c r="BJ903" t="s">
        <v>121</v>
      </c>
      <c r="BM903">
        <v>1</v>
      </c>
      <c r="BN903">
        <v>0</v>
      </c>
      <c r="BP903">
        <v>0</v>
      </c>
      <c r="BQ903">
        <v>1</v>
      </c>
      <c r="BR903">
        <v>0</v>
      </c>
      <c r="BS903">
        <v>1</v>
      </c>
      <c r="BT903">
        <v>1</v>
      </c>
      <c r="BU903">
        <v>1</v>
      </c>
      <c r="BV903">
        <v>1</v>
      </c>
      <c r="BW903">
        <v>1</v>
      </c>
      <c r="BX903">
        <v>1</v>
      </c>
      <c r="BZ903">
        <v>0</v>
      </c>
      <c r="CA903">
        <v>0</v>
      </c>
      <c r="CE903">
        <v>0</v>
      </c>
      <c r="CF903">
        <v>0</v>
      </c>
      <c r="CG903">
        <v>0</v>
      </c>
      <c r="CM903">
        <v>0</v>
      </c>
      <c r="CO903">
        <v>0</v>
      </c>
      <c r="CP903">
        <f t="shared" si="636"/>
        <v>28387.009999999998</v>
      </c>
      <c r="CQ903">
        <f t="shared" si="637"/>
        <v>0</v>
      </c>
      <c r="CR903">
        <f>(((((ET903*51))*BB903-((EU903*51))*BS903)+AE903*BS903)*AV903)</f>
        <v>1478.49</v>
      </c>
      <c r="CS903">
        <f t="shared" si="639"/>
        <v>797.63999999999999</v>
      </c>
      <c r="CT903">
        <f t="shared" si="640"/>
        <v>0</v>
      </c>
      <c r="CU903">
        <f t="shared" si="641"/>
        <v>0</v>
      </c>
      <c r="CV903">
        <f t="shared" si="642"/>
        <v>0</v>
      </c>
      <c r="CW903">
        <f t="shared" si="643"/>
        <v>0</v>
      </c>
      <c r="CX903">
        <f t="shared" si="644"/>
        <v>0</v>
      </c>
      <c r="CY903">
        <f t="shared" si="645"/>
        <v>0</v>
      </c>
      <c r="CZ903">
        <f t="shared" si="646"/>
        <v>0</v>
      </c>
      <c r="DE903" t="s">
        <v>122</v>
      </c>
      <c r="DF903" t="s">
        <v>122</v>
      </c>
      <c r="DG903" t="s">
        <v>122</v>
      </c>
      <c r="DI903" t="s">
        <v>122</v>
      </c>
      <c r="DJ903" t="s">
        <v>122</v>
      </c>
      <c r="DN903">
        <v>0</v>
      </c>
      <c r="DO903">
        <v>0</v>
      </c>
      <c r="DP903">
        <v>1</v>
      </c>
      <c r="DQ903">
        <v>1</v>
      </c>
      <c r="DU903">
        <v>1009</v>
      </c>
      <c r="DV903" t="s">
        <v>112</v>
      </c>
      <c r="DW903" t="s">
        <v>112</v>
      </c>
      <c r="DX903">
        <v>1000</v>
      </c>
      <c r="EE903">
        <v>51761347</v>
      </c>
      <c r="EF903">
        <v>1</v>
      </c>
      <c r="EG903" t="s">
        <v>106</v>
      </c>
      <c r="EH903">
        <v>0</v>
      </c>
      <c r="EJ903">
        <v>4</v>
      </c>
      <c r="EK903">
        <v>1</v>
      </c>
      <c r="EL903" t="s">
        <v>117</v>
      </c>
      <c r="EM903" t="s">
        <v>108</v>
      </c>
      <c r="EQ903">
        <v>0</v>
      </c>
      <c r="ER903">
        <v>28.989999999999998</v>
      </c>
      <c r="ES903">
        <v>0</v>
      </c>
      <c r="ET903">
        <v>28.989999999999998</v>
      </c>
      <c r="EU903">
        <v>15.640000000000001</v>
      </c>
      <c r="EV903">
        <v>0</v>
      </c>
      <c r="EW903">
        <v>0</v>
      </c>
      <c r="EX903">
        <v>0</v>
      </c>
      <c r="EY903">
        <v>0</v>
      </c>
      <c r="FQ903">
        <v>0</v>
      </c>
      <c r="FR903">
        <f t="shared" si="647"/>
        <v>0</v>
      </c>
      <c r="FS903">
        <v>0</v>
      </c>
      <c r="FX903">
        <v>0</v>
      </c>
      <c r="FY903">
        <v>0</v>
      </c>
      <c r="GD903">
        <v>1</v>
      </c>
      <c r="GF903">
        <v>-1355325295</v>
      </c>
      <c r="GG903">
        <v>2</v>
      </c>
      <c r="GH903">
        <v>1</v>
      </c>
      <c r="GI903">
        <v>-2</v>
      </c>
      <c r="GJ903">
        <v>0</v>
      </c>
      <c r="GK903">
        <v>0</v>
      </c>
      <c r="GL903">
        <f t="shared" si="648"/>
        <v>0</v>
      </c>
      <c r="GM903">
        <f t="shared" si="656"/>
        <v>28387.009999999998</v>
      </c>
      <c r="GN903">
        <f t="shared" si="657"/>
        <v>0</v>
      </c>
      <c r="GO903">
        <f t="shared" si="658"/>
        <v>0</v>
      </c>
      <c r="GP903">
        <f t="shared" si="659"/>
        <v>28387.009999999998</v>
      </c>
      <c r="GR903">
        <v>0</v>
      </c>
      <c r="GS903">
        <v>3</v>
      </c>
      <c r="GT903">
        <v>0</v>
      </c>
      <c r="GV903">
        <f t="shared" si="653"/>
        <v>0</v>
      </c>
      <c r="GW903">
        <v>1</v>
      </c>
      <c r="GX903">
        <f t="shared" si="654"/>
        <v>0</v>
      </c>
      <c r="HA903">
        <v>0</v>
      </c>
      <c r="HB903">
        <v>0</v>
      </c>
      <c r="HC903">
        <f t="shared" si="655"/>
        <v>0</v>
      </c>
      <c r="IK903">
        <v>0</v>
      </c>
    </row>
    <row r="905" ht="12.75">
      <c r="A905" s="43">
        <v>51</v>
      </c>
      <c r="B905" s="43">
        <f>B896</f>
        <v>1</v>
      </c>
      <c r="C905" s="43">
        <f>A896</f>
        <v>5</v>
      </c>
      <c r="D905" s="43">
        <f>ROW(A896)</f>
        <v>896</v>
      </c>
      <c r="E905" s="43"/>
      <c r="F905" s="43" t="str">
        <f>IF(F896&lt;&gt;"",F896,"")</f>
        <v xml:space="preserve">Новый подраздел</v>
      </c>
      <c r="G905" s="43" t="str">
        <f>IF(G896&lt;&gt;"",G896,"")</f>
        <v xml:space="preserve">Ремонт асфальтобетонного покрытия - 200,0 м2</v>
      </c>
      <c r="H905" s="43">
        <v>0</v>
      </c>
      <c r="I905" s="43"/>
      <c r="J905" s="43"/>
      <c r="K905" s="43"/>
      <c r="L905" s="43"/>
      <c r="M905" s="43"/>
      <c r="N905" s="43"/>
      <c r="O905" s="43">
        <f>ROUND(AB905,2)</f>
        <v>136222.42999999999</v>
      </c>
      <c r="P905" s="43">
        <f>ROUND(AC905,2)</f>
        <v>75748</v>
      </c>
      <c r="Q905" s="43">
        <f>ROUND(AD905,2)</f>
        <v>47866.43</v>
      </c>
      <c r="R905" s="43">
        <f>ROUND(AE905,2)</f>
        <v>24366.48</v>
      </c>
      <c r="S905" s="43">
        <f>ROUND(AF905,2)</f>
        <v>12608</v>
      </c>
      <c r="T905" s="43">
        <f>ROUND(AG905,2)</f>
        <v>0</v>
      </c>
      <c r="U905" s="43">
        <f>AH905</f>
        <v>46</v>
      </c>
      <c r="V905" s="43">
        <f>AI905</f>
        <v>0</v>
      </c>
      <c r="W905" s="43">
        <f>ROUND(AJ905,2)</f>
        <v>0</v>
      </c>
      <c r="X905" s="43">
        <f>ROUND(AK905,2)</f>
        <v>8825.6000000000004</v>
      </c>
      <c r="Y905" s="43">
        <f>ROUND(AL905,2)</f>
        <v>1260.8</v>
      </c>
      <c r="Z905" s="43"/>
      <c r="AA905" s="43"/>
      <c r="AB905" s="43">
        <f>ROUND(SUMIF(AA900:AA903,"=52146028",O900:O903),2)</f>
        <v>136222.42999999999</v>
      </c>
      <c r="AC905" s="43">
        <f>ROUND(SUMIF(AA900:AA903,"=52146028",P900:P903),2)</f>
        <v>75748</v>
      </c>
      <c r="AD905" s="43">
        <f>ROUND(SUMIF(AA900:AA903,"=52146028",Q900:Q903),2)</f>
        <v>47866.43</v>
      </c>
      <c r="AE905" s="43">
        <f>ROUND(SUMIF(AA900:AA903,"=52146028",R900:R903),2)</f>
        <v>24366.48</v>
      </c>
      <c r="AF905" s="43">
        <f>ROUND(SUMIF(AA900:AA903,"=52146028",S900:S903),2)</f>
        <v>12608</v>
      </c>
      <c r="AG905" s="43">
        <f>ROUND(SUMIF(AA900:AA903,"=52146028",T900:T903),2)</f>
        <v>0</v>
      </c>
      <c r="AH905" s="43">
        <f>SUMIF(AA900:AA903,"=52146028",U900:U903)</f>
        <v>46</v>
      </c>
      <c r="AI905" s="43">
        <f>SUMIF(AA900:AA903,"=52146028",V900:V903)</f>
        <v>0</v>
      </c>
      <c r="AJ905" s="43">
        <f>ROUND(SUMIF(AA900:AA903,"=52146028",W900:W903),2)</f>
        <v>0</v>
      </c>
      <c r="AK905" s="43">
        <f>ROUND(SUMIF(AA900:AA903,"=52146028",X900:X903),2)</f>
        <v>8825.6000000000004</v>
      </c>
      <c r="AL905" s="43">
        <f>ROUND(SUMIF(AA900:AA903,"=52146028",Y900:Y903),2)</f>
        <v>1260.8</v>
      </c>
      <c r="AM905" s="43"/>
      <c r="AN905" s="43"/>
      <c r="AO905" s="43">
        <f>ROUND(BX905,2)</f>
        <v>0</v>
      </c>
      <c r="AP905" s="43">
        <f>ROUND(BY905,2)</f>
        <v>0</v>
      </c>
      <c r="AQ905" s="43">
        <f>ROUND(BZ905,2)</f>
        <v>0</v>
      </c>
      <c r="AR905" s="43">
        <f>ROUND(CA905,2)</f>
        <v>155400.26999999999</v>
      </c>
      <c r="AS905" s="43">
        <f>ROUND(CB905,2)</f>
        <v>0</v>
      </c>
      <c r="AT905" s="43">
        <f>ROUND(CC905,2)</f>
        <v>0</v>
      </c>
      <c r="AU905" s="43">
        <f>ROUND(CD905,2)</f>
        <v>155400.26999999999</v>
      </c>
      <c r="AV905" s="43">
        <f>ROUND(CE905,2)</f>
        <v>75748</v>
      </c>
      <c r="AW905" s="43">
        <f>ROUND(CF905,2)</f>
        <v>75748</v>
      </c>
      <c r="AX905" s="43">
        <f>ROUND(CG905,2)</f>
        <v>0</v>
      </c>
      <c r="AY905" s="43">
        <f>ROUND(CH905,2)</f>
        <v>75748</v>
      </c>
      <c r="AZ905" s="43">
        <f>ROUND(CI905,2)</f>
        <v>0</v>
      </c>
      <c r="BA905" s="43">
        <f>ROUND(CJ905,2)</f>
        <v>0</v>
      </c>
      <c r="BB905" s="43">
        <f>ROUND(CK905,2)</f>
        <v>0</v>
      </c>
      <c r="BC905" s="43">
        <f>ROUND(CL905,2)</f>
        <v>0</v>
      </c>
      <c r="BD905" s="43">
        <f>ROUND(CM905,2)</f>
        <v>0</v>
      </c>
      <c r="BE905" s="43"/>
      <c r="BF905" s="43"/>
      <c r="BG905" s="43"/>
      <c r="BH905" s="43"/>
      <c r="BI905" s="43"/>
      <c r="BJ905" s="43"/>
      <c r="BK905" s="43"/>
      <c r="BL905" s="43"/>
      <c r="BM905" s="43"/>
      <c r="BN905" s="43"/>
      <c r="BO905" s="43"/>
      <c r="BP905" s="43"/>
      <c r="BQ905" s="43"/>
      <c r="BR905" s="43"/>
      <c r="BS905" s="43"/>
      <c r="BT905" s="43"/>
      <c r="BU905" s="43"/>
      <c r="BV905" s="43"/>
      <c r="BW905" s="43"/>
      <c r="BX905" s="43">
        <f>ROUND(SUMIF(AA900:AA903,"=52146028",FQ900:FQ903),2)</f>
        <v>0</v>
      </c>
      <c r="BY905" s="43">
        <f>ROUND(SUMIF(AA900:AA903,"=52146028",FR900:FR903),2)</f>
        <v>0</v>
      </c>
      <c r="BZ905" s="43">
        <f>ROUND(SUMIF(AA900:AA903,"=52146028",GL900:GL903),2)</f>
        <v>0</v>
      </c>
      <c r="CA905" s="43">
        <f>ROUND(SUMIF(AA900:AA903,"=52146028",GM900:GM903),2)</f>
        <v>155400.26999999999</v>
      </c>
      <c r="CB905" s="43">
        <f>ROUND(SUMIF(AA900:AA903,"=52146028",GN900:GN903),2)</f>
        <v>0</v>
      </c>
      <c r="CC905" s="43">
        <f>ROUND(SUMIF(AA900:AA903,"=52146028",GO900:GO903),2)</f>
        <v>0</v>
      </c>
      <c r="CD905" s="43">
        <f>ROUND(SUMIF(AA900:AA903,"=52146028",GP900:GP903),2)</f>
        <v>155400.26999999999</v>
      </c>
      <c r="CE905" s="43">
        <f>AC905-BX905</f>
        <v>75748</v>
      </c>
      <c r="CF905" s="43">
        <f>AC905-BY905</f>
        <v>75748</v>
      </c>
      <c r="CG905" s="43">
        <f>BX905-BZ905</f>
        <v>0</v>
      </c>
      <c r="CH905" s="43">
        <f>AC905-BX905-BY905+BZ905</f>
        <v>75748</v>
      </c>
      <c r="CI905" s="43">
        <f>BY905-BZ905</f>
        <v>0</v>
      </c>
      <c r="CJ905" s="43">
        <f>ROUND(SUMIF(AA900:AA903,"=52146028",GX900:GX903),2)</f>
        <v>0</v>
      </c>
      <c r="CK905" s="43">
        <f>ROUND(SUMIF(AA900:AA903,"=52146028",GY900:GY903),2)</f>
        <v>0</v>
      </c>
      <c r="CL905" s="43">
        <f>ROUND(SUMIF(AA900:AA903,"=52146028",GZ900:GZ903),2)</f>
        <v>0</v>
      </c>
      <c r="CM905" s="43">
        <f>ROUND(SUMIF(AA900:AA903,"=52146028",HD900:HD903),2)</f>
        <v>0</v>
      </c>
      <c r="CN905" s="43"/>
      <c r="CO905" s="43"/>
      <c r="CP905" s="43"/>
      <c r="CQ905" s="43"/>
      <c r="CR905" s="43"/>
      <c r="CS905" s="43"/>
      <c r="CT905" s="43"/>
      <c r="CU905" s="43"/>
      <c r="CV905" s="43"/>
      <c r="CW905" s="43"/>
      <c r="CX905" s="43"/>
      <c r="CY905" s="43"/>
      <c r="CZ905" s="43"/>
      <c r="DA905" s="43"/>
      <c r="DB905" s="43"/>
      <c r="DC905" s="43"/>
      <c r="DD905" s="43"/>
      <c r="DE905" s="43"/>
      <c r="DF905" s="43"/>
      <c r="DG905" s="44"/>
      <c r="DH905" s="44"/>
      <c r="DI905" s="44"/>
      <c r="DJ905" s="44"/>
      <c r="DK905" s="44"/>
      <c r="DL905" s="44"/>
      <c r="DM905" s="44"/>
      <c r="DN905" s="44"/>
      <c r="DO905" s="44"/>
      <c r="DP905" s="44"/>
      <c r="DQ905" s="44"/>
      <c r="DR905" s="44"/>
      <c r="DS905" s="44"/>
      <c r="DT905" s="44"/>
      <c r="DU905" s="44"/>
      <c r="DV905" s="44"/>
      <c r="DW905" s="44"/>
      <c r="DX905" s="44"/>
      <c r="DY905" s="44"/>
      <c r="DZ905" s="44"/>
      <c r="EA905" s="44"/>
      <c r="EB905" s="44"/>
      <c r="EC905" s="44"/>
      <c r="ED905" s="44"/>
      <c r="EE905" s="44"/>
      <c r="EF905" s="44"/>
      <c r="EG905" s="44"/>
      <c r="EH905" s="44"/>
      <c r="EI905" s="44"/>
      <c r="EJ905" s="44"/>
      <c r="EK905" s="44"/>
      <c r="EL905" s="44"/>
      <c r="EM905" s="44"/>
      <c r="EN905" s="44"/>
      <c r="EO905" s="44"/>
      <c r="EP905" s="44"/>
      <c r="EQ905" s="44"/>
      <c r="ER905" s="44"/>
      <c r="ES905" s="44"/>
      <c r="ET905" s="44"/>
      <c r="EU905" s="44"/>
      <c r="EV905" s="44"/>
      <c r="EW905" s="44"/>
      <c r="EX905" s="44"/>
      <c r="EY905" s="44"/>
      <c r="EZ905" s="44"/>
      <c r="FA905" s="44"/>
      <c r="FB905" s="44"/>
      <c r="FC905" s="44"/>
      <c r="FD905" s="44"/>
      <c r="FE905" s="44"/>
      <c r="FF905" s="44"/>
      <c r="FG905" s="44"/>
      <c r="FH905" s="44"/>
      <c r="FI905" s="44"/>
      <c r="FJ905" s="44"/>
      <c r="FK905" s="44"/>
      <c r="FL905" s="44"/>
      <c r="FM905" s="44"/>
      <c r="FN905" s="44"/>
      <c r="FO905" s="44"/>
      <c r="FP905" s="44"/>
      <c r="FQ905" s="44"/>
      <c r="FR905" s="44"/>
      <c r="FS905" s="44"/>
      <c r="FT905" s="44"/>
      <c r="FU905" s="44"/>
      <c r="FV905" s="44"/>
      <c r="FW905" s="44"/>
      <c r="FX905" s="44"/>
      <c r="FY905" s="44"/>
      <c r="FZ905" s="44"/>
      <c r="GA905" s="44"/>
      <c r="GB905" s="44"/>
      <c r="GC905" s="44"/>
      <c r="GD905" s="44"/>
      <c r="GE905" s="44"/>
      <c r="GF905" s="44"/>
      <c r="GG905" s="44"/>
      <c r="GH905" s="44"/>
      <c r="GI905" s="44"/>
      <c r="GJ905" s="44"/>
      <c r="GK905" s="44"/>
      <c r="GL905" s="44"/>
      <c r="GM905" s="44"/>
      <c r="GN905" s="44"/>
      <c r="GO905" s="44"/>
      <c r="GP905" s="44"/>
      <c r="GQ905" s="44"/>
      <c r="GR905" s="44"/>
      <c r="GS905" s="44"/>
      <c r="GT905" s="44"/>
      <c r="GU905" s="44"/>
      <c r="GV905" s="44"/>
      <c r="GW905" s="44"/>
      <c r="GX905" s="44">
        <v>0</v>
      </c>
    </row>
    <row r="907" ht="12.75">
      <c r="A907" s="45">
        <v>50</v>
      </c>
      <c r="B907" s="45">
        <v>0</v>
      </c>
      <c r="C907" s="45">
        <v>0</v>
      </c>
      <c r="D907" s="45">
        <v>1</v>
      </c>
      <c r="E907" s="45">
        <v>201</v>
      </c>
      <c r="F907" s="45">
        <f>ROUND(Source!O905,O907)</f>
        <v>136222.42999999999</v>
      </c>
      <c r="G907" s="45" t="s">
        <v>123</v>
      </c>
      <c r="H907" s="45" t="s">
        <v>124</v>
      </c>
      <c r="I907" s="45"/>
      <c r="J907" s="45"/>
      <c r="K907" s="45">
        <v>201</v>
      </c>
      <c r="L907" s="45">
        <v>1</v>
      </c>
      <c r="M907" s="45">
        <v>3</v>
      </c>
      <c r="N907" s="45"/>
      <c r="O907" s="45">
        <v>2</v>
      </c>
      <c r="P907" s="45"/>
      <c r="Q907" s="45"/>
      <c r="R907" s="45"/>
      <c r="S907" s="45"/>
      <c r="T907" s="45"/>
      <c r="U907" s="45"/>
      <c r="V907" s="45"/>
      <c r="W907" s="45">
        <v>136222.42999999999</v>
      </c>
      <c r="X907" s="45">
        <v>1</v>
      </c>
      <c r="Y907" s="45">
        <v>136222.42999999999</v>
      </c>
      <c r="Z907" s="45"/>
      <c r="AA907" s="45"/>
      <c r="AB907" s="45"/>
    </row>
    <row r="908" ht="12.75">
      <c r="A908" s="45">
        <v>50</v>
      </c>
      <c r="B908" s="45">
        <v>0</v>
      </c>
      <c r="C908" s="45">
        <v>0</v>
      </c>
      <c r="D908" s="45">
        <v>1</v>
      </c>
      <c r="E908" s="45">
        <v>202</v>
      </c>
      <c r="F908" s="45">
        <f>ROUND(Source!P905,O908)</f>
        <v>75748</v>
      </c>
      <c r="G908" s="45" t="s">
        <v>125</v>
      </c>
      <c r="H908" s="45" t="s">
        <v>126</v>
      </c>
      <c r="I908" s="45"/>
      <c r="J908" s="45"/>
      <c r="K908" s="45">
        <v>202</v>
      </c>
      <c r="L908" s="45">
        <v>2</v>
      </c>
      <c r="M908" s="45">
        <v>3</v>
      </c>
      <c r="N908" s="45"/>
      <c r="O908" s="45">
        <v>2</v>
      </c>
      <c r="P908" s="45"/>
      <c r="Q908" s="45"/>
      <c r="R908" s="45"/>
      <c r="S908" s="45"/>
      <c r="T908" s="45"/>
      <c r="U908" s="45"/>
      <c r="V908" s="45"/>
      <c r="W908" s="45">
        <v>75748</v>
      </c>
      <c r="X908" s="45">
        <v>1</v>
      </c>
      <c r="Y908" s="45">
        <v>75748</v>
      </c>
      <c r="Z908" s="45"/>
      <c r="AA908" s="45"/>
      <c r="AB908" s="45"/>
    </row>
    <row r="909" ht="12.75">
      <c r="A909" s="45">
        <v>50</v>
      </c>
      <c r="B909" s="45">
        <v>0</v>
      </c>
      <c r="C909" s="45">
        <v>0</v>
      </c>
      <c r="D909" s="45">
        <v>1</v>
      </c>
      <c r="E909" s="45">
        <v>222</v>
      </c>
      <c r="F909" s="45">
        <f>ROUND(Source!AO905,O909)</f>
        <v>0</v>
      </c>
      <c r="G909" s="45" t="s">
        <v>127</v>
      </c>
      <c r="H909" s="45" t="s">
        <v>128</v>
      </c>
      <c r="I909" s="45"/>
      <c r="J909" s="45"/>
      <c r="K909" s="45">
        <v>222</v>
      </c>
      <c r="L909" s="45">
        <v>3</v>
      </c>
      <c r="M909" s="45">
        <v>3</v>
      </c>
      <c r="N909" s="45"/>
      <c r="O909" s="45">
        <v>2</v>
      </c>
      <c r="P909" s="45"/>
      <c r="Q909" s="45"/>
      <c r="R909" s="45"/>
      <c r="S909" s="45"/>
      <c r="T909" s="45"/>
      <c r="U909" s="45"/>
      <c r="V909" s="45"/>
      <c r="W909" s="45">
        <v>0</v>
      </c>
      <c r="X909" s="45">
        <v>1</v>
      </c>
      <c r="Y909" s="45">
        <v>0</v>
      </c>
      <c r="Z909" s="45"/>
      <c r="AA909" s="45"/>
      <c r="AB909" s="45"/>
    </row>
    <row r="910" ht="12.75">
      <c r="A910" s="45">
        <v>50</v>
      </c>
      <c r="B910" s="45">
        <v>0</v>
      </c>
      <c r="C910" s="45">
        <v>0</v>
      </c>
      <c r="D910" s="45">
        <v>1</v>
      </c>
      <c r="E910" s="45">
        <v>225</v>
      </c>
      <c r="F910" s="45">
        <f>ROUND(Source!AV905,O910)</f>
        <v>75748</v>
      </c>
      <c r="G910" s="45" t="s">
        <v>129</v>
      </c>
      <c r="H910" s="45" t="s">
        <v>130</v>
      </c>
      <c r="I910" s="45"/>
      <c r="J910" s="45"/>
      <c r="K910" s="45">
        <v>225</v>
      </c>
      <c r="L910" s="45">
        <v>4</v>
      </c>
      <c r="M910" s="45">
        <v>3</v>
      </c>
      <c r="N910" s="45"/>
      <c r="O910" s="45">
        <v>2</v>
      </c>
      <c r="P910" s="45"/>
      <c r="Q910" s="45"/>
      <c r="R910" s="45"/>
      <c r="S910" s="45"/>
      <c r="T910" s="45"/>
      <c r="U910" s="45"/>
      <c r="V910" s="45"/>
      <c r="W910" s="45">
        <v>75748</v>
      </c>
      <c r="X910" s="45">
        <v>1</v>
      </c>
      <c r="Y910" s="45">
        <v>75748</v>
      </c>
      <c r="Z910" s="45"/>
      <c r="AA910" s="45"/>
      <c r="AB910" s="45"/>
    </row>
    <row r="911" ht="12.75">
      <c r="A911" s="45">
        <v>50</v>
      </c>
      <c r="B911" s="45">
        <v>0</v>
      </c>
      <c r="C911" s="45">
        <v>0</v>
      </c>
      <c r="D911" s="45">
        <v>1</v>
      </c>
      <c r="E911" s="45">
        <v>226</v>
      </c>
      <c r="F911" s="45">
        <f>ROUND(Source!AW905,O911)</f>
        <v>75748</v>
      </c>
      <c r="G911" s="45" t="s">
        <v>131</v>
      </c>
      <c r="H911" s="45" t="s">
        <v>132</v>
      </c>
      <c r="I911" s="45"/>
      <c r="J911" s="45"/>
      <c r="K911" s="45">
        <v>226</v>
      </c>
      <c r="L911" s="45">
        <v>5</v>
      </c>
      <c r="M911" s="45">
        <v>3</v>
      </c>
      <c r="N911" s="45"/>
      <c r="O911" s="45">
        <v>2</v>
      </c>
      <c r="P911" s="45"/>
      <c r="Q911" s="45"/>
      <c r="R911" s="45"/>
      <c r="S911" s="45"/>
      <c r="T911" s="45"/>
      <c r="U911" s="45"/>
      <c r="V911" s="45"/>
      <c r="W911" s="45">
        <v>75748</v>
      </c>
      <c r="X911" s="45">
        <v>1</v>
      </c>
      <c r="Y911" s="45">
        <v>75748</v>
      </c>
      <c r="Z911" s="45"/>
      <c r="AA911" s="45"/>
      <c r="AB911" s="45"/>
    </row>
    <row r="912" ht="12.75">
      <c r="A912" s="45">
        <v>50</v>
      </c>
      <c r="B912" s="45">
        <v>0</v>
      </c>
      <c r="C912" s="45">
        <v>0</v>
      </c>
      <c r="D912" s="45">
        <v>1</v>
      </c>
      <c r="E912" s="45">
        <v>227</v>
      </c>
      <c r="F912" s="45">
        <f>ROUND(Source!AX905,O912)</f>
        <v>0</v>
      </c>
      <c r="G912" s="45" t="s">
        <v>133</v>
      </c>
      <c r="H912" s="45" t="s">
        <v>134</v>
      </c>
      <c r="I912" s="45"/>
      <c r="J912" s="45"/>
      <c r="K912" s="45">
        <v>227</v>
      </c>
      <c r="L912" s="45">
        <v>6</v>
      </c>
      <c r="M912" s="45">
        <v>3</v>
      </c>
      <c r="N912" s="45"/>
      <c r="O912" s="45">
        <v>2</v>
      </c>
      <c r="P912" s="45"/>
      <c r="Q912" s="45"/>
      <c r="R912" s="45"/>
      <c r="S912" s="45"/>
      <c r="T912" s="45"/>
      <c r="U912" s="45"/>
      <c r="V912" s="45"/>
      <c r="W912" s="45">
        <v>0</v>
      </c>
      <c r="X912" s="45">
        <v>1</v>
      </c>
      <c r="Y912" s="45">
        <v>0</v>
      </c>
      <c r="Z912" s="45"/>
      <c r="AA912" s="45"/>
      <c r="AB912" s="45"/>
    </row>
    <row r="913" ht="12.75">
      <c r="A913" s="45">
        <v>50</v>
      </c>
      <c r="B913" s="45">
        <v>0</v>
      </c>
      <c r="C913" s="45">
        <v>0</v>
      </c>
      <c r="D913" s="45">
        <v>1</v>
      </c>
      <c r="E913" s="45">
        <v>228</v>
      </c>
      <c r="F913" s="45">
        <f>ROUND(Source!AY905,O913)</f>
        <v>75748</v>
      </c>
      <c r="G913" s="45" t="s">
        <v>135</v>
      </c>
      <c r="H913" s="45" t="s">
        <v>136</v>
      </c>
      <c r="I913" s="45"/>
      <c r="J913" s="45"/>
      <c r="K913" s="45">
        <v>228</v>
      </c>
      <c r="L913" s="45">
        <v>7</v>
      </c>
      <c r="M913" s="45">
        <v>3</v>
      </c>
      <c r="N913" s="45"/>
      <c r="O913" s="45">
        <v>2</v>
      </c>
      <c r="P913" s="45"/>
      <c r="Q913" s="45"/>
      <c r="R913" s="45"/>
      <c r="S913" s="45"/>
      <c r="T913" s="45"/>
      <c r="U913" s="45"/>
      <c r="V913" s="45"/>
      <c r="W913" s="45">
        <v>75748</v>
      </c>
      <c r="X913" s="45">
        <v>1</v>
      </c>
      <c r="Y913" s="45">
        <v>75748</v>
      </c>
      <c r="Z913" s="45"/>
      <c r="AA913" s="45"/>
      <c r="AB913" s="45"/>
    </row>
    <row r="914" ht="12.75">
      <c r="A914" s="45">
        <v>50</v>
      </c>
      <c r="B914" s="45">
        <v>0</v>
      </c>
      <c r="C914" s="45">
        <v>0</v>
      </c>
      <c r="D914" s="45">
        <v>1</v>
      </c>
      <c r="E914" s="45">
        <v>216</v>
      </c>
      <c r="F914" s="45">
        <f>ROUND(Source!AP905,O914)</f>
        <v>0</v>
      </c>
      <c r="G914" s="45" t="s">
        <v>137</v>
      </c>
      <c r="H914" s="45" t="s">
        <v>138</v>
      </c>
      <c r="I914" s="45"/>
      <c r="J914" s="45"/>
      <c r="K914" s="45">
        <v>216</v>
      </c>
      <c r="L914" s="45">
        <v>8</v>
      </c>
      <c r="M914" s="45">
        <v>3</v>
      </c>
      <c r="N914" s="45"/>
      <c r="O914" s="45">
        <v>2</v>
      </c>
      <c r="P914" s="45"/>
      <c r="Q914" s="45"/>
      <c r="R914" s="45"/>
      <c r="S914" s="45"/>
      <c r="T914" s="45"/>
      <c r="U914" s="45"/>
      <c r="V914" s="45"/>
      <c r="W914" s="45">
        <v>0</v>
      </c>
      <c r="X914" s="45">
        <v>1</v>
      </c>
      <c r="Y914" s="45">
        <v>0</v>
      </c>
      <c r="Z914" s="45"/>
      <c r="AA914" s="45"/>
      <c r="AB914" s="45"/>
    </row>
    <row r="915" ht="12.75">
      <c r="A915" s="45">
        <v>50</v>
      </c>
      <c r="B915" s="45">
        <v>0</v>
      </c>
      <c r="C915" s="45">
        <v>0</v>
      </c>
      <c r="D915" s="45">
        <v>1</v>
      </c>
      <c r="E915" s="45">
        <v>223</v>
      </c>
      <c r="F915" s="45">
        <f>ROUND(Source!AQ905,O915)</f>
        <v>0</v>
      </c>
      <c r="G915" s="45" t="s">
        <v>139</v>
      </c>
      <c r="H915" s="45" t="s">
        <v>140</v>
      </c>
      <c r="I915" s="45"/>
      <c r="J915" s="45"/>
      <c r="K915" s="45">
        <v>223</v>
      </c>
      <c r="L915" s="45">
        <v>9</v>
      </c>
      <c r="M915" s="45">
        <v>3</v>
      </c>
      <c r="N915" s="45"/>
      <c r="O915" s="45">
        <v>2</v>
      </c>
      <c r="P915" s="45"/>
      <c r="Q915" s="45"/>
      <c r="R915" s="45"/>
      <c r="S915" s="45"/>
      <c r="T915" s="45"/>
      <c r="U915" s="45"/>
      <c r="V915" s="45"/>
      <c r="W915" s="45">
        <v>0</v>
      </c>
      <c r="X915" s="45">
        <v>1</v>
      </c>
      <c r="Y915" s="45">
        <v>0</v>
      </c>
      <c r="Z915" s="45"/>
      <c r="AA915" s="45"/>
      <c r="AB915" s="45"/>
    </row>
    <row r="916" ht="12.75">
      <c r="A916" s="45">
        <v>50</v>
      </c>
      <c r="B916" s="45">
        <v>0</v>
      </c>
      <c r="C916" s="45">
        <v>0</v>
      </c>
      <c r="D916" s="45">
        <v>1</v>
      </c>
      <c r="E916" s="45">
        <v>229</v>
      </c>
      <c r="F916" s="45">
        <f>ROUND(Source!AZ905,O916)</f>
        <v>0</v>
      </c>
      <c r="G916" s="45" t="s">
        <v>141</v>
      </c>
      <c r="H916" s="45" t="s">
        <v>142</v>
      </c>
      <c r="I916" s="45"/>
      <c r="J916" s="45"/>
      <c r="K916" s="45">
        <v>229</v>
      </c>
      <c r="L916" s="45">
        <v>10</v>
      </c>
      <c r="M916" s="45">
        <v>3</v>
      </c>
      <c r="N916" s="45"/>
      <c r="O916" s="45">
        <v>2</v>
      </c>
      <c r="P916" s="45"/>
      <c r="Q916" s="45"/>
      <c r="R916" s="45"/>
      <c r="S916" s="45"/>
      <c r="T916" s="45"/>
      <c r="U916" s="45"/>
      <c r="V916" s="45"/>
      <c r="W916" s="45">
        <v>0</v>
      </c>
      <c r="X916" s="45">
        <v>1</v>
      </c>
      <c r="Y916" s="45">
        <v>0</v>
      </c>
      <c r="Z916" s="45"/>
      <c r="AA916" s="45"/>
      <c r="AB916" s="45"/>
    </row>
    <row r="917" ht="12.75">
      <c r="A917" s="45">
        <v>50</v>
      </c>
      <c r="B917" s="45">
        <v>0</v>
      </c>
      <c r="C917" s="45">
        <v>0</v>
      </c>
      <c r="D917" s="45">
        <v>1</v>
      </c>
      <c r="E917" s="45">
        <v>203</v>
      </c>
      <c r="F917" s="45">
        <f>ROUND(Source!Q905,O917)</f>
        <v>47866.43</v>
      </c>
      <c r="G917" s="45" t="s">
        <v>143</v>
      </c>
      <c r="H917" s="45" t="s">
        <v>144</v>
      </c>
      <c r="I917" s="45"/>
      <c r="J917" s="45"/>
      <c r="K917" s="45">
        <v>203</v>
      </c>
      <c r="L917" s="45">
        <v>11</v>
      </c>
      <c r="M917" s="45">
        <v>3</v>
      </c>
      <c r="N917" s="45"/>
      <c r="O917" s="45">
        <v>2</v>
      </c>
      <c r="P917" s="45"/>
      <c r="Q917" s="45"/>
      <c r="R917" s="45"/>
      <c r="S917" s="45"/>
      <c r="T917" s="45"/>
      <c r="U917" s="45"/>
      <c r="V917" s="45"/>
      <c r="W917" s="45">
        <v>47866.43</v>
      </c>
      <c r="X917" s="45">
        <v>1</v>
      </c>
      <c r="Y917" s="45">
        <v>47866.43</v>
      </c>
      <c r="Z917" s="45"/>
      <c r="AA917" s="45"/>
      <c r="AB917" s="45"/>
    </row>
    <row r="918" ht="12.75">
      <c r="A918" s="45">
        <v>50</v>
      </c>
      <c r="B918" s="45">
        <v>0</v>
      </c>
      <c r="C918" s="45">
        <v>0</v>
      </c>
      <c r="D918" s="45">
        <v>1</v>
      </c>
      <c r="E918" s="45">
        <v>231</v>
      </c>
      <c r="F918" s="45">
        <f>ROUND(Source!BB905,O918)</f>
        <v>0</v>
      </c>
      <c r="G918" s="45" t="s">
        <v>145</v>
      </c>
      <c r="H918" s="45" t="s">
        <v>146</v>
      </c>
      <c r="I918" s="45"/>
      <c r="J918" s="45"/>
      <c r="K918" s="45">
        <v>231</v>
      </c>
      <c r="L918" s="45">
        <v>12</v>
      </c>
      <c r="M918" s="45">
        <v>3</v>
      </c>
      <c r="N918" s="45"/>
      <c r="O918" s="45">
        <v>2</v>
      </c>
      <c r="P918" s="45"/>
      <c r="Q918" s="45"/>
      <c r="R918" s="45"/>
      <c r="S918" s="45"/>
      <c r="T918" s="45"/>
      <c r="U918" s="45"/>
      <c r="V918" s="45"/>
      <c r="W918" s="45">
        <v>0</v>
      </c>
      <c r="X918" s="45">
        <v>1</v>
      </c>
      <c r="Y918" s="45">
        <v>0</v>
      </c>
      <c r="Z918" s="45"/>
      <c r="AA918" s="45"/>
      <c r="AB918" s="45"/>
    </row>
    <row r="919" ht="12.75">
      <c r="A919" s="45">
        <v>50</v>
      </c>
      <c r="B919" s="45">
        <v>0</v>
      </c>
      <c r="C919" s="45">
        <v>0</v>
      </c>
      <c r="D919" s="45">
        <v>1</v>
      </c>
      <c r="E919" s="45">
        <v>204</v>
      </c>
      <c r="F919" s="45">
        <f>ROUND(Source!R905,O919)</f>
        <v>24366.48</v>
      </c>
      <c r="G919" s="45" t="s">
        <v>147</v>
      </c>
      <c r="H919" s="45" t="s">
        <v>148</v>
      </c>
      <c r="I919" s="45"/>
      <c r="J919" s="45"/>
      <c r="K919" s="45">
        <v>204</v>
      </c>
      <c r="L919" s="45">
        <v>13</v>
      </c>
      <c r="M919" s="45">
        <v>3</v>
      </c>
      <c r="N919" s="45"/>
      <c r="O919" s="45">
        <v>2</v>
      </c>
      <c r="P919" s="45"/>
      <c r="Q919" s="45"/>
      <c r="R919" s="45"/>
      <c r="S919" s="45"/>
      <c r="T919" s="45"/>
      <c r="U919" s="45"/>
      <c r="V919" s="45"/>
      <c r="W919" s="45">
        <v>24366.48</v>
      </c>
      <c r="X919" s="45">
        <v>1</v>
      </c>
      <c r="Y919" s="45">
        <v>24366.48</v>
      </c>
      <c r="Z919" s="45"/>
      <c r="AA919" s="45"/>
      <c r="AB919" s="45"/>
    </row>
    <row r="920" ht="12.75">
      <c r="A920" s="45">
        <v>50</v>
      </c>
      <c r="B920" s="45">
        <v>0</v>
      </c>
      <c r="C920" s="45">
        <v>0</v>
      </c>
      <c r="D920" s="45">
        <v>1</v>
      </c>
      <c r="E920" s="45">
        <v>205</v>
      </c>
      <c r="F920" s="45">
        <f>ROUND(Source!S905,O920)</f>
        <v>12608</v>
      </c>
      <c r="G920" s="45" t="s">
        <v>149</v>
      </c>
      <c r="H920" s="45" t="s">
        <v>150</v>
      </c>
      <c r="I920" s="45"/>
      <c r="J920" s="45"/>
      <c r="K920" s="45">
        <v>205</v>
      </c>
      <c r="L920" s="45">
        <v>14</v>
      </c>
      <c r="M920" s="45">
        <v>3</v>
      </c>
      <c r="N920" s="45"/>
      <c r="O920" s="45">
        <v>2</v>
      </c>
      <c r="P920" s="45"/>
      <c r="Q920" s="45"/>
      <c r="R920" s="45"/>
      <c r="S920" s="45"/>
      <c r="T920" s="45"/>
      <c r="U920" s="45"/>
      <c r="V920" s="45"/>
      <c r="W920" s="45">
        <v>12608</v>
      </c>
      <c r="X920" s="45">
        <v>1</v>
      </c>
      <c r="Y920" s="45">
        <v>12608</v>
      </c>
      <c r="Z920" s="45"/>
      <c r="AA920" s="45"/>
      <c r="AB920" s="45"/>
    </row>
    <row r="921" ht="12.75">
      <c r="A921" s="45">
        <v>50</v>
      </c>
      <c r="B921" s="45">
        <v>0</v>
      </c>
      <c r="C921" s="45">
        <v>0</v>
      </c>
      <c r="D921" s="45">
        <v>1</v>
      </c>
      <c r="E921" s="45">
        <v>232</v>
      </c>
      <c r="F921" s="45">
        <f>ROUND(Source!BC905,O921)</f>
        <v>0</v>
      </c>
      <c r="G921" s="45" t="s">
        <v>151</v>
      </c>
      <c r="H921" s="45" t="s">
        <v>152</v>
      </c>
      <c r="I921" s="45"/>
      <c r="J921" s="45"/>
      <c r="K921" s="45">
        <v>232</v>
      </c>
      <c r="L921" s="45">
        <v>15</v>
      </c>
      <c r="M921" s="45">
        <v>3</v>
      </c>
      <c r="N921" s="45"/>
      <c r="O921" s="45">
        <v>2</v>
      </c>
      <c r="P921" s="45"/>
      <c r="Q921" s="45"/>
      <c r="R921" s="45"/>
      <c r="S921" s="45"/>
      <c r="T921" s="45"/>
      <c r="U921" s="45"/>
      <c r="V921" s="45"/>
      <c r="W921" s="45">
        <v>0</v>
      </c>
      <c r="X921" s="45">
        <v>1</v>
      </c>
      <c r="Y921" s="45">
        <v>0</v>
      </c>
      <c r="Z921" s="45"/>
      <c r="AA921" s="45"/>
      <c r="AB921" s="45"/>
    </row>
    <row r="922" ht="12.75">
      <c r="A922" s="45">
        <v>50</v>
      </c>
      <c r="B922" s="45">
        <v>0</v>
      </c>
      <c r="C922" s="45">
        <v>0</v>
      </c>
      <c r="D922" s="45">
        <v>1</v>
      </c>
      <c r="E922" s="45">
        <v>214</v>
      </c>
      <c r="F922" s="45">
        <f>ROUND(Source!AS905,O922)</f>
        <v>0</v>
      </c>
      <c r="G922" s="45" t="s">
        <v>153</v>
      </c>
      <c r="H922" s="45" t="s">
        <v>154</v>
      </c>
      <c r="I922" s="45"/>
      <c r="J922" s="45"/>
      <c r="K922" s="45">
        <v>214</v>
      </c>
      <c r="L922" s="45">
        <v>16</v>
      </c>
      <c r="M922" s="45">
        <v>3</v>
      </c>
      <c r="N922" s="45"/>
      <c r="O922" s="45">
        <v>2</v>
      </c>
      <c r="P922" s="45"/>
      <c r="Q922" s="45"/>
      <c r="R922" s="45"/>
      <c r="S922" s="45"/>
      <c r="T922" s="45"/>
      <c r="U922" s="45"/>
      <c r="V922" s="45"/>
      <c r="W922" s="45">
        <v>0</v>
      </c>
      <c r="X922" s="45">
        <v>1</v>
      </c>
      <c r="Y922" s="45">
        <v>0</v>
      </c>
      <c r="Z922" s="45"/>
      <c r="AA922" s="45"/>
      <c r="AB922" s="45"/>
    </row>
    <row r="923" ht="12.75">
      <c r="A923" s="45">
        <v>50</v>
      </c>
      <c r="B923" s="45">
        <v>0</v>
      </c>
      <c r="C923" s="45">
        <v>0</v>
      </c>
      <c r="D923" s="45">
        <v>1</v>
      </c>
      <c r="E923" s="45">
        <v>215</v>
      </c>
      <c r="F923" s="45">
        <f>ROUND(Source!AT905,O923)</f>
        <v>0</v>
      </c>
      <c r="G923" s="45" t="s">
        <v>155</v>
      </c>
      <c r="H923" s="45" t="s">
        <v>156</v>
      </c>
      <c r="I923" s="45"/>
      <c r="J923" s="45"/>
      <c r="K923" s="45">
        <v>215</v>
      </c>
      <c r="L923" s="45">
        <v>17</v>
      </c>
      <c r="M923" s="45">
        <v>3</v>
      </c>
      <c r="N923" s="45"/>
      <c r="O923" s="45">
        <v>2</v>
      </c>
      <c r="P923" s="45"/>
      <c r="Q923" s="45"/>
      <c r="R923" s="45"/>
      <c r="S923" s="45"/>
      <c r="T923" s="45"/>
      <c r="U923" s="45"/>
      <c r="V923" s="45"/>
      <c r="W923" s="45">
        <v>0</v>
      </c>
      <c r="X923" s="45">
        <v>1</v>
      </c>
      <c r="Y923" s="45">
        <v>0</v>
      </c>
      <c r="Z923" s="45"/>
      <c r="AA923" s="45"/>
      <c r="AB923" s="45"/>
    </row>
    <row r="924" ht="12.75">
      <c r="A924" s="45">
        <v>50</v>
      </c>
      <c r="B924" s="45">
        <v>0</v>
      </c>
      <c r="C924" s="45">
        <v>0</v>
      </c>
      <c r="D924" s="45">
        <v>1</v>
      </c>
      <c r="E924" s="45">
        <v>217</v>
      </c>
      <c r="F924" s="45">
        <f>ROUND(Source!AU905,O924)</f>
        <v>155400.26999999999</v>
      </c>
      <c r="G924" s="45" t="s">
        <v>157</v>
      </c>
      <c r="H924" s="45" t="s">
        <v>158</v>
      </c>
      <c r="I924" s="45"/>
      <c r="J924" s="45"/>
      <c r="K924" s="45">
        <v>217</v>
      </c>
      <c r="L924" s="45">
        <v>18</v>
      </c>
      <c r="M924" s="45">
        <v>3</v>
      </c>
      <c r="N924" s="45"/>
      <c r="O924" s="45">
        <v>2</v>
      </c>
      <c r="P924" s="45"/>
      <c r="Q924" s="45"/>
      <c r="R924" s="45"/>
      <c r="S924" s="45"/>
      <c r="T924" s="45"/>
      <c r="U924" s="45"/>
      <c r="V924" s="45"/>
      <c r="W924" s="45">
        <v>155400.26999999999</v>
      </c>
      <c r="X924" s="45">
        <v>1</v>
      </c>
      <c r="Y924" s="45">
        <v>155400.26999999999</v>
      </c>
      <c r="Z924" s="45"/>
      <c r="AA924" s="45"/>
      <c r="AB924" s="45"/>
    </row>
    <row r="925" ht="12.75">
      <c r="A925" s="45">
        <v>50</v>
      </c>
      <c r="B925" s="45">
        <v>0</v>
      </c>
      <c r="C925" s="45">
        <v>0</v>
      </c>
      <c r="D925" s="45">
        <v>1</v>
      </c>
      <c r="E925" s="45">
        <v>230</v>
      </c>
      <c r="F925" s="45">
        <f>ROUND(Source!BA905,O925)</f>
        <v>0</v>
      </c>
      <c r="G925" s="45" t="s">
        <v>159</v>
      </c>
      <c r="H925" s="45" t="s">
        <v>160</v>
      </c>
      <c r="I925" s="45"/>
      <c r="J925" s="45"/>
      <c r="K925" s="45">
        <v>230</v>
      </c>
      <c r="L925" s="45">
        <v>19</v>
      </c>
      <c r="M925" s="45">
        <v>3</v>
      </c>
      <c r="N925" s="45"/>
      <c r="O925" s="45">
        <v>2</v>
      </c>
      <c r="P925" s="45"/>
      <c r="Q925" s="45"/>
      <c r="R925" s="45"/>
      <c r="S925" s="45"/>
      <c r="T925" s="45"/>
      <c r="U925" s="45"/>
      <c r="V925" s="45"/>
      <c r="W925" s="45">
        <v>0</v>
      </c>
      <c r="X925" s="45">
        <v>1</v>
      </c>
      <c r="Y925" s="45">
        <v>0</v>
      </c>
      <c r="Z925" s="45"/>
      <c r="AA925" s="45"/>
      <c r="AB925" s="45"/>
    </row>
    <row r="926" ht="12.75">
      <c r="A926" s="45">
        <v>50</v>
      </c>
      <c r="B926" s="45">
        <v>0</v>
      </c>
      <c r="C926" s="45">
        <v>0</v>
      </c>
      <c r="D926" s="45">
        <v>1</v>
      </c>
      <c r="E926" s="45">
        <v>206</v>
      </c>
      <c r="F926" s="45">
        <f>ROUND(Source!T905,O926)</f>
        <v>0</v>
      </c>
      <c r="G926" s="45" t="s">
        <v>161</v>
      </c>
      <c r="H926" s="45" t="s">
        <v>162</v>
      </c>
      <c r="I926" s="45"/>
      <c r="J926" s="45"/>
      <c r="K926" s="45">
        <v>206</v>
      </c>
      <c r="L926" s="45">
        <v>20</v>
      </c>
      <c r="M926" s="45">
        <v>3</v>
      </c>
      <c r="N926" s="45"/>
      <c r="O926" s="45">
        <v>2</v>
      </c>
      <c r="P926" s="45"/>
      <c r="Q926" s="45"/>
      <c r="R926" s="45"/>
      <c r="S926" s="45"/>
      <c r="T926" s="45"/>
      <c r="U926" s="45"/>
      <c r="V926" s="45"/>
      <c r="W926" s="45">
        <v>0</v>
      </c>
      <c r="X926" s="45">
        <v>1</v>
      </c>
      <c r="Y926" s="45">
        <v>0</v>
      </c>
      <c r="Z926" s="45"/>
      <c r="AA926" s="45"/>
      <c r="AB926" s="45"/>
    </row>
    <row r="927" ht="12.75">
      <c r="A927" s="45">
        <v>50</v>
      </c>
      <c r="B927" s="45">
        <v>0</v>
      </c>
      <c r="C927" s="45">
        <v>0</v>
      </c>
      <c r="D927" s="45">
        <v>1</v>
      </c>
      <c r="E927" s="45">
        <v>207</v>
      </c>
      <c r="F927" s="45">
        <f>Source!U905</f>
        <v>46</v>
      </c>
      <c r="G927" s="45" t="s">
        <v>163</v>
      </c>
      <c r="H927" s="45" t="s">
        <v>164</v>
      </c>
      <c r="I927" s="45"/>
      <c r="J927" s="45"/>
      <c r="K927" s="45">
        <v>207</v>
      </c>
      <c r="L927" s="45">
        <v>21</v>
      </c>
      <c r="M927" s="45">
        <v>3</v>
      </c>
      <c r="N927" s="45"/>
      <c r="O927" s="45">
        <v>-1</v>
      </c>
      <c r="P927" s="45"/>
      <c r="Q927" s="45"/>
      <c r="R927" s="45"/>
      <c r="S927" s="45"/>
      <c r="T927" s="45"/>
      <c r="U927" s="45"/>
      <c r="V927" s="45"/>
      <c r="W927" s="45">
        <v>46</v>
      </c>
      <c r="X927" s="45">
        <v>1</v>
      </c>
      <c r="Y927" s="45">
        <v>46</v>
      </c>
      <c r="Z927" s="45"/>
      <c r="AA927" s="45"/>
      <c r="AB927" s="45"/>
    </row>
    <row r="928" ht="12.75">
      <c r="A928" s="45">
        <v>50</v>
      </c>
      <c r="B928" s="45">
        <v>0</v>
      </c>
      <c r="C928" s="45">
        <v>0</v>
      </c>
      <c r="D928" s="45">
        <v>1</v>
      </c>
      <c r="E928" s="45">
        <v>208</v>
      </c>
      <c r="F928" s="45">
        <f>Source!V905</f>
        <v>0</v>
      </c>
      <c r="G928" s="45" t="s">
        <v>165</v>
      </c>
      <c r="H928" s="45" t="s">
        <v>166</v>
      </c>
      <c r="I928" s="45"/>
      <c r="J928" s="45"/>
      <c r="K928" s="45">
        <v>208</v>
      </c>
      <c r="L928" s="45">
        <v>22</v>
      </c>
      <c r="M928" s="45">
        <v>3</v>
      </c>
      <c r="N928" s="45"/>
      <c r="O928" s="45">
        <v>-1</v>
      </c>
      <c r="P928" s="45"/>
      <c r="Q928" s="45"/>
      <c r="R928" s="45"/>
      <c r="S928" s="45"/>
      <c r="T928" s="45"/>
      <c r="U928" s="45"/>
      <c r="V928" s="45"/>
      <c r="W928" s="45">
        <v>0</v>
      </c>
      <c r="X928" s="45">
        <v>1</v>
      </c>
      <c r="Y928" s="45">
        <v>0</v>
      </c>
      <c r="Z928" s="45"/>
      <c r="AA928" s="45"/>
      <c r="AB928" s="45"/>
    </row>
    <row r="929" ht="12.75">
      <c r="A929" s="45">
        <v>50</v>
      </c>
      <c r="B929" s="45">
        <v>0</v>
      </c>
      <c r="C929" s="45">
        <v>0</v>
      </c>
      <c r="D929" s="45">
        <v>1</v>
      </c>
      <c r="E929" s="45">
        <v>209</v>
      </c>
      <c r="F929" s="45">
        <f>ROUND(Source!W905,O929)</f>
        <v>0</v>
      </c>
      <c r="G929" s="45" t="s">
        <v>167</v>
      </c>
      <c r="H929" s="45" t="s">
        <v>168</v>
      </c>
      <c r="I929" s="45"/>
      <c r="J929" s="45"/>
      <c r="K929" s="45">
        <v>209</v>
      </c>
      <c r="L929" s="45">
        <v>23</v>
      </c>
      <c r="M929" s="45">
        <v>3</v>
      </c>
      <c r="N929" s="45"/>
      <c r="O929" s="45">
        <v>2</v>
      </c>
      <c r="P929" s="45"/>
      <c r="Q929" s="45"/>
      <c r="R929" s="45"/>
      <c r="S929" s="45"/>
      <c r="T929" s="45"/>
      <c r="U929" s="45"/>
      <c r="V929" s="45"/>
      <c r="W929" s="45">
        <v>0</v>
      </c>
      <c r="X929" s="45">
        <v>1</v>
      </c>
      <c r="Y929" s="45">
        <v>0</v>
      </c>
      <c r="Z929" s="45"/>
      <c r="AA929" s="45"/>
      <c r="AB929" s="45"/>
    </row>
    <row r="930" ht="12.75">
      <c r="A930" s="45">
        <v>50</v>
      </c>
      <c r="B930" s="45">
        <v>0</v>
      </c>
      <c r="C930" s="45">
        <v>0</v>
      </c>
      <c r="D930" s="45">
        <v>1</v>
      </c>
      <c r="E930" s="45">
        <v>233</v>
      </c>
      <c r="F930" s="45">
        <f>ROUND(Source!BD905,O930)</f>
        <v>0</v>
      </c>
      <c r="G930" s="45" t="s">
        <v>169</v>
      </c>
      <c r="H930" s="45" t="s">
        <v>170</v>
      </c>
      <c r="I930" s="45"/>
      <c r="J930" s="45"/>
      <c r="K930" s="45">
        <v>233</v>
      </c>
      <c r="L930" s="45">
        <v>24</v>
      </c>
      <c r="M930" s="45">
        <v>3</v>
      </c>
      <c r="N930" s="45"/>
      <c r="O930" s="45">
        <v>2</v>
      </c>
      <c r="P930" s="45"/>
      <c r="Q930" s="45"/>
      <c r="R930" s="45"/>
      <c r="S930" s="45"/>
      <c r="T930" s="45"/>
      <c r="U930" s="45"/>
      <c r="V930" s="45"/>
      <c r="W930" s="45">
        <v>0</v>
      </c>
      <c r="X930" s="45">
        <v>1</v>
      </c>
      <c r="Y930" s="45">
        <v>0</v>
      </c>
      <c r="Z930" s="45"/>
      <c r="AA930" s="45"/>
      <c r="AB930" s="45"/>
    </row>
    <row r="931" ht="12.75">
      <c r="A931" s="45">
        <v>50</v>
      </c>
      <c r="B931" s="45">
        <v>0</v>
      </c>
      <c r="C931" s="45">
        <v>0</v>
      </c>
      <c r="D931" s="45">
        <v>1</v>
      </c>
      <c r="E931" s="45">
        <v>210</v>
      </c>
      <c r="F931" s="45">
        <f>ROUND(Source!X905,O931)</f>
        <v>8825.6000000000004</v>
      </c>
      <c r="G931" s="45" t="s">
        <v>171</v>
      </c>
      <c r="H931" s="45" t="s">
        <v>172</v>
      </c>
      <c r="I931" s="45"/>
      <c r="J931" s="45"/>
      <c r="K931" s="45">
        <v>210</v>
      </c>
      <c r="L931" s="45">
        <v>25</v>
      </c>
      <c r="M931" s="45">
        <v>3</v>
      </c>
      <c r="N931" s="45"/>
      <c r="O931" s="45">
        <v>2</v>
      </c>
      <c r="P931" s="45"/>
      <c r="Q931" s="45"/>
      <c r="R931" s="45"/>
      <c r="S931" s="45"/>
      <c r="T931" s="45"/>
      <c r="U931" s="45"/>
      <c r="V931" s="45"/>
      <c r="W931" s="45">
        <v>8825.6000000000004</v>
      </c>
      <c r="X931" s="45">
        <v>1</v>
      </c>
      <c r="Y931" s="45">
        <v>8825.6000000000004</v>
      </c>
      <c r="Z931" s="45"/>
      <c r="AA931" s="45"/>
      <c r="AB931" s="45"/>
    </row>
    <row r="932" ht="12.75">
      <c r="A932" s="45">
        <v>50</v>
      </c>
      <c r="B932" s="45">
        <v>0</v>
      </c>
      <c r="C932" s="45">
        <v>0</v>
      </c>
      <c r="D932" s="45">
        <v>1</v>
      </c>
      <c r="E932" s="45">
        <v>211</v>
      </c>
      <c r="F932" s="45">
        <f>ROUND(Source!Y905,O932)</f>
        <v>1260.8</v>
      </c>
      <c r="G932" s="45" t="s">
        <v>173</v>
      </c>
      <c r="H932" s="45" t="s">
        <v>174</v>
      </c>
      <c r="I932" s="45"/>
      <c r="J932" s="45"/>
      <c r="K932" s="45">
        <v>211</v>
      </c>
      <c r="L932" s="45">
        <v>26</v>
      </c>
      <c r="M932" s="45">
        <v>3</v>
      </c>
      <c r="N932" s="45"/>
      <c r="O932" s="45">
        <v>2</v>
      </c>
      <c r="P932" s="45"/>
      <c r="Q932" s="45"/>
      <c r="R932" s="45"/>
      <c r="S932" s="45"/>
      <c r="T932" s="45"/>
      <c r="U932" s="45"/>
      <c r="V932" s="45"/>
      <c r="W932" s="45">
        <v>1260.8</v>
      </c>
      <c r="X932" s="45">
        <v>1</v>
      </c>
      <c r="Y932" s="45">
        <v>1260.8</v>
      </c>
      <c r="Z932" s="45"/>
      <c r="AA932" s="45"/>
      <c r="AB932" s="45"/>
    </row>
    <row r="933" ht="12.75">
      <c r="A933" s="45">
        <v>50</v>
      </c>
      <c r="B933" s="45">
        <v>0</v>
      </c>
      <c r="C933" s="45">
        <v>0</v>
      </c>
      <c r="D933" s="45">
        <v>1</v>
      </c>
      <c r="E933" s="45">
        <v>224</v>
      </c>
      <c r="F933" s="45">
        <f>ROUND(Source!AR905,O933)</f>
        <v>155400.26999999999</v>
      </c>
      <c r="G933" s="45" t="s">
        <v>175</v>
      </c>
      <c r="H933" s="45" t="s">
        <v>176</v>
      </c>
      <c r="I933" s="45"/>
      <c r="J933" s="45"/>
      <c r="K933" s="45">
        <v>224</v>
      </c>
      <c r="L933" s="45">
        <v>27</v>
      </c>
      <c r="M933" s="45">
        <v>3</v>
      </c>
      <c r="N933" s="45"/>
      <c r="O933" s="45">
        <v>2</v>
      </c>
      <c r="P933" s="45"/>
      <c r="Q933" s="45"/>
      <c r="R933" s="45"/>
      <c r="S933" s="45"/>
      <c r="T933" s="45"/>
      <c r="U933" s="45"/>
      <c r="V933" s="45"/>
      <c r="W933" s="45">
        <v>155400.26999999999</v>
      </c>
      <c r="X933" s="45">
        <v>1</v>
      </c>
      <c r="Y933" s="45">
        <v>155400.26999999999</v>
      </c>
      <c r="Z933" s="45"/>
      <c r="AA933" s="45"/>
      <c r="AB933" s="45"/>
    </row>
    <row r="934" ht="12.75">
      <c r="A934" s="45">
        <v>50</v>
      </c>
      <c r="B934" s="45">
        <v>1</v>
      </c>
      <c r="C934" s="45">
        <v>0</v>
      </c>
      <c r="D934" s="45">
        <v>2</v>
      </c>
      <c r="E934" s="45">
        <v>0</v>
      </c>
      <c r="F934" s="45">
        <f>ROUND(F933,O934)</f>
        <v>155400.26999999999</v>
      </c>
      <c r="G934" s="45" t="s">
        <v>177</v>
      </c>
      <c r="H934" s="45" t="s">
        <v>178</v>
      </c>
      <c r="I934" s="45"/>
      <c r="J934" s="45"/>
      <c r="K934" s="45">
        <v>212</v>
      </c>
      <c r="L934" s="45">
        <v>28</v>
      </c>
      <c r="M934" s="45">
        <v>0</v>
      </c>
      <c r="N934" s="45"/>
      <c r="O934" s="45">
        <v>2</v>
      </c>
      <c r="P934" s="45"/>
      <c r="Q934" s="45"/>
      <c r="R934" s="45"/>
      <c r="S934" s="45"/>
      <c r="T934" s="45"/>
      <c r="U934" s="45"/>
      <c r="V934" s="45"/>
      <c r="W934" s="45">
        <v>155400.26999999999</v>
      </c>
      <c r="X934" s="45">
        <v>1</v>
      </c>
      <c r="Y934" s="45">
        <v>155400.26999999999</v>
      </c>
      <c r="Z934" s="45"/>
      <c r="AA934" s="45"/>
      <c r="AB934" s="45"/>
    </row>
    <row r="935" ht="12.75">
      <c r="A935" s="45">
        <v>50</v>
      </c>
      <c r="B935" s="45">
        <v>1</v>
      </c>
      <c r="C935" s="45">
        <v>0</v>
      </c>
      <c r="D935" s="45">
        <v>2</v>
      </c>
      <c r="E935" s="45">
        <v>0</v>
      </c>
      <c r="F935" s="45">
        <f>ROUND(F934*0.2,O935)</f>
        <v>31080.049999999999</v>
      </c>
      <c r="G935" s="45" t="s">
        <v>179</v>
      </c>
      <c r="H935" s="45" t="s">
        <v>180</v>
      </c>
      <c r="I935" s="45"/>
      <c r="J935" s="45"/>
      <c r="K935" s="45">
        <v>212</v>
      </c>
      <c r="L935" s="45">
        <v>29</v>
      </c>
      <c r="M935" s="45">
        <v>0</v>
      </c>
      <c r="N935" s="45"/>
      <c r="O935" s="45">
        <v>2</v>
      </c>
      <c r="P935" s="45"/>
      <c r="Q935" s="45"/>
      <c r="R935" s="45"/>
      <c r="S935" s="45"/>
      <c r="T935" s="45"/>
      <c r="U935" s="45"/>
      <c r="V935" s="45"/>
      <c r="W935" s="45">
        <v>31080.049999999999</v>
      </c>
      <c r="X935" s="45">
        <v>1</v>
      </c>
      <c r="Y935" s="45">
        <v>31080.049999999999</v>
      </c>
      <c r="Z935" s="45"/>
      <c r="AA935" s="45"/>
      <c r="AB935" s="45"/>
    </row>
    <row r="936" ht="12.75">
      <c r="A936" s="45">
        <v>50</v>
      </c>
      <c r="B936" s="45">
        <v>1</v>
      </c>
      <c r="C936" s="45">
        <v>0</v>
      </c>
      <c r="D936" s="45">
        <v>2</v>
      </c>
      <c r="E936" s="45">
        <v>213</v>
      </c>
      <c r="F936" s="45">
        <f>ROUND(F934+F935,O936)</f>
        <v>186480.32000000001</v>
      </c>
      <c r="G936" s="45" t="s">
        <v>181</v>
      </c>
      <c r="H936" s="45" t="s">
        <v>175</v>
      </c>
      <c r="I936" s="45"/>
      <c r="J936" s="45"/>
      <c r="K936" s="45">
        <v>212</v>
      </c>
      <c r="L936" s="45">
        <v>30</v>
      </c>
      <c r="M936" s="45">
        <v>0</v>
      </c>
      <c r="N936" s="45"/>
      <c r="O936" s="45">
        <v>2</v>
      </c>
      <c r="P936" s="45"/>
      <c r="Q936" s="45"/>
      <c r="R936" s="45"/>
      <c r="S936" s="45"/>
      <c r="T936" s="45"/>
      <c r="U936" s="45"/>
      <c r="V936" s="45"/>
      <c r="W936" s="45">
        <v>186480.32000000001</v>
      </c>
      <c r="X936" s="45">
        <v>1</v>
      </c>
      <c r="Y936" s="45">
        <v>186480.32000000001</v>
      </c>
      <c r="Z936" s="45"/>
      <c r="AA936" s="45"/>
      <c r="AB936" s="45"/>
    </row>
    <row r="937" ht="12.75">
      <c r="A937" s="45">
        <v>50</v>
      </c>
      <c r="B937" s="45">
        <v>1</v>
      </c>
      <c r="C937" s="45">
        <v>0</v>
      </c>
      <c r="D937" s="45">
        <v>2</v>
      </c>
      <c r="E937" s="45">
        <v>0</v>
      </c>
      <c r="F937" s="45">
        <f>ROUND(F936*0.5857501461,O937)</f>
        <v>109230.87</v>
      </c>
      <c r="G937" s="45" t="s">
        <v>182</v>
      </c>
      <c r="H937" s="45" t="s">
        <v>183</v>
      </c>
      <c r="I937" s="45"/>
      <c r="J937" s="45"/>
      <c r="K937" s="45">
        <v>212</v>
      </c>
      <c r="L937" s="45">
        <v>31</v>
      </c>
      <c r="M937" s="45">
        <v>0</v>
      </c>
      <c r="N937" s="45"/>
      <c r="O937" s="45">
        <v>2</v>
      </c>
      <c r="P937" s="45"/>
      <c r="Q937" s="45"/>
      <c r="R937" s="45"/>
      <c r="S937" s="45"/>
      <c r="T937" s="45"/>
      <c r="U937" s="45"/>
      <c r="V937" s="45"/>
      <c r="W937" s="45">
        <v>109230.87</v>
      </c>
      <c r="X937" s="45">
        <v>1</v>
      </c>
      <c r="Y937" s="45">
        <v>109230.87</v>
      </c>
      <c r="Z937" s="45"/>
      <c r="AA937" s="45"/>
      <c r="AB937" s="45"/>
    </row>
    <row r="939" ht="12.75">
      <c r="A939" s="42">
        <v>5</v>
      </c>
      <c r="B939" s="42">
        <v>1</v>
      </c>
      <c r="C939" s="42"/>
      <c r="D939" s="42">
        <f>ROW(A948)</f>
        <v>948</v>
      </c>
      <c r="E939" s="42"/>
      <c r="F939" s="42" t="s">
        <v>99</v>
      </c>
      <c r="G939" s="42" t="s">
        <v>192</v>
      </c>
      <c r="H939" s="42"/>
      <c r="I939" s="42">
        <v>0</v>
      </c>
      <c r="J939" s="42"/>
      <c r="K939" s="42">
        <v>0</v>
      </c>
      <c r="L939" s="42"/>
      <c r="M939" s="42"/>
      <c r="N939" s="42"/>
      <c r="O939" s="42"/>
      <c r="P939" s="42"/>
      <c r="Q939" s="42"/>
      <c r="R939" s="42"/>
      <c r="S939" s="42">
        <v>0</v>
      </c>
      <c r="T939" s="42"/>
      <c r="U939" s="42"/>
      <c r="V939" s="42">
        <v>0</v>
      </c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  <c r="AZ939" s="42"/>
      <c r="BA939" s="42"/>
      <c r="BB939" s="42"/>
      <c r="BC939" s="42"/>
      <c r="BD939" s="42"/>
      <c r="BE939" s="42"/>
      <c r="BF939" s="42"/>
      <c r="BG939" s="42"/>
      <c r="BH939" s="42"/>
      <c r="BI939" s="42"/>
      <c r="BJ939" s="42"/>
      <c r="BK939" s="42"/>
      <c r="BL939" s="42"/>
      <c r="BM939" s="42"/>
      <c r="BN939" s="42"/>
      <c r="BO939" s="42"/>
      <c r="BP939" s="42"/>
      <c r="BQ939" s="42"/>
      <c r="BR939" s="42"/>
      <c r="BS939" s="42"/>
      <c r="BT939" s="42"/>
      <c r="BU939" s="42"/>
      <c r="BV939" s="42"/>
      <c r="BW939" s="42"/>
      <c r="BX939" s="42">
        <v>0</v>
      </c>
      <c r="BY939" s="42"/>
      <c r="BZ939" s="42"/>
      <c r="CA939" s="42"/>
      <c r="CB939" s="42"/>
      <c r="CC939" s="42"/>
      <c r="CD939" s="42"/>
      <c r="CE939" s="42"/>
      <c r="CF939" s="42"/>
      <c r="CG939" s="42"/>
      <c r="CH939" s="42"/>
      <c r="CI939" s="42"/>
      <c r="CJ939" s="42">
        <v>0</v>
      </c>
    </row>
    <row r="941" ht="12.75">
      <c r="A941" s="43">
        <v>52</v>
      </c>
      <c r="B941" s="43">
        <f>B948</f>
        <v>1</v>
      </c>
      <c r="C941" s="43">
        <f>C948</f>
        <v>5</v>
      </c>
      <c r="D941" s="43">
        <f>D948</f>
        <v>939</v>
      </c>
      <c r="E941" s="43">
        <f>E948</f>
        <v>0</v>
      </c>
      <c r="F941" s="43" t="str">
        <f>F948</f>
        <v xml:space="preserve">Новый подраздел</v>
      </c>
      <c r="G941" s="43" t="str">
        <f>G948</f>
        <v xml:space="preserve">Замена бортового камня - 40,0 м.п.</v>
      </c>
      <c r="H941" s="43"/>
      <c r="I941" s="43"/>
      <c r="J941" s="43"/>
      <c r="K941" s="43"/>
      <c r="L941" s="43"/>
      <c r="M941" s="43"/>
      <c r="N941" s="43"/>
      <c r="O941" s="43">
        <f>O948</f>
        <v>49026.989999999998</v>
      </c>
      <c r="P941" s="43">
        <f>P948</f>
        <v>22982</v>
      </c>
      <c r="Q941" s="43">
        <f>Q948</f>
        <v>20119.389999999999</v>
      </c>
      <c r="R941" s="43">
        <f>R948</f>
        <v>11059.67</v>
      </c>
      <c r="S941" s="43">
        <f>S948</f>
        <v>5925.6000000000004</v>
      </c>
      <c r="T941" s="43">
        <f>T948</f>
        <v>0</v>
      </c>
      <c r="U941" s="43">
        <f>U948</f>
        <v>26.399999999999999</v>
      </c>
      <c r="V941" s="43">
        <f>V948</f>
        <v>0</v>
      </c>
      <c r="W941" s="43">
        <f>W948</f>
        <v>0</v>
      </c>
      <c r="X941" s="43">
        <f>X948</f>
        <v>4147.9200000000001</v>
      </c>
      <c r="Y941" s="43">
        <f>Y948</f>
        <v>592.55999999999995</v>
      </c>
      <c r="Z941" s="43">
        <f>Z948</f>
        <v>0</v>
      </c>
      <c r="AA941" s="43">
        <f>AA948</f>
        <v>0</v>
      </c>
      <c r="AB941" s="43">
        <f>AB948</f>
        <v>49026.989999999998</v>
      </c>
      <c r="AC941" s="43">
        <f>AC948</f>
        <v>22982</v>
      </c>
      <c r="AD941" s="43">
        <f>AD948</f>
        <v>20119.389999999999</v>
      </c>
      <c r="AE941" s="43">
        <f>AE948</f>
        <v>11059.67</v>
      </c>
      <c r="AF941" s="43">
        <f>AF948</f>
        <v>5925.6000000000004</v>
      </c>
      <c r="AG941" s="43">
        <f>AG948</f>
        <v>0</v>
      </c>
      <c r="AH941" s="43">
        <f>AH948</f>
        <v>26.399999999999999</v>
      </c>
      <c r="AI941" s="43">
        <f>AI948</f>
        <v>0</v>
      </c>
      <c r="AJ941" s="43">
        <f>AJ948</f>
        <v>0</v>
      </c>
      <c r="AK941" s="43">
        <f>AK948</f>
        <v>4147.9200000000001</v>
      </c>
      <c r="AL941" s="43">
        <f>AL948</f>
        <v>592.55999999999995</v>
      </c>
      <c r="AM941" s="43">
        <f>AM948</f>
        <v>0</v>
      </c>
      <c r="AN941" s="43">
        <f>AN948</f>
        <v>0</v>
      </c>
      <c r="AO941" s="43">
        <f>AO948</f>
        <v>0</v>
      </c>
      <c r="AP941" s="43">
        <f>AP948</f>
        <v>0</v>
      </c>
      <c r="AQ941" s="43">
        <f>AQ948</f>
        <v>0</v>
      </c>
      <c r="AR941" s="43">
        <f>AR948</f>
        <v>58649.93</v>
      </c>
      <c r="AS941" s="43">
        <f>AS948</f>
        <v>0</v>
      </c>
      <c r="AT941" s="43">
        <f>AT948</f>
        <v>0</v>
      </c>
      <c r="AU941" s="43">
        <f>AU948</f>
        <v>58649.93</v>
      </c>
      <c r="AV941" s="43">
        <f>AV948</f>
        <v>22982</v>
      </c>
      <c r="AW941" s="43">
        <f>AW948</f>
        <v>22982</v>
      </c>
      <c r="AX941" s="43">
        <f>AX948</f>
        <v>0</v>
      </c>
      <c r="AY941" s="43">
        <f>AY948</f>
        <v>22982</v>
      </c>
      <c r="AZ941" s="43">
        <f>AZ948</f>
        <v>0</v>
      </c>
      <c r="BA941" s="43">
        <f>BA948</f>
        <v>0</v>
      </c>
      <c r="BB941" s="43">
        <f>BB948</f>
        <v>0</v>
      </c>
      <c r="BC941" s="43">
        <f>BC948</f>
        <v>0</v>
      </c>
      <c r="BD941" s="43">
        <f>BD948</f>
        <v>0</v>
      </c>
      <c r="BE941" s="43">
        <f>BE948</f>
        <v>0</v>
      </c>
      <c r="BF941" s="43">
        <f>BF948</f>
        <v>0</v>
      </c>
      <c r="BG941" s="43">
        <f>BG948</f>
        <v>0</v>
      </c>
      <c r="BH941" s="43">
        <f>BH948</f>
        <v>0</v>
      </c>
      <c r="BI941" s="43">
        <f>BI948</f>
        <v>0</v>
      </c>
      <c r="BJ941" s="43">
        <f>BJ948</f>
        <v>0</v>
      </c>
      <c r="BK941" s="43">
        <f>BK948</f>
        <v>0</v>
      </c>
      <c r="BL941" s="43">
        <f>BL948</f>
        <v>0</v>
      </c>
      <c r="BM941" s="43">
        <f>BM948</f>
        <v>0</v>
      </c>
      <c r="BN941" s="43">
        <f>BN948</f>
        <v>0</v>
      </c>
      <c r="BO941" s="43">
        <f>BO948</f>
        <v>0</v>
      </c>
      <c r="BP941" s="43">
        <f>BP948</f>
        <v>0</v>
      </c>
      <c r="BQ941" s="43">
        <f>BQ948</f>
        <v>0</v>
      </c>
      <c r="BR941" s="43">
        <f>BR948</f>
        <v>0</v>
      </c>
      <c r="BS941" s="43">
        <f>BS948</f>
        <v>0</v>
      </c>
      <c r="BT941" s="43">
        <f>BT948</f>
        <v>0</v>
      </c>
      <c r="BU941" s="43">
        <f>BU948</f>
        <v>0</v>
      </c>
      <c r="BV941" s="43">
        <f>BV948</f>
        <v>0</v>
      </c>
      <c r="BW941" s="43">
        <f>BW948</f>
        <v>0</v>
      </c>
      <c r="BX941" s="43">
        <f>BX948</f>
        <v>0</v>
      </c>
      <c r="BY941" s="43">
        <f>BY948</f>
        <v>0</v>
      </c>
      <c r="BZ941" s="43">
        <f>BZ948</f>
        <v>0</v>
      </c>
      <c r="CA941" s="43">
        <f>CA948</f>
        <v>58649.93</v>
      </c>
      <c r="CB941" s="43">
        <f>CB948</f>
        <v>0</v>
      </c>
      <c r="CC941" s="43">
        <f>CC948</f>
        <v>0</v>
      </c>
      <c r="CD941" s="43">
        <f>CD948</f>
        <v>58649.93</v>
      </c>
      <c r="CE941" s="43">
        <f>CE948</f>
        <v>22982</v>
      </c>
      <c r="CF941" s="43">
        <f>CF948</f>
        <v>22982</v>
      </c>
      <c r="CG941" s="43">
        <f>CG948</f>
        <v>0</v>
      </c>
      <c r="CH941" s="43">
        <f>CH948</f>
        <v>22982</v>
      </c>
      <c r="CI941" s="43">
        <f>CI948</f>
        <v>0</v>
      </c>
      <c r="CJ941" s="43">
        <f>CJ948</f>
        <v>0</v>
      </c>
      <c r="CK941" s="43">
        <f>CK948</f>
        <v>0</v>
      </c>
      <c r="CL941" s="43">
        <f>CL948</f>
        <v>0</v>
      </c>
      <c r="CM941" s="43">
        <f>CM948</f>
        <v>0</v>
      </c>
      <c r="CN941" s="43">
        <f>CN948</f>
        <v>0</v>
      </c>
      <c r="CO941" s="43">
        <f>CO948</f>
        <v>0</v>
      </c>
      <c r="CP941" s="43">
        <f>CP948</f>
        <v>0</v>
      </c>
      <c r="CQ941" s="43">
        <f>CQ948</f>
        <v>0</v>
      </c>
      <c r="CR941" s="43">
        <f>CR948</f>
        <v>0</v>
      </c>
      <c r="CS941" s="43">
        <f>CS948</f>
        <v>0</v>
      </c>
      <c r="CT941" s="43">
        <f>CT948</f>
        <v>0</v>
      </c>
      <c r="CU941" s="43">
        <f>CU948</f>
        <v>0</v>
      </c>
      <c r="CV941" s="43">
        <f>CV948</f>
        <v>0</v>
      </c>
      <c r="CW941" s="43">
        <f>CW948</f>
        <v>0</v>
      </c>
      <c r="CX941" s="43">
        <f>CX948</f>
        <v>0</v>
      </c>
      <c r="CY941" s="43">
        <f>CY948</f>
        <v>0</v>
      </c>
      <c r="CZ941" s="43">
        <f>CZ948</f>
        <v>0</v>
      </c>
      <c r="DA941" s="43">
        <f>DA948</f>
        <v>0</v>
      </c>
      <c r="DB941" s="43">
        <f>DB948</f>
        <v>0</v>
      </c>
      <c r="DC941" s="43">
        <f>DC948</f>
        <v>0</v>
      </c>
      <c r="DD941" s="43">
        <f>DD948</f>
        <v>0</v>
      </c>
      <c r="DE941" s="43">
        <f>DE948</f>
        <v>0</v>
      </c>
      <c r="DF941" s="43">
        <f>DF948</f>
        <v>0</v>
      </c>
      <c r="DG941" s="44">
        <f>DG948</f>
        <v>0</v>
      </c>
      <c r="DH941" s="44">
        <f>DH948</f>
        <v>0</v>
      </c>
      <c r="DI941" s="44">
        <f>DI948</f>
        <v>0</v>
      </c>
      <c r="DJ941" s="44">
        <f>DJ948</f>
        <v>0</v>
      </c>
      <c r="DK941" s="44">
        <f>DK948</f>
        <v>0</v>
      </c>
      <c r="DL941" s="44">
        <f>DL948</f>
        <v>0</v>
      </c>
      <c r="DM941" s="44">
        <f>DM948</f>
        <v>0</v>
      </c>
      <c r="DN941" s="44">
        <f>DN948</f>
        <v>0</v>
      </c>
      <c r="DO941" s="44">
        <f>DO948</f>
        <v>0</v>
      </c>
      <c r="DP941" s="44">
        <f>DP948</f>
        <v>0</v>
      </c>
      <c r="DQ941" s="44">
        <f>DQ948</f>
        <v>0</v>
      </c>
      <c r="DR941" s="44">
        <f>DR948</f>
        <v>0</v>
      </c>
      <c r="DS941" s="44">
        <f>DS948</f>
        <v>0</v>
      </c>
      <c r="DT941" s="44">
        <f>DT948</f>
        <v>0</v>
      </c>
      <c r="DU941" s="44">
        <f>DU948</f>
        <v>0</v>
      </c>
      <c r="DV941" s="44">
        <f>DV948</f>
        <v>0</v>
      </c>
      <c r="DW941" s="44">
        <f>DW948</f>
        <v>0</v>
      </c>
      <c r="DX941" s="44">
        <f>DX948</f>
        <v>0</v>
      </c>
      <c r="DY941" s="44">
        <f>DY948</f>
        <v>0</v>
      </c>
      <c r="DZ941" s="44">
        <f>DZ948</f>
        <v>0</v>
      </c>
      <c r="EA941" s="44">
        <f>EA948</f>
        <v>0</v>
      </c>
      <c r="EB941" s="44">
        <f>EB948</f>
        <v>0</v>
      </c>
      <c r="EC941" s="44">
        <f>EC948</f>
        <v>0</v>
      </c>
      <c r="ED941" s="44">
        <f>ED948</f>
        <v>0</v>
      </c>
      <c r="EE941" s="44">
        <f>EE948</f>
        <v>0</v>
      </c>
      <c r="EF941" s="44">
        <f>EF948</f>
        <v>0</v>
      </c>
      <c r="EG941" s="44">
        <f>EG948</f>
        <v>0</v>
      </c>
      <c r="EH941" s="44">
        <f>EH948</f>
        <v>0</v>
      </c>
      <c r="EI941" s="44">
        <f>EI948</f>
        <v>0</v>
      </c>
      <c r="EJ941" s="44">
        <f>EJ948</f>
        <v>0</v>
      </c>
      <c r="EK941" s="44">
        <f>EK948</f>
        <v>0</v>
      </c>
      <c r="EL941" s="44">
        <f>EL948</f>
        <v>0</v>
      </c>
      <c r="EM941" s="44">
        <f>EM948</f>
        <v>0</v>
      </c>
      <c r="EN941" s="44">
        <f>EN948</f>
        <v>0</v>
      </c>
      <c r="EO941" s="44">
        <f>EO948</f>
        <v>0</v>
      </c>
      <c r="EP941" s="44">
        <f>EP948</f>
        <v>0</v>
      </c>
      <c r="EQ941" s="44">
        <f>EQ948</f>
        <v>0</v>
      </c>
      <c r="ER941" s="44">
        <f>ER948</f>
        <v>0</v>
      </c>
      <c r="ES941" s="44">
        <f>ES948</f>
        <v>0</v>
      </c>
      <c r="ET941" s="44">
        <f>ET948</f>
        <v>0</v>
      </c>
      <c r="EU941" s="44">
        <f>EU948</f>
        <v>0</v>
      </c>
      <c r="EV941" s="44">
        <f>EV948</f>
        <v>0</v>
      </c>
      <c r="EW941" s="44">
        <f>EW948</f>
        <v>0</v>
      </c>
      <c r="EX941" s="44">
        <f>EX948</f>
        <v>0</v>
      </c>
      <c r="EY941" s="44">
        <f>EY948</f>
        <v>0</v>
      </c>
      <c r="EZ941" s="44">
        <f>EZ948</f>
        <v>0</v>
      </c>
      <c r="FA941" s="44">
        <f>FA948</f>
        <v>0</v>
      </c>
      <c r="FB941" s="44">
        <f>FB948</f>
        <v>0</v>
      </c>
      <c r="FC941" s="44">
        <f>FC948</f>
        <v>0</v>
      </c>
      <c r="FD941" s="44">
        <f>FD948</f>
        <v>0</v>
      </c>
      <c r="FE941" s="44">
        <f>FE948</f>
        <v>0</v>
      </c>
      <c r="FF941" s="44">
        <f>FF948</f>
        <v>0</v>
      </c>
      <c r="FG941" s="44">
        <f>FG948</f>
        <v>0</v>
      </c>
      <c r="FH941" s="44">
        <f>FH948</f>
        <v>0</v>
      </c>
      <c r="FI941" s="44">
        <f>FI948</f>
        <v>0</v>
      </c>
      <c r="FJ941" s="44">
        <f>FJ948</f>
        <v>0</v>
      </c>
      <c r="FK941" s="44">
        <f>FK948</f>
        <v>0</v>
      </c>
      <c r="FL941" s="44">
        <f>FL948</f>
        <v>0</v>
      </c>
      <c r="FM941" s="44">
        <f>FM948</f>
        <v>0</v>
      </c>
      <c r="FN941" s="44">
        <f>FN948</f>
        <v>0</v>
      </c>
      <c r="FO941" s="44">
        <f>FO948</f>
        <v>0</v>
      </c>
      <c r="FP941" s="44">
        <f>FP948</f>
        <v>0</v>
      </c>
      <c r="FQ941" s="44">
        <f>FQ948</f>
        <v>0</v>
      </c>
      <c r="FR941" s="44">
        <f>FR948</f>
        <v>0</v>
      </c>
      <c r="FS941" s="44">
        <f>FS948</f>
        <v>0</v>
      </c>
      <c r="FT941" s="44">
        <f>FT948</f>
        <v>0</v>
      </c>
      <c r="FU941" s="44">
        <f>FU948</f>
        <v>0</v>
      </c>
      <c r="FV941" s="44">
        <f>FV948</f>
        <v>0</v>
      </c>
      <c r="FW941" s="44">
        <f>FW948</f>
        <v>0</v>
      </c>
      <c r="FX941" s="44">
        <f>FX948</f>
        <v>0</v>
      </c>
      <c r="FY941" s="44">
        <f>FY948</f>
        <v>0</v>
      </c>
      <c r="FZ941" s="44">
        <f>FZ948</f>
        <v>0</v>
      </c>
      <c r="GA941" s="44">
        <f>GA948</f>
        <v>0</v>
      </c>
      <c r="GB941" s="44">
        <f>GB948</f>
        <v>0</v>
      </c>
      <c r="GC941" s="44">
        <f>GC948</f>
        <v>0</v>
      </c>
      <c r="GD941" s="44">
        <f>GD948</f>
        <v>0</v>
      </c>
      <c r="GE941" s="44">
        <f>GE948</f>
        <v>0</v>
      </c>
      <c r="GF941" s="44">
        <f>GF948</f>
        <v>0</v>
      </c>
      <c r="GG941" s="44">
        <f>GG948</f>
        <v>0</v>
      </c>
      <c r="GH941" s="44">
        <f>GH948</f>
        <v>0</v>
      </c>
      <c r="GI941" s="44">
        <f>GI948</f>
        <v>0</v>
      </c>
      <c r="GJ941" s="44">
        <f>GJ948</f>
        <v>0</v>
      </c>
      <c r="GK941" s="44">
        <f>GK948</f>
        <v>0</v>
      </c>
      <c r="GL941" s="44">
        <f>GL948</f>
        <v>0</v>
      </c>
      <c r="GM941" s="44">
        <f>GM948</f>
        <v>0</v>
      </c>
      <c r="GN941" s="44">
        <f>GN948</f>
        <v>0</v>
      </c>
      <c r="GO941" s="44">
        <f>GO948</f>
        <v>0</v>
      </c>
      <c r="GP941" s="44">
        <f>GP948</f>
        <v>0</v>
      </c>
      <c r="GQ941" s="44">
        <f>GQ948</f>
        <v>0</v>
      </c>
      <c r="GR941" s="44">
        <f>GR948</f>
        <v>0</v>
      </c>
      <c r="GS941" s="44">
        <f>GS948</f>
        <v>0</v>
      </c>
      <c r="GT941" s="44">
        <f>GT948</f>
        <v>0</v>
      </c>
      <c r="GU941" s="44">
        <f>GU948</f>
        <v>0</v>
      </c>
      <c r="GV941" s="44">
        <f>GV948</f>
        <v>0</v>
      </c>
      <c r="GW941" s="44">
        <f>GW948</f>
        <v>0</v>
      </c>
      <c r="GX941" s="44">
        <f>GX948</f>
        <v>0</v>
      </c>
    </row>
    <row r="943" ht="12.75">
      <c r="A943">
        <v>17</v>
      </c>
      <c r="B943">
        <v>1</v>
      </c>
      <c r="C943">
        <f>ROW(SmtRes!A4)</f>
        <v>4</v>
      </c>
      <c r="D943">
        <f>ROW(EtalonRes!A220)</f>
        <v>220</v>
      </c>
      <c r="E943" t="s">
        <v>101</v>
      </c>
      <c r="F943" t="s">
        <v>185</v>
      </c>
      <c r="G943" t="s">
        <v>186</v>
      </c>
      <c r="H943" t="s">
        <v>187</v>
      </c>
      <c r="I943">
        <v>40</v>
      </c>
      <c r="J943">
        <v>0</v>
      </c>
      <c r="K943">
        <v>40</v>
      </c>
      <c r="O943">
        <f t="shared" ref="O943:O946" si="660">ROUND(CP943,2)</f>
        <v>36906.400000000001</v>
      </c>
      <c r="P943">
        <f t="shared" ref="P943:P946" si="661">ROUND(CQ943*I943,2)</f>
        <v>22982</v>
      </c>
      <c r="Q943">
        <f t="shared" ref="Q943:Q946" si="662">ROUND(CR943*I943,2)</f>
        <v>7998.8000000000002</v>
      </c>
      <c r="R943">
        <f t="shared" ref="R943:R946" si="663">ROUND(CS943*I943,2)</f>
        <v>4520.8000000000002</v>
      </c>
      <c r="S943">
        <f t="shared" ref="S943:S946" si="664">ROUND(CT943*I943,2)</f>
        <v>5925.6000000000004</v>
      </c>
      <c r="T943">
        <f t="shared" ref="T943:T946" si="665">ROUND(CU943*I943,2)</f>
        <v>0</v>
      </c>
      <c r="U943">
        <f t="shared" ref="U943:U946" si="666">CV943*I943</f>
        <v>26.399999999999999</v>
      </c>
      <c r="V943">
        <f t="shared" ref="V943:V946" si="667">CW943*I943</f>
        <v>0</v>
      </c>
      <c r="W943">
        <f t="shared" ref="W943:W946" si="668">ROUND(CX943*I943,2)</f>
        <v>0</v>
      </c>
      <c r="X943">
        <f t="shared" ref="X943:X946" si="669">ROUND(CY943,2)</f>
        <v>4147.9200000000001</v>
      </c>
      <c r="Y943">
        <f t="shared" ref="Y943:Y946" si="670">ROUND(CZ943,2)</f>
        <v>592.55999999999995</v>
      </c>
      <c r="AA943">
        <v>52146028</v>
      </c>
      <c r="AB943">
        <f t="shared" ref="AB943:AB946" si="671">ROUND((AC943+AD943+AF943),6)</f>
        <v>922.65999999999997</v>
      </c>
      <c r="AC943">
        <f t="shared" ref="AC943:AC946" si="672">ROUND((ES943),6)</f>
        <v>574.54999999999995</v>
      </c>
      <c r="AD943">
        <f t="shared" ref="AD943:AD945" si="673">ROUND((((ET943)-(EU943))+AE943),6)</f>
        <v>199.97</v>
      </c>
      <c r="AE943">
        <f t="shared" ref="AE943:AE945" si="674">ROUND((EU943),6)</f>
        <v>113.02</v>
      </c>
      <c r="AF943">
        <f t="shared" ref="AF943:AF945" si="675">ROUND((EV943),6)</f>
        <v>148.13999999999999</v>
      </c>
      <c r="AG943">
        <f t="shared" ref="AG943:AG946" si="676">ROUND((AP943),6)</f>
        <v>0</v>
      </c>
      <c r="AH943">
        <f t="shared" ref="AH943:AH945" si="677">(EW943)</f>
        <v>0.66000000000000003</v>
      </c>
      <c r="AI943">
        <f t="shared" ref="AI943:AI945" si="678">(EX943)</f>
        <v>0</v>
      </c>
      <c r="AJ943">
        <f t="shared" ref="AJ943:AJ946" si="679">(AS943)</f>
        <v>0</v>
      </c>
      <c r="AK943">
        <v>922.65999999999997</v>
      </c>
      <c r="AL943">
        <v>574.54999999999995</v>
      </c>
      <c r="AM943">
        <v>199.97</v>
      </c>
      <c r="AN943">
        <v>113.02</v>
      </c>
      <c r="AO943">
        <v>148.13999999999999</v>
      </c>
      <c r="AP943">
        <v>0</v>
      </c>
      <c r="AQ943">
        <v>0.66000000000000003</v>
      </c>
      <c r="AR943">
        <v>0</v>
      </c>
      <c r="AS943">
        <v>0</v>
      </c>
      <c r="AT943">
        <v>70</v>
      </c>
      <c r="AU943">
        <v>10</v>
      </c>
      <c r="AV943">
        <v>1</v>
      </c>
      <c r="AW943">
        <v>1</v>
      </c>
      <c r="AZ943">
        <v>1</v>
      </c>
      <c r="BA943">
        <v>1</v>
      </c>
      <c r="BB943">
        <v>1</v>
      </c>
      <c r="BC943">
        <v>1</v>
      </c>
      <c r="BH943">
        <v>0</v>
      </c>
      <c r="BI943">
        <v>4</v>
      </c>
      <c r="BJ943" t="s">
        <v>188</v>
      </c>
      <c r="BM943">
        <v>0</v>
      </c>
      <c r="BN943">
        <v>0</v>
      </c>
      <c r="BP943">
        <v>0</v>
      </c>
      <c r="BQ943">
        <v>1</v>
      </c>
      <c r="BR943">
        <v>0</v>
      </c>
      <c r="BS943">
        <v>1</v>
      </c>
      <c r="BT943">
        <v>1</v>
      </c>
      <c r="BU943">
        <v>1</v>
      </c>
      <c r="BV943">
        <v>1</v>
      </c>
      <c r="BW943">
        <v>1</v>
      </c>
      <c r="BX943">
        <v>1</v>
      </c>
      <c r="BZ943">
        <v>70</v>
      </c>
      <c r="CA943">
        <v>10</v>
      </c>
      <c r="CE943">
        <v>0</v>
      </c>
      <c r="CF943">
        <v>0</v>
      </c>
      <c r="CG943">
        <v>0</v>
      </c>
      <c r="CM943">
        <v>0</v>
      </c>
      <c r="CO943">
        <v>0</v>
      </c>
      <c r="CP943">
        <f t="shared" ref="CP943:CP946" si="680">(P943+Q943+S943)</f>
        <v>36906.400000000001</v>
      </c>
      <c r="CQ943">
        <f t="shared" ref="CQ943:CQ946" si="681">(AC943*BC943*AW943)</f>
        <v>574.54999999999995</v>
      </c>
      <c r="CR943">
        <f t="shared" ref="CR943:CR945" si="682">((((ET943)*BB943-(EU943)*BS943)+AE943*BS943)*AV943)</f>
        <v>199.97</v>
      </c>
      <c r="CS943">
        <f t="shared" ref="CS943:CS946" si="683">(AE943*BS943*AV943)</f>
        <v>113.02</v>
      </c>
      <c r="CT943">
        <f t="shared" ref="CT943:CT946" si="684">(AF943*BA943*AV943)</f>
        <v>148.13999999999999</v>
      </c>
      <c r="CU943">
        <f t="shared" ref="CU943:CU946" si="685">AG943</f>
        <v>0</v>
      </c>
      <c r="CV943">
        <f t="shared" ref="CV943:CV946" si="686">(AH943*AV943)</f>
        <v>0.66000000000000003</v>
      </c>
      <c r="CW943">
        <f t="shared" ref="CW943:CW946" si="687">AI943</f>
        <v>0</v>
      </c>
      <c r="CX943">
        <f t="shared" ref="CX943:CX946" si="688">AJ943</f>
        <v>0</v>
      </c>
      <c r="CY943">
        <f t="shared" ref="CY943:CY946" si="689">((S943*BZ943)/100)</f>
        <v>4147.9200000000001</v>
      </c>
      <c r="CZ943">
        <f t="shared" ref="CZ943:CZ946" si="690">((S943*CA943)/100)</f>
        <v>592.55999999999995</v>
      </c>
      <c r="DN943">
        <v>0</v>
      </c>
      <c r="DO943">
        <v>0</v>
      </c>
      <c r="DP943">
        <v>1</v>
      </c>
      <c r="DQ943">
        <v>1</v>
      </c>
      <c r="DU943">
        <v>1003</v>
      </c>
      <c r="DV943" t="s">
        <v>187</v>
      </c>
      <c r="DW943" t="s">
        <v>187</v>
      </c>
      <c r="DX943">
        <v>1</v>
      </c>
      <c r="EE943">
        <v>51761345</v>
      </c>
      <c r="EF943">
        <v>1</v>
      </c>
      <c r="EG943" t="s">
        <v>106</v>
      </c>
      <c r="EH943">
        <v>0</v>
      </c>
      <c r="EJ943">
        <v>4</v>
      </c>
      <c r="EK943">
        <v>0</v>
      </c>
      <c r="EL943" t="s">
        <v>107</v>
      </c>
      <c r="EM943" t="s">
        <v>108</v>
      </c>
      <c r="EQ943">
        <v>0</v>
      </c>
      <c r="ER943">
        <v>922.65999999999997</v>
      </c>
      <c r="ES943">
        <v>574.54999999999995</v>
      </c>
      <c r="ET943">
        <v>199.97</v>
      </c>
      <c r="EU943">
        <v>113.02</v>
      </c>
      <c r="EV943">
        <v>148.13999999999999</v>
      </c>
      <c r="EW943">
        <v>0.66000000000000003</v>
      </c>
      <c r="EX943">
        <v>0</v>
      </c>
      <c r="EY943">
        <v>0</v>
      </c>
      <c r="FQ943">
        <v>0</v>
      </c>
      <c r="FR943">
        <f t="shared" ref="FR943:FR946" si="691">ROUND(IF(AND(BH943=3,BI943=3),P943,0),2)</f>
        <v>0</v>
      </c>
      <c r="FS943">
        <v>0</v>
      </c>
      <c r="FX943">
        <v>70</v>
      </c>
      <c r="FY943">
        <v>10</v>
      </c>
      <c r="GD943">
        <v>0</v>
      </c>
      <c r="GF943">
        <v>999669814</v>
      </c>
      <c r="GG943">
        <v>2</v>
      </c>
      <c r="GH943">
        <v>1</v>
      </c>
      <c r="GI943">
        <v>-2</v>
      </c>
      <c r="GJ943">
        <v>0</v>
      </c>
      <c r="GK943">
        <f>ROUND(R943*(R12)/100,2)</f>
        <v>4882.46</v>
      </c>
      <c r="GL943">
        <f t="shared" ref="GL943:GL946" si="692">ROUND(IF(AND(BH943=3,BI943=3,FS943&lt;&gt;0),P943,0),2)</f>
        <v>0</v>
      </c>
      <c r="GM943">
        <f t="shared" ref="GM943:GM944" si="693">ROUND(O943+X943+Y943+GK943,2)+GX943</f>
        <v>46529.339999999997</v>
      </c>
      <c r="GN943">
        <f t="shared" ref="GN943:GN944" si="694">IF(OR(BI943=0,BI943=1),ROUND(O943+X943+Y943+GK943,2),0)</f>
        <v>0</v>
      </c>
      <c r="GO943">
        <f t="shared" ref="GO943:GO944" si="695">IF(BI943=2,ROUND(O943+X943+Y943+GK943,2),0)</f>
        <v>0</v>
      </c>
      <c r="GP943">
        <f t="shared" ref="GP943:GP944" si="696">IF(BI943=4,ROUND(O943+X943+Y943+GK943,2)+GX943,0)</f>
        <v>46529.339999999997</v>
      </c>
      <c r="GR943">
        <v>0</v>
      </c>
      <c r="GS943">
        <v>3</v>
      </c>
      <c r="GT943">
        <v>0</v>
      </c>
      <c r="GV943">
        <f t="shared" ref="GV943:GV946" si="697">ROUND((GT943),6)</f>
        <v>0</v>
      </c>
      <c r="GW943">
        <v>1</v>
      </c>
      <c r="GX943">
        <f t="shared" ref="GX943:GX946" si="698">ROUND(HC943*I943,2)</f>
        <v>0</v>
      </c>
      <c r="HA943">
        <v>0</v>
      </c>
      <c r="HB943">
        <v>0</v>
      </c>
      <c r="HC943">
        <f t="shared" ref="HC924:HC946" si="699">GV943*GW943</f>
        <v>0</v>
      </c>
      <c r="IK943">
        <v>0</v>
      </c>
    </row>
    <row r="944" ht="12.75">
      <c r="A944">
        <v>18</v>
      </c>
      <c r="B944">
        <v>1</v>
      </c>
      <c r="C944">
        <v>4</v>
      </c>
      <c r="E944" t="s">
        <v>109</v>
      </c>
      <c r="F944" t="s">
        <v>110</v>
      </c>
      <c r="G944" t="s">
        <v>111</v>
      </c>
      <c r="H944" t="s">
        <v>112</v>
      </c>
      <c r="I944">
        <f>I943*J944</f>
        <v>-9.8399999999999999</v>
      </c>
      <c r="J944">
        <v>-0.246</v>
      </c>
      <c r="K944">
        <v>-0.246</v>
      </c>
      <c r="O944">
        <f t="shared" si="660"/>
        <v>-0</v>
      </c>
      <c r="P944">
        <f t="shared" si="661"/>
        <v>-0</v>
      </c>
      <c r="Q944">
        <f t="shared" si="662"/>
        <v>-0</v>
      </c>
      <c r="R944">
        <f t="shared" si="663"/>
        <v>-0</v>
      </c>
      <c r="S944">
        <f t="shared" si="664"/>
        <v>-0</v>
      </c>
      <c r="T944">
        <f t="shared" si="665"/>
        <v>-0</v>
      </c>
      <c r="U944">
        <f t="shared" si="666"/>
        <v>-0</v>
      </c>
      <c r="V944">
        <f t="shared" si="667"/>
        <v>-0</v>
      </c>
      <c r="W944">
        <f t="shared" si="668"/>
        <v>-0</v>
      </c>
      <c r="X944">
        <f t="shared" si="669"/>
        <v>-0</v>
      </c>
      <c r="Y944">
        <f t="shared" si="670"/>
        <v>-0</v>
      </c>
      <c r="AA944">
        <v>52146028</v>
      </c>
      <c r="AB944">
        <f t="shared" si="671"/>
        <v>0</v>
      </c>
      <c r="AC944">
        <f t="shared" si="672"/>
        <v>0</v>
      </c>
      <c r="AD944">
        <f t="shared" si="673"/>
        <v>0</v>
      </c>
      <c r="AE944">
        <f t="shared" si="674"/>
        <v>0</v>
      </c>
      <c r="AF944">
        <f t="shared" si="675"/>
        <v>0</v>
      </c>
      <c r="AG944">
        <f t="shared" si="676"/>
        <v>0</v>
      </c>
      <c r="AH944">
        <f t="shared" si="677"/>
        <v>0</v>
      </c>
      <c r="AI944">
        <f t="shared" si="678"/>
        <v>0</v>
      </c>
      <c r="AJ944">
        <f t="shared" si="679"/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70</v>
      </c>
      <c r="AU944">
        <v>10</v>
      </c>
      <c r="AV944">
        <v>1</v>
      </c>
      <c r="AW944">
        <v>1</v>
      </c>
      <c r="AZ944">
        <v>1</v>
      </c>
      <c r="BA944">
        <v>1</v>
      </c>
      <c r="BB944">
        <v>1</v>
      </c>
      <c r="BC944">
        <v>1</v>
      </c>
      <c r="BH944">
        <v>3</v>
      </c>
      <c r="BI944">
        <v>4</v>
      </c>
      <c r="BM944">
        <v>0</v>
      </c>
      <c r="BN944">
        <v>0</v>
      </c>
      <c r="BP944">
        <v>0</v>
      </c>
      <c r="BQ944">
        <v>1</v>
      </c>
      <c r="BR944">
        <v>1</v>
      </c>
      <c r="BS944">
        <v>1</v>
      </c>
      <c r="BT944">
        <v>1</v>
      </c>
      <c r="BU944">
        <v>1</v>
      </c>
      <c r="BV944">
        <v>1</v>
      </c>
      <c r="BW944">
        <v>1</v>
      </c>
      <c r="BX944">
        <v>1</v>
      </c>
      <c r="BZ944">
        <v>70</v>
      </c>
      <c r="CA944">
        <v>10</v>
      </c>
      <c r="CE944">
        <v>0</v>
      </c>
      <c r="CF944">
        <v>0</v>
      </c>
      <c r="CG944">
        <v>0</v>
      </c>
      <c r="CM944">
        <v>0</v>
      </c>
      <c r="CO944">
        <v>0</v>
      </c>
      <c r="CP944">
        <f t="shared" si="680"/>
        <v>-0</v>
      </c>
      <c r="CQ944">
        <f t="shared" si="681"/>
        <v>0</v>
      </c>
      <c r="CR944">
        <f t="shared" si="682"/>
        <v>0</v>
      </c>
      <c r="CS944">
        <f t="shared" si="683"/>
        <v>0</v>
      </c>
      <c r="CT944">
        <f t="shared" si="684"/>
        <v>0</v>
      </c>
      <c r="CU944">
        <f t="shared" si="685"/>
        <v>0</v>
      </c>
      <c r="CV944">
        <f t="shared" si="686"/>
        <v>0</v>
      </c>
      <c r="CW944">
        <f t="shared" si="687"/>
        <v>0</v>
      </c>
      <c r="CX944">
        <f t="shared" si="688"/>
        <v>0</v>
      </c>
      <c r="CY944">
        <f t="shared" si="689"/>
        <v>-0</v>
      </c>
      <c r="CZ944">
        <f t="shared" si="690"/>
        <v>-0</v>
      </c>
      <c r="DN944">
        <v>0</v>
      </c>
      <c r="DO944">
        <v>0</v>
      </c>
      <c r="DP944">
        <v>1</v>
      </c>
      <c r="DQ944">
        <v>1</v>
      </c>
      <c r="DU944">
        <v>1009</v>
      </c>
      <c r="DV944" t="s">
        <v>112</v>
      </c>
      <c r="DW944" t="s">
        <v>112</v>
      </c>
      <c r="DX944">
        <v>1000</v>
      </c>
      <c r="EE944">
        <v>51761345</v>
      </c>
      <c r="EF944">
        <v>1</v>
      </c>
      <c r="EG944" t="s">
        <v>106</v>
      </c>
      <c r="EH944">
        <v>0</v>
      </c>
      <c r="EJ944">
        <v>4</v>
      </c>
      <c r="EK944">
        <v>0</v>
      </c>
      <c r="EL944" t="s">
        <v>107</v>
      </c>
      <c r="EM944" t="s">
        <v>108</v>
      </c>
      <c r="EQ944">
        <v>32768</v>
      </c>
      <c r="ER944">
        <v>0</v>
      </c>
      <c r="ES944">
        <v>0</v>
      </c>
      <c r="ET944">
        <v>0</v>
      </c>
      <c r="EU944">
        <v>0</v>
      </c>
      <c r="EV944">
        <v>0</v>
      </c>
      <c r="EW944">
        <v>0</v>
      </c>
      <c r="EX944">
        <v>0</v>
      </c>
      <c r="FQ944">
        <v>0</v>
      </c>
      <c r="FR944">
        <f t="shared" si="691"/>
        <v>0</v>
      </c>
      <c r="FS944">
        <v>0</v>
      </c>
      <c r="FX944">
        <v>70</v>
      </c>
      <c r="FY944">
        <v>10</v>
      </c>
      <c r="GD944">
        <v>0</v>
      </c>
      <c r="GF944">
        <v>1489638031</v>
      </c>
      <c r="GG944">
        <v>2</v>
      </c>
      <c r="GH944">
        <v>1</v>
      </c>
      <c r="GI944">
        <v>-2</v>
      </c>
      <c r="GJ944">
        <v>0</v>
      </c>
      <c r="GK944">
        <f>ROUND(R944*(R12)/100,2)</f>
        <v>-0</v>
      </c>
      <c r="GL944">
        <f t="shared" si="692"/>
        <v>0</v>
      </c>
      <c r="GM944">
        <f t="shared" si="693"/>
        <v>-0</v>
      </c>
      <c r="GN944">
        <f t="shared" si="694"/>
        <v>0</v>
      </c>
      <c r="GO944">
        <f t="shared" si="695"/>
        <v>0</v>
      </c>
      <c r="GP944">
        <f t="shared" si="696"/>
        <v>-0</v>
      </c>
      <c r="GR944">
        <v>0</v>
      </c>
      <c r="GS944">
        <v>3</v>
      </c>
      <c r="GT944">
        <v>0</v>
      </c>
      <c r="GV944">
        <f t="shared" si="697"/>
        <v>0</v>
      </c>
      <c r="GW944">
        <v>1</v>
      </c>
      <c r="GX944">
        <f t="shared" si="698"/>
        <v>-0</v>
      </c>
      <c r="HA944">
        <v>0</v>
      </c>
      <c r="HB944">
        <v>0</v>
      </c>
      <c r="HC944">
        <f t="shared" si="699"/>
        <v>0</v>
      </c>
      <c r="IK944">
        <v>0</v>
      </c>
    </row>
    <row r="945" ht="12.75">
      <c r="A945">
        <v>17</v>
      </c>
      <c r="B945">
        <v>1</v>
      </c>
      <c r="D945">
        <f>ROW(EtalonRes!A222)</f>
        <v>222</v>
      </c>
      <c r="E945" t="s">
        <v>113</v>
      </c>
      <c r="F945" t="s">
        <v>114</v>
      </c>
      <c r="G945" t="s">
        <v>189</v>
      </c>
      <c r="H945" t="s">
        <v>112</v>
      </c>
      <c r="I945">
        <f>ROUND(9.84*0.8,9)</f>
        <v>7.8719999999999999</v>
      </c>
      <c r="J945">
        <v>0</v>
      </c>
      <c r="K945">
        <f>ROUND(9.84*0.8,9)</f>
        <v>7.8719999999999999</v>
      </c>
      <c r="O945">
        <f t="shared" si="660"/>
        <v>481.92000000000002</v>
      </c>
      <c r="P945">
        <f t="shared" si="661"/>
        <v>0</v>
      </c>
      <c r="Q945">
        <f t="shared" si="662"/>
        <v>481.92000000000002</v>
      </c>
      <c r="R945">
        <f t="shared" si="663"/>
        <v>259.85000000000002</v>
      </c>
      <c r="S945">
        <f t="shared" si="664"/>
        <v>0</v>
      </c>
      <c r="T945">
        <f t="shared" si="665"/>
        <v>0</v>
      </c>
      <c r="U945">
        <f t="shared" si="666"/>
        <v>0</v>
      </c>
      <c r="V945">
        <f t="shared" si="667"/>
        <v>0</v>
      </c>
      <c r="W945">
        <f t="shared" si="668"/>
        <v>0</v>
      </c>
      <c r="X945">
        <f t="shared" si="669"/>
        <v>0</v>
      </c>
      <c r="Y945">
        <f t="shared" si="670"/>
        <v>0</v>
      </c>
      <c r="AA945">
        <v>52146028</v>
      </c>
      <c r="AB945">
        <f t="shared" si="671"/>
        <v>61.219999999999999</v>
      </c>
      <c r="AC945">
        <f t="shared" si="672"/>
        <v>0</v>
      </c>
      <c r="AD945">
        <f t="shared" si="673"/>
        <v>61.219999999999999</v>
      </c>
      <c r="AE945">
        <f t="shared" si="674"/>
        <v>33.009999999999998</v>
      </c>
      <c r="AF945">
        <f t="shared" si="675"/>
        <v>0</v>
      </c>
      <c r="AG945">
        <f t="shared" si="676"/>
        <v>0</v>
      </c>
      <c r="AH945">
        <f t="shared" si="677"/>
        <v>0</v>
      </c>
      <c r="AI945">
        <f t="shared" si="678"/>
        <v>0</v>
      </c>
      <c r="AJ945">
        <f t="shared" si="679"/>
        <v>0</v>
      </c>
      <c r="AK945">
        <v>61.219999999999999</v>
      </c>
      <c r="AL945">
        <v>0</v>
      </c>
      <c r="AM945">
        <v>61.219999999999999</v>
      </c>
      <c r="AN945">
        <v>33.009999999999998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1</v>
      </c>
      <c r="AW945">
        <v>1</v>
      </c>
      <c r="AZ945">
        <v>1</v>
      </c>
      <c r="BA945">
        <v>1</v>
      </c>
      <c r="BB945">
        <v>1</v>
      </c>
      <c r="BC945">
        <v>1</v>
      </c>
      <c r="BH945">
        <v>0</v>
      </c>
      <c r="BI945">
        <v>4</v>
      </c>
      <c r="BJ945" t="s">
        <v>116</v>
      </c>
      <c r="BM945">
        <v>1</v>
      </c>
      <c r="BN945">
        <v>0</v>
      </c>
      <c r="BP945">
        <v>0</v>
      </c>
      <c r="BQ945">
        <v>1</v>
      </c>
      <c r="BR945">
        <v>0</v>
      </c>
      <c r="BS945">
        <v>1</v>
      </c>
      <c r="BT945">
        <v>1</v>
      </c>
      <c r="BU945">
        <v>1</v>
      </c>
      <c r="BV945">
        <v>1</v>
      </c>
      <c r="BW945">
        <v>1</v>
      </c>
      <c r="BX945">
        <v>1</v>
      </c>
      <c r="BZ945">
        <v>0</v>
      </c>
      <c r="CA945">
        <v>0</v>
      </c>
      <c r="CE945">
        <v>0</v>
      </c>
      <c r="CF945">
        <v>0</v>
      </c>
      <c r="CG945">
        <v>0</v>
      </c>
      <c r="CM945">
        <v>0</v>
      </c>
      <c r="CO945">
        <v>0</v>
      </c>
      <c r="CP945">
        <f t="shared" si="680"/>
        <v>481.92000000000002</v>
      </c>
      <c r="CQ945">
        <f t="shared" si="681"/>
        <v>0</v>
      </c>
      <c r="CR945">
        <f t="shared" si="682"/>
        <v>61.219999999999999</v>
      </c>
      <c r="CS945">
        <f t="shared" si="683"/>
        <v>33.009999999999998</v>
      </c>
      <c r="CT945">
        <f t="shared" si="684"/>
        <v>0</v>
      </c>
      <c r="CU945">
        <f t="shared" si="685"/>
        <v>0</v>
      </c>
      <c r="CV945">
        <f t="shared" si="686"/>
        <v>0</v>
      </c>
      <c r="CW945">
        <f t="shared" si="687"/>
        <v>0</v>
      </c>
      <c r="CX945">
        <f t="shared" si="688"/>
        <v>0</v>
      </c>
      <c r="CY945">
        <f t="shared" si="689"/>
        <v>0</v>
      </c>
      <c r="CZ945">
        <f t="shared" si="690"/>
        <v>0</v>
      </c>
      <c r="DN945">
        <v>0</v>
      </c>
      <c r="DO945">
        <v>0</v>
      </c>
      <c r="DP945">
        <v>1</v>
      </c>
      <c r="DQ945">
        <v>1</v>
      </c>
      <c r="DU945">
        <v>1009</v>
      </c>
      <c r="DV945" t="s">
        <v>112</v>
      </c>
      <c r="DW945" t="s">
        <v>112</v>
      </c>
      <c r="DX945">
        <v>1000</v>
      </c>
      <c r="EE945">
        <v>51761347</v>
      </c>
      <c r="EF945">
        <v>1</v>
      </c>
      <c r="EG945" t="s">
        <v>106</v>
      </c>
      <c r="EH945">
        <v>0</v>
      </c>
      <c r="EJ945">
        <v>4</v>
      </c>
      <c r="EK945">
        <v>1</v>
      </c>
      <c r="EL945" t="s">
        <v>117</v>
      </c>
      <c r="EM945" t="s">
        <v>108</v>
      </c>
      <c r="EQ945">
        <v>0</v>
      </c>
      <c r="ER945">
        <v>61.219999999999999</v>
      </c>
      <c r="ES945">
        <v>0</v>
      </c>
      <c r="ET945">
        <v>61.219999999999999</v>
      </c>
      <c r="EU945">
        <v>33.009999999999998</v>
      </c>
      <c r="EV945">
        <v>0</v>
      </c>
      <c r="EW945">
        <v>0</v>
      </c>
      <c r="EX945">
        <v>0</v>
      </c>
      <c r="EY945">
        <v>0</v>
      </c>
      <c r="FQ945">
        <v>0</v>
      </c>
      <c r="FR945">
        <f t="shared" si="691"/>
        <v>0</v>
      </c>
      <c r="FS945">
        <v>0</v>
      </c>
      <c r="FX945">
        <v>0</v>
      </c>
      <c r="FY945">
        <v>0</v>
      </c>
      <c r="GD945">
        <v>1</v>
      </c>
      <c r="GF945">
        <v>1602572179</v>
      </c>
      <c r="GG945">
        <v>2</v>
      </c>
      <c r="GH945">
        <v>1</v>
      </c>
      <c r="GI945">
        <v>-2</v>
      </c>
      <c r="GJ945">
        <v>0</v>
      </c>
      <c r="GK945">
        <v>0</v>
      </c>
      <c r="GL945">
        <f t="shared" si="692"/>
        <v>0</v>
      </c>
      <c r="GM945">
        <f t="shared" ref="GM945:GM946" si="700">ROUND(O945+X945+Y945,2)+GX945</f>
        <v>481.92000000000002</v>
      </c>
      <c r="GN945">
        <f t="shared" ref="GN945:GN946" si="701">IF(OR(BI945=0,BI945=1),ROUND(O945+X945+Y945,2),0)</f>
        <v>0</v>
      </c>
      <c r="GO945">
        <f t="shared" ref="GO945:GO946" si="702">IF(BI945=2,ROUND(O945+X945+Y945,2),0)</f>
        <v>0</v>
      </c>
      <c r="GP945">
        <f t="shared" ref="GP945:GP946" si="703">IF(BI945=4,ROUND(O945+X945+Y945,2)+GX945,0)</f>
        <v>481.92000000000002</v>
      </c>
      <c r="GR945">
        <v>0</v>
      </c>
      <c r="GS945">
        <v>3</v>
      </c>
      <c r="GT945">
        <v>0</v>
      </c>
      <c r="GV945">
        <f t="shared" si="697"/>
        <v>0</v>
      </c>
      <c r="GW945">
        <v>1</v>
      </c>
      <c r="GX945">
        <f t="shared" si="698"/>
        <v>0</v>
      </c>
      <c r="HA945">
        <v>0</v>
      </c>
      <c r="HB945">
        <v>0</v>
      </c>
      <c r="HC945">
        <f t="shared" si="699"/>
        <v>0</v>
      </c>
      <c r="IK945">
        <v>0</v>
      </c>
    </row>
    <row r="946" ht="12.75">
      <c r="A946">
        <v>17</v>
      </c>
      <c r="B946">
        <v>1</v>
      </c>
      <c r="D946">
        <f>ROW(EtalonRes!A224)</f>
        <v>224</v>
      </c>
      <c r="E946" t="s">
        <v>118</v>
      </c>
      <c r="F946" t="s">
        <v>119</v>
      </c>
      <c r="G946" t="s">
        <v>120</v>
      </c>
      <c r="H946" t="s">
        <v>112</v>
      </c>
      <c r="I946">
        <f>ROUND(I945,9)</f>
        <v>7.8719999999999999</v>
      </c>
      <c r="J946">
        <v>0</v>
      </c>
      <c r="K946">
        <f>ROUND(I945,9)</f>
        <v>7.8719999999999999</v>
      </c>
      <c r="O946">
        <f t="shared" si="660"/>
        <v>11638.67</v>
      </c>
      <c r="P946">
        <f t="shared" si="661"/>
        <v>0</v>
      </c>
      <c r="Q946">
        <f t="shared" si="662"/>
        <v>11638.67</v>
      </c>
      <c r="R946">
        <f t="shared" si="663"/>
        <v>6279.0200000000004</v>
      </c>
      <c r="S946">
        <f t="shared" si="664"/>
        <v>0</v>
      </c>
      <c r="T946">
        <f t="shared" si="665"/>
        <v>0</v>
      </c>
      <c r="U946">
        <f t="shared" si="666"/>
        <v>0</v>
      </c>
      <c r="V946">
        <f t="shared" si="667"/>
        <v>0</v>
      </c>
      <c r="W946">
        <f t="shared" si="668"/>
        <v>0</v>
      </c>
      <c r="X946">
        <f t="shared" si="669"/>
        <v>0</v>
      </c>
      <c r="Y946">
        <f t="shared" si="670"/>
        <v>0</v>
      </c>
      <c r="AA946">
        <v>52146028</v>
      </c>
      <c r="AB946">
        <f t="shared" si="671"/>
        <v>1478.49</v>
      </c>
      <c r="AC946">
        <f t="shared" si="672"/>
        <v>0</v>
      </c>
      <c r="AD946">
        <f>ROUND(((((ET946*51))-((EU946*51)))+AE946),6)</f>
        <v>1478.49</v>
      </c>
      <c r="AE946">
        <f>ROUND(((EU946*51)),6)</f>
        <v>797.63999999999999</v>
      </c>
      <c r="AF946">
        <f>ROUND(((EV946*51)),6)</f>
        <v>0</v>
      </c>
      <c r="AG946">
        <f t="shared" si="676"/>
        <v>0</v>
      </c>
      <c r="AH946">
        <f>((EW946*51))</f>
        <v>0</v>
      </c>
      <c r="AI946">
        <f>((EX946*51))</f>
        <v>0</v>
      </c>
      <c r="AJ946">
        <f t="shared" si="679"/>
        <v>0</v>
      </c>
      <c r="AK946">
        <v>28.989999999999998</v>
      </c>
      <c r="AL946">
        <v>0</v>
      </c>
      <c r="AM946">
        <v>28.989999999999998</v>
      </c>
      <c r="AN946">
        <v>15.640000000000001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1</v>
      </c>
      <c r="AW946">
        <v>1</v>
      </c>
      <c r="AZ946">
        <v>1</v>
      </c>
      <c r="BA946">
        <v>1</v>
      </c>
      <c r="BB946">
        <v>1</v>
      </c>
      <c r="BC946">
        <v>1</v>
      </c>
      <c r="BH946">
        <v>0</v>
      </c>
      <c r="BI946">
        <v>4</v>
      </c>
      <c r="BJ946" t="s">
        <v>121</v>
      </c>
      <c r="BM946">
        <v>1</v>
      </c>
      <c r="BN946">
        <v>0</v>
      </c>
      <c r="BP946">
        <v>0</v>
      </c>
      <c r="BQ946">
        <v>1</v>
      </c>
      <c r="BR946">
        <v>0</v>
      </c>
      <c r="BS946">
        <v>1</v>
      </c>
      <c r="BT946">
        <v>1</v>
      </c>
      <c r="BU946">
        <v>1</v>
      </c>
      <c r="BV946">
        <v>1</v>
      </c>
      <c r="BW946">
        <v>1</v>
      </c>
      <c r="BX946">
        <v>1</v>
      </c>
      <c r="BZ946">
        <v>0</v>
      </c>
      <c r="CA946">
        <v>0</v>
      </c>
      <c r="CE946">
        <v>0</v>
      </c>
      <c r="CF946">
        <v>0</v>
      </c>
      <c r="CG946">
        <v>0</v>
      </c>
      <c r="CM946">
        <v>0</v>
      </c>
      <c r="CO946">
        <v>0</v>
      </c>
      <c r="CP946">
        <f t="shared" si="680"/>
        <v>11638.67</v>
      </c>
      <c r="CQ946">
        <f t="shared" si="681"/>
        <v>0</v>
      </c>
      <c r="CR946">
        <f>(((((ET946*51))*BB946-((EU946*51))*BS946)+AE946*BS946)*AV946)</f>
        <v>1478.49</v>
      </c>
      <c r="CS946">
        <f t="shared" si="683"/>
        <v>797.63999999999999</v>
      </c>
      <c r="CT946">
        <f t="shared" si="684"/>
        <v>0</v>
      </c>
      <c r="CU946">
        <f t="shared" si="685"/>
        <v>0</v>
      </c>
      <c r="CV946">
        <f t="shared" si="686"/>
        <v>0</v>
      </c>
      <c r="CW946">
        <f t="shared" si="687"/>
        <v>0</v>
      </c>
      <c r="CX946">
        <f t="shared" si="688"/>
        <v>0</v>
      </c>
      <c r="CY946">
        <f t="shared" si="689"/>
        <v>0</v>
      </c>
      <c r="CZ946">
        <f t="shared" si="690"/>
        <v>0</v>
      </c>
      <c r="DE946" t="s">
        <v>122</v>
      </c>
      <c r="DF946" t="s">
        <v>122</v>
      </c>
      <c r="DG946" t="s">
        <v>122</v>
      </c>
      <c r="DI946" t="s">
        <v>122</v>
      </c>
      <c r="DJ946" t="s">
        <v>122</v>
      </c>
      <c r="DN946">
        <v>0</v>
      </c>
      <c r="DO946">
        <v>0</v>
      </c>
      <c r="DP946">
        <v>1</v>
      </c>
      <c r="DQ946">
        <v>1</v>
      </c>
      <c r="DU946">
        <v>1009</v>
      </c>
      <c r="DV946" t="s">
        <v>112</v>
      </c>
      <c r="DW946" t="s">
        <v>112</v>
      </c>
      <c r="DX946">
        <v>1000</v>
      </c>
      <c r="EE946">
        <v>51761347</v>
      </c>
      <c r="EF946">
        <v>1</v>
      </c>
      <c r="EG946" t="s">
        <v>106</v>
      </c>
      <c r="EH946">
        <v>0</v>
      </c>
      <c r="EJ946">
        <v>4</v>
      </c>
      <c r="EK946">
        <v>1</v>
      </c>
      <c r="EL946" t="s">
        <v>117</v>
      </c>
      <c r="EM946" t="s">
        <v>108</v>
      </c>
      <c r="EQ946">
        <v>0</v>
      </c>
      <c r="ER946">
        <v>28.989999999999998</v>
      </c>
      <c r="ES946">
        <v>0</v>
      </c>
      <c r="ET946">
        <v>28.989999999999998</v>
      </c>
      <c r="EU946">
        <v>15.640000000000001</v>
      </c>
      <c r="EV946">
        <v>0</v>
      </c>
      <c r="EW946">
        <v>0</v>
      </c>
      <c r="EX946">
        <v>0</v>
      </c>
      <c r="EY946">
        <v>0</v>
      </c>
      <c r="FQ946">
        <v>0</v>
      </c>
      <c r="FR946">
        <f t="shared" si="691"/>
        <v>0</v>
      </c>
      <c r="FS946">
        <v>0</v>
      </c>
      <c r="FX946">
        <v>0</v>
      </c>
      <c r="FY946">
        <v>0</v>
      </c>
      <c r="GD946">
        <v>1</v>
      </c>
      <c r="GF946">
        <v>-1355325295</v>
      </c>
      <c r="GG946">
        <v>2</v>
      </c>
      <c r="GH946">
        <v>1</v>
      </c>
      <c r="GI946">
        <v>-2</v>
      </c>
      <c r="GJ946">
        <v>0</v>
      </c>
      <c r="GK946">
        <v>0</v>
      </c>
      <c r="GL946">
        <f t="shared" si="692"/>
        <v>0</v>
      </c>
      <c r="GM946">
        <f t="shared" si="700"/>
        <v>11638.67</v>
      </c>
      <c r="GN946">
        <f t="shared" si="701"/>
        <v>0</v>
      </c>
      <c r="GO946">
        <f t="shared" si="702"/>
        <v>0</v>
      </c>
      <c r="GP946">
        <f t="shared" si="703"/>
        <v>11638.67</v>
      </c>
      <c r="GR946">
        <v>0</v>
      </c>
      <c r="GS946">
        <v>3</v>
      </c>
      <c r="GT946">
        <v>0</v>
      </c>
      <c r="GV946">
        <f t="shared" si="697"/>
        <v>0</v>
      </c>
      <c r="GW946">
        <v>1</v>
      </c>
      <c r="GX946">
        <f t="shared" si="698"/>
        <v>0</v>
      </c>
      <c r="HA946">
        <v>0</v>
      </c>
      <c r="HB946">
        <v>0</v>
      </c>
      <c r="HC946">
        <f t="shared" si="699"/>
        <v>0</v>
      </c>
      <c r="IK946">
        <v>0</v>
      </c>
    </row>
    <row r="948" ht="12.75">
      <c r="A948" s="43">
        <v>51</v>
      </c>
      <c r="B948" s="43">
        <f>B939</f>
        <v>1</v>
      </c>
      <c r="C948" s="43">
        <f>A939</f>
        <v>5</v>
      </c>
      <c r="D948" s="43">
        <f>ROW(A939)</f>
        <v>939</v>
      </c>
      <c r="E948" s="43"/>
      <c r="F948" s="43" t="str">
        <f>IF(F939&lt;&gt;"",F939,"")</f>
        <v xml:space="preserve">Новый подраздел</v>
      </c>
      <c r="G948" s="43" t="str">
        <f>IF(G939&lt;&gt;"",G939,"")</f>
        <v xml:space="preserve">Замена бортового камня - 40,0 м.п.</v>
      </c>
      <c r="H948" s="43">
        <v>0</v>
      </c>
      <c r="I948" s="43"/>
      <c r="J948" s="43"/>
      <c r="K948" s="43"/>
      <c r="L948" s="43"/>
      <c r="M948" s="43"/>
      <c r="N948" s="43"/>
      <c r="O948" s="43">
        <f>ROUND(AB948,2)</f>
        <v>49026.989999999998</v>
      </c>
      <c r="P948" s="43">
        <f>ROUND(AC948,2)</f>
        <v>22982</v>
      </c>
      <c r="Q948" s="43">
        <f>ROUND(AD948,2)</f>
        <v>20119.389999999999</v>
      </c>
      <c r="R948" s="43">
        <f>ROUND(AE948,2)</f>
        <v>11059.67</v>
      </c>
      <c r="S948" s="43">
        <f>ROUND(AF948,2)</f>
        <v>5925.6000000000004</v>
      </c>
      <c r="T948" s="43">
        <f>ROUND(AG948,2)</f>
        <v>0</v>
      </c>
      <c r="U948" s="43">
        <f>AH948</f>
        <v>26.399999999999999</v>
      </c>
      <c r="V948" s="43">
        <f>AI948</f>
        <v>0</v>
      </c>
      <c r="W948" s="43">
        <f>ROUND(AJ948,2)</f>
        <v>0</v>
      </c>
      <c r="X948" s="43">
        <f>ROUND(AK948,2)</f>
        <v>4147.9200000000001</v>
      </c>
      <c r="Y948" s="43">
        <f>ROUND(AL948,2)</f>
        <v>592.55999999999995</v>
      </c>
      <c r="Z948" s="43"/>
      <c r="AA948" s="43"/>
      <c r="AB948" s="43">
        <f>ROUND(SUMIF(AA943:AA946,"=52146028",O943:O946),2)</f>
        <v>49026.989999999998</v>
      </c>
      <c r="AC948" s="43">
        <f>ROUND(SUMIF(AA943:AA946,"=52146028",P943:P946),2)</f>
        <v>22982</v>
      </c>
      <c r="AD948" s="43">
        <f>ROUND(SUMIF(AA943:AA946,"=52146028",Q943:Q946),2)</f>
        <v>20119.389999999999</v>
      </c>
      <c r="AE948" s="43">
        <f>ROUND(SUMIF(AA943:AA946,"=52146028",R943:R946),2)</f>
        <v>11059.67</v>
      </c>
      <c r="AF948" s="43">
        <f>ROUND(SUMIF(AA943:AA946,"=52146028",S943:S946),2)</f>
        <v>5925.6000000000004</v>
      </c>
      <c r="AG948" s="43">
        <f>ROUND(SUMIF(AA943:AA946,"=52146028",T943:T946),2)</f>
        <v>0</v>
      </c>
      <c r="AH948" s="43">
        <f>SUMIF(AA943:AA946,"=52146028",U943:U946)</f>
        <v>26.399999999999999</v>
      </c>
      <c r="AI948" s="43">
        <f>SUMIF(AA943:AA946,"=52146028",V943:V946)</f>
        <v>0</v>
      </c>
      <c r="AJ948" s="43">
        <f>ROUND(SUMIF(AA943:AA946,"=52146028",W943:W946),2)</f>
        <v>0</v>
      </c>
      <c r="AK948" s="43">
        <f>ROUND(SUMIF(AA943:AA946,"=52146028",X943:X946),2)</f>
        <v>4147.9200000000001</v>
      </c>
      <c r="AL948" s="43">
        <f>ROUND(SUMIF(AA943:AA946,"=52146028",Y943:Y946),2)</f>
        <v>592.55999999999995</v>
      </c>
      <c r="AM948" s="43"/>
      <c r="AN948" s="43"/>
      <c r="AO948" s="43">
        <f>ROUND(BX948,2)</f>
        <v>0</v>
      </c>
      <c r="AP948" s="43">
        <f>ROUND(BY948,2)</f>
        <v>0</v>
      </c>
      <c r="AQ948" s="43">
        <f>ROUND(BZ948,2)</f>
        <v>0</v>
      </c>
      <c r="AR948" s="43">
        <f>ROUND(CA948,2)</f>
        <v>58649.93</v>
      </c>
      <c r="AS948" s="43">
        <f>ROUND(CB948,2)</f>
        <v>0</v>
      </c>
      <c r="AT948" s="43">
        <f>ROUND(CC948,2)</f>
        <v>0</v>
      </c>
      <c r="AU948" s="43">
        <f>ROUND(CD948,2)</f>
        <v>58649.93</v>
      </c>
      <c r="AV948" s="43">
        <f>ROUND(CE948,2)</f>
        <v>22982</v>
      </c>
      <c r="AW948" s="43">
        <f>ROUND(CF948,2)</f>
        <v>22982</v>
      </c>
      <c r="AX948" s="43">
        <f>ROUND(CG948,2)</f>
        <v>0</v>
      </c>
      <c r="AY948" s="43">
        <f>ROUND(CH948,2)</f>
        <v>22982</v>
      </c>
      <c r="AZ948" s="43">
        <f>ROUND(CI948,2)</f>
        <v>0</v>
      </c>
      <c r="BA948" s="43">
        <f>ROUND(CJ948,2)</f>
        <v>0</v>
      </c>
      <c r="BB948" s="43">
        <f>ROUND(CK948,2)</f>
        <v>0</v>
      </c>
      <c r="BC948" s="43">
        <f>ROUND(CL948,2)</f>
        <v>0</v>
      </c>
      <c r="BD948" s="43">
        <f>ROUND(CM948,2)</f>
        <v>0</v>
      </c>
      <c r="BE948" s="43"/>
      <c r="BF948" s="43"/>
      <c r="BG948" s="43"/>
      <c r="BH948" s="43"/>
      <c r="BI948" s="43"/>
      <c r="BJ948" s="43"/>
      <c r="BK948" s="43"/>
      <c r="BL948" s="43"/>
      <c r="BM948" s="43"/>
      <c r="BN948" s="43"/>
      <c r="BO948" s="43"/>
      <c r="BP948" s="43"/>
      <c r="BQ948" s="43"/>
      <c r="BR948" s="43"/>
      <c r="BS948" s="43"/>
      <c r="BT948" s="43"/>
      <c r="BU948" s="43"/>
      <c r="BV948" s="43"/>
      <c r="BW948" s="43"/>
      <c r="BX948" s="43">
        <f>ROUND(SUMIF(AA943:AA946,"=52146028",FQ943:FQ946),2)</f>
        <v>0</v>
      </c>
      <c r="BY948" s="43">
        <f>ROUND(SUMIF(AA943:AA946,"=52146028",FR943:FR946),2)</f>
        <v>0</v>
      </c>
      <c r="BZ948" s="43">
        <f>ROUND(SUMIF(AA943:AA946,"=52146028",GL943:GL946),2)</f>
        <v>0</v>
      </c>
      <c r="CA948" s="43">
        <f>ROUND(SUMIF(AA943:AA946,"=52146028",GM943:GM946),2)</f>
        <v>58649.93</v>
      </c>
      <c r="CB948" s="43">
        <f>ROUND(SUMIF(AA943:AA946,"=52146028",GN943:GN946),2)</f>
        <v>0</v>
      </c>
      <c r="CC948" s="43">
        <f>ROUND(SUMIF(AA943:AA946,"=52146028",GO943:GO946),2)</f>
        <v>0</v>
      </c>
      <c r="CD948" s="43">
        <f>ROUND(SUMIF(AA943:AA946,"=52146028",GP943:GP946),2)</f>
        <v>58649.93</v>
      </c>
      <c r="CE948" s="43">
        <f>AC948-BX948</f>
        <v>22982</v>
      </c>
      <c r="CF948" s="43">
        <f>AC948-BY948</f>
        <v>22982</v>
      </c>
      <c r="CG948" s="43">
        <f>BX948-BZ948</f>
        <v>0</v>
      </c>
      <c r="CH948" s="43">
        <f>AC948-BX948-BY948+BZ948</f>
        <v>22982</v>
      </c>
      <c r="CI948" s="43">
        <f>BY948-BZ948</f>
        <v>0</v>
      </c>
      <c r="CJ948" s="43">
        <f>ROUND(SUMIF(AA943:AA946,"=52146028",GX943:GX946),2)</f>
        <v>0</v>
      </c>
      <c r="CK948" s="43">
        <f>ROUND(SUMIF(AA943:AA946,"=52146028",GY943:GY946),2)</f>
        <v>0</v>
      </c>
      <c r="CL948" s="43">
        <f>ROUND(SUMIF(AA943:AA946,"=52146028",GZ943:GZ946),2)</f>
        <v>0</v>
      </c>
      <c r="CM948" s="43">
        <f>ROUND(SUMIF(AA943:AA946,"=52146028",HD943:HD946),2)</f>
        <v>0</v>
      </c>
      <c r="CN948" s="43"/>
      <c r="CO948" s="43"/>
      <c r="CP948" s="43"/>
      <c r="CQ948" s="43"/>
      <c r="CR948" s="43"/>
      <c r="CS948" s="43"/>
      <c r="CT948" s="43"/>
      <c r="CU948" s="43"/>
      <c r="CV948" s="43"/>
      <c r="CW948" s="43"/>
      <c r="CX948" s="43"/>
      <c r="CY948" s="43"/>
      <c r="CZ948" s="43"/>
      <c r="DA948" s="43"/>
      <c r="DB948" s="43"/>
      <c r="DC948" s="43"/>
      <c r="DD948" s="43"/>
      <c r="DE948" s="43"/>
      <c r="DF948" s="43"/>
      <c r="DG948" s="44"/>
      <c r="DH948" s="44"/>
      <c r="DI948" s="44"/>
      <c r="DJ948" s="44"/>
      <c r="DK948" s="44"/>
      <c r="DL948" s="44"/>
      <c r="DM948" s="44"/>
      <c r="DN948" s="44"/>
      <c r="DO948" s="44"/>
      <c r="DP948" s="44"/>
      <c r="DQ948" s="44"/>
      <c r="DR948" s="44"/>
      <c r="DS948" s="44"/>
      <c r="DT948" s="44"/>
      <c r="DU948" s="44"/>
      <c r="DV948" s="44"/>
      <c r="DW948" s="44"/>
      <c r="DX948" s="44"/>
      <c r="DY948" s="44"/>
      <c r="DZ948" s="44"/>
      <c r="EA948" s="44"/>
      <c r="EB948" s="44"/>
      <c r="EC948" s="44"/>
      <c r="ED948" s="44"/>
      <c r="EE948" s="44"/>
      <c r="EF948" s="44"/>
      <c r="EG948" s="44"/>
      <c r="EH948" s="44"/>
      <c r="EI948" s="44"/>
      <c r="EJ948" s="44"/>
      <c r="EK948" s="44"/>
      <c r="EL948" s="44"/>
      <c r="EM948" s="44"/>
      <c r="EN948" s="44"/>
      <c r="EO948" s="44"/>
      <c r="EP948" s="44"/>
      <c r="EQ948" s="44"/>
      <c r="ER948" s="44"/>
      <c r="ES948" s="44"/>
      <c r="ET948" s="44"/>
      <c r="EU948" s="44"/>
      <c r="EV948" s="44"/>
      <c r="EW948" s="44"/>
      <c r="EX948" s="44"/>
      <c r="EY948" s="44"/>
      <c r="EZ948" s="44"/>
      <c r="FA948" s="44"/>
      <c r="FB948" s="44"/>
      <c r="FC948" s="44"/>
      <c r="FD948" s="44"/>
      <c r="FE948" s="44"/>
      <c r="FF948" s="44"/>
      <c r="FG948" s="44"/>
      <c r="FH948" s="44"/>
      <c r="FI948" s="44"/>
      <c r="FJ948" s="44"/>
      <c r="FK948" s="44"/>
      <c r="FL948" s="44"/>
      <c r="FM948" s="44"/>
      <c r="FN948" s="44"/>
      <c r="FO948" s="44"/>
      <c r="FP948" s="44"/>
      <c r="FQ948" s="44"/>
      <c r="FR948" s="44"/>
      <c r="FS948" s="44"/>
      <c r="FT948" s="44"/>
      <c r="FU948" s="44"/>
      <c r="FV948" s="44"/>
      <c r="FW948" s="44"/>
      <c r="FX948" s="44"/>
      <c r="FY948" s="44"/>
      <c r="FZ948" s="44"/>
      <c r="GA948" s="44"/>
      <c r="GB948" s="44"/>
      <c r="GC948" s="44"/>
      <c r="GD948" s="44"/>
      <c r="GE948" s="44"/>
      <c r="GF948" s="44"/>
      <c r="GG948" s="44"/>
      <c r="GH948" s="44"/>
      <c r="GI948" s="44"/>
      <c r="GJ948" s="44"/>
      <c r="GK948" s="44"/>
      <c r="GL948" s="44"/>
      <c r="GM948" s="44"/>
      <c r="GN948" s="44"/>
      <c r="GO948" s="44"/>
      <c r="GP948" s="44"/>
      <c r="GQ948" s="44"/>
      <c r="GR948" s="44"/>
      <c r="GS948" s="44"/>
      <c r="GT948" s="44"/>
      <c r="GU948" s="44"/>
      <c r="GV948" s="44"/>
      <c r="GW948" s="44"/>
      <c r="GX948" s="44">
        <v>0</v>
      </c>
    </row>
    <row r="950" ht="12.75">
      <c r="A950" s="45">
        <v>50</v>
      </c>
      <c r="B950" s="45">
        <v>0</v>
      </c>
      <c r="C950" s="45">
        <v>0</v>
      </c>
      <c r="D950" s="45">
        <v>1</v>
      </c>
      <c r="E950" s="45">
        <v>201</v>
      </c>
      <c r="F950" s="45">
        <f>ROUND(Source!O948,O950)</f>
        <v>49026.989999999998</v>
      </c>
      <c r="G950" s="45" t="s">
        <v>123</v>
      </c>
      <c r="H950" s="45" t="s">
        <v>124</v>
      </c>
      <c r="I950" s="45"/>
      <c r="J950" s="45"/>
      <c r="K950" s="45">
        <v>201</v>
      </c>
      <c r="L950" s="45">
        <v>1</v>
      </c>
      <c r="M950" s="45">
        <v>3</v>
      </c>
      <c r="N950" s="45"/>
      <c r="O950" s="45">
        <v>2</v>
      </c>
      <c r="P950" s="45"/>
      <c r="Q950" s="45"/>
      <c r="R950" s="45"/>
      <c r="S950" s="45"/>
      <c r="T950" s="45"/>
      <c r="U950" s="45"/>
      <c r="V950" s="45"/>
      <c r="W950" s="45">
        <v>49026.989999999998</v>
      </c>
      <c r="X950" s="45">
        <v>1</v>
      </c>
      <c r="Y950" s="45">
        <v>49026.989999999998</v>
      </c>
      <c r="Z950" s="45"/>
      <c r="AA950" s="45"/>
      <c r="AB950" s="45"/>
    </row>
    <row r="951" ht="12.75">
      <c r="A951" s="45">
        <v>50</v>
      </c>
      <c r="B951" s="45">
        <v>0</v>
      </c>
      <c r="C951" s="45">
        <v>0</v>
      </c>
      <c r="D951" s="45">
        <v>1</v>
      </c>
      <c r="E951" s="45">
        <v>202</v>
      </c>
      <c r="F951" s="45">
        <f>ROUND(Source!P948,O951)</f>
        <v>22982</v>
      </c>
      <c r="G951" s="45" t="s">
        <v>125</v>
      </c>
      <c r="H951" s="45" t="s">
        <v>126</v>
      </c>
      <c r="I951" s="45"/>
      <c r="J951" s="45"/>
      <c r="K951" s="45">
        <v>202</v>
      </c>
      <c r="L951" s="45">
        <v>2</v>
      </c>
      <c r="M951" s="45">
        <v>3</v>
      </c>
      <c r="N951" s="45"/>
      <c r="O951" s="45">
        <v>2</v>
      </c>
      <c r="P951" s="45"/>
      <c r="Q951" s="45"/>
      <c r="R951" s="45"/>
      <c r="S951" s="45"/>
      <c r="T951" s="45"/>
      <c r="U951" s="45"/>
      <c r="V951" s="45"/>
      <c r="W951" s="45">
        <v>22982</v>
      </c>
      <c r="X951" s="45">
        <v>1</v>
      </c>
      <c r="Y951" s="45">
        <v>22982</v>
      </c>
      <c r="Z951" s="45"/>
      <c r="AA951" s="45"/>
      <c r="AB951" s="45"/>
    </row>
    <row r="952" ht="12.75">
      <c r="A952" s="45">
        <v>50</v>
      </c>
      <c r="B952" s="45">
        <v>0</v>
      </c>
      <c r="C952" s="45">
        <v>0</v>
      </c>
      <c r="D952" s="45">
        <v>1</v>
      </c>
      <c r="E952" s="45">
        <v>222</v>
      </c>
      <c r="F952" s="45">
        <f>ROUND(Source!AO948,O952)</f>
        <v>0</v>
      </c>
      <c r="G952" s="45" t="s">
        <v>127</v>
      </c>
      <c r="H952" s="45" t="s">
        <v>128</v>
      </c>
      <c r="I952" s="45"/>
      <c r="J952" s="45"/>
      <c r="K952" s="45">
        <v>222</v>
      </c>
      <c r="L952" s="45">
        <v>3</v>
      </c>
      <c r="M952" s="45">
        <v>3</v>
      </c>
      <c r="N952" s="45"/>
      <c r="O952" s="45">
        <v>2</v>
      </c>
      <c r="P952" s="45"/>
      <c r="Q952" s="45"/>
      <c r="R952" s="45"/>
      <c r="S952" s="45"/>
      <c r="T952" s="45"/>
      <c r="U952" s="45"/>
      <c r="V952" s="45"/>
      <c r="W952" s="45">
        <v>0</v>
      </c>
      <c r="X952" s="45">
        <v>1</v>
      </c>
      <c r="Y952" s="45">
        <v>0</v>
      </c>
      <c r="Z952" s="45"/>
      <c r="AA952" s="45"/>
      <c r="AB952" s="45"/>
    </row>
    <row r="953" ht="12.75">
      <c r="A953" s="45">
        <v>50</v>
      </c>
      <c r="B953" s="45">
        <v>0</v>
      </c>
      <c r="C953" s="45">
        <v>0</v>
      </c>
      <c r="D953" s="45">
        <v>1</v>
      </c>
      <c r="E953" s="45">
        <v>225</v>
      </c>
      <c r="F953" s="45">
        <f>ROUND(Source!AV948,O953)</f>
        <v>22982</v>
      </c>
      <c r="G953" s="45" t="s">
        <v>129</v>
      </c>
      <c r="H953" s="45" t="s">
        <v>130</v>
      </c>
      <c r="I953" s="45"/>
      <c r="J953" s="45"/>
      <c r="K953" s="45">
        <v>225</v>
      </c>
      <c r="L953" s="45">
        <v>4</v>
      </c>
      <c r="M953" s="45">
        <v>3</v>
      </c>
      <c r="N953" s="45"/>
      <c r="O953" s="45">
        <v>2</v>
      </c>
      <c r="P953" s="45"/>
      <c r="Q953" s="45"/>
      <c r="R953" s="45"/>
      <c r="S953" s="45"/>
      <c r="T953" s="45"/>
      <c r="U953" s="45"/>
      <c r="V953" s="45"/>
      <c r="W953" s="45">
        <v>22982</v>
      </c>
      <c r="X953" s="45">
        <v>1</v>
      </c>
      <c r="Y953" s="45">
        <v>22982</v>
      </c>
      <c r="Z953" s="45"/>
      <c r="AA953" s="45"/>
      <c r="AB953" s="45"/>
    </row>
    <row r="954" ht="12.75">
      <c r="A954" s="45">
        <v>50</v>
      </c>
      <c r="B954" s="45">
        <v>0</v>
      </c>
      <c r="C954" s="45">
        <v>0</v>
      </c>
      <c r="D954" s="45">
        <v>1</v>
      </c>
      <c r="E954" s="45">
        <v>226</v>
      </c>
      <c r="F954" s="45">
        <f>ROUND(Source!AW948,O954)</f>
        <v>22982</v>
      </c>
      <c r="G954" s="45" t="s">
        <v>131</v>
      </c>
      <c r="H954" s="45" t="s">
        <v>132</v>
      </c>
      <c r="I954" s="45"/>
      <c r="J954" s="45"/>
      <c r="K954" s="45">
        <v>226</v>
      </c>
      <c r="L954" s="45">
        <v>5</v>
      </c>
      <c r="M954" s="45">
        <v>3</v>
      </c>
      <c r="N954" s="45"/>
      <c r="O954" s="45">
        <v>2</v>
      </c>
      <c r="P954" s="45"/>
      <c r="Q954" s="45"/>
      <c r="R954" s="45"/>
      <c r="S954" s="45"/>
      <c r="T954" s="45"/>
      <c r="U954" s="45"/>
      <c r="V954" s="45"/>
      <c r="W954" s="45">
        <v>22982</v>
      </c>
      <c r="X954" s="45">
        <v>1</v>
      </c>
      <c r="Y954" s="45">
        <v>22982</v>
      </c>
      <c r="Z954" s="45"/>
      <c r="AA954" s="45"/>
      <c r="AB954" s="45"/>
    </row>
    <row r="955" ht="12.75">
      <c r="A955" s="45">
        <v>50</v>
      </c>
      <c r="B955" s="45">
        <v>0</v>
      </c>
      <c r="C955" s="45">
        <v>0</v>
      </c>
      <c r="D955" s="45">
        <v>1</v>
      </c>
      <c r="E955" s="45">
        <v>227</v>
      </c>
      <c r="F955" s="45">
        <f>ROUND(Source!AX948,O955)</f>
        <v>0</v>
      </c>
      <c r="G955" s="45" t="s">
        <v>133</v>
      </c>
      <c r="H955" s="45" t="s">
        <v>134</v>
      </c>
      <c r="I955" s="45"/>
      <c r="J955" s="45"/>
      <c r="K955" s="45">
        <v>227</v>
      </c>
      <c r="L955" s="45">
        <v>6</v>
      </c>
      <c r="M955" s="45">
        <v>3</v>
      </c>
      <c r="N955" s="45"/>
      <c r="O955" s="45">
        <v>2</v>
      </c>
      <c r="P955" s="45"/>
      <c r="Q955" s="45"/>
      <c r="R955" s="45"/>
      <c r="S955" s="45"/>
      <c r="T955" s="45"/>
      <c r="U955" s="45"/>
      <c r="V955" s="45"/>
      <c r="W955" s="45">
        <v>0</v>
      </c>
      <c r="X955" s="45">
        <v>1</v>
      </c>
      <c r="Y955" s="45">
        <v>0</v>
      </c>
      <c r="Z955" s="45"/>
      <c r="AA955" s="45"/>
      <c r="AB955" s="45"/>
    </row>
    <row r="956" ht="12.75">
      <c r="A956" s="45">
        <v>50</v>
      </c>
      <c r="B956" s="45">
        <v>0</v>
      </c>
      <c r="C956" s="45">
        <v>0</v>
      </c>
      <c r="D956" s="45">
        <v>1</v>
      </c>
      <c r="E956" s="45">
        <v>228</v>
      </c>
      <c r="F956" s="45">
        <f>ROUND(Source!AY948,O956)</f>
        <v>22982</v>
      </c>
      <c r="G956" s="45" t="s">
        <v>135</v>
      </c>
      <c r="H956" s="45" t="s">
        <v>136</v>
      </c>
      <c r="I956" s="45"/>
      <c r="J956" s="45"/>
      <c r="K956" s="45">
        <v>228</v>
      </c>
      <c r="L956" s="45">
        <v>7</v>
      </c>
      <c r="M956" s="45">
        <v>3</v>
      </c>
      <c r="N956" s="45"/>
      <c r="O956" s="45">
        <v>2</v>
      </c>
      <c r="P956" s="45"/>
      <c r="Q956" s="45"/>
      <c r="R956" s="45"/>
      <c r="S956" s="45"/>
      <c r="T956" s="45"/>
      <c r="U956" s="45"/>
      <c r="V956" s="45"/>
      <c r="W956" s="45">
        <v>22982</v>
      </c>
      <c r="X956" s="45">
        <v>1</v>
      </c>
      <c r="Y956" s="45">
        <v>22982</v>
      </c>
      <c r="Z956" s="45"/>
      <c r="AA956" s="45"/>
      <c r="AB956" s="45"/>
    </row>
    <row r="957" ht="12.75">
      <c r="A957" s="45">
        <v>50</v>
      </c>
      <c r="B957" s="45">
        <v>0</v>
      </c>
      <c r="C957" s="45">
        <v>0</v>
      </c>
      <c r="D957" s="45">
        <v>1</v>
      </c>
      <c r="E957" s="45">
        <v>216</v>
      </c>
      <c r="F957" s="45">
        <f>ROUND(Source!AP948,O957)</f>
        <v>0</v>
      </c>
      <c r="G957" s="45" t="s">
        <v>137</v>
      </c>
      <c r="H957" s="45" t="s">
        <v>138</v>
      </c>
      <c r="I957" s="45"/>
      <c r="J957" s="45"/>
      <c r="K957" s="45">
        <v>216</v>
      </c>
      <c r="L957" s="45">
        <v>8</v>
      </c>
      <c r="M957" s="45">
        <v>3</v>
      </c>
      <c r="N957" s="45"/>
      <c r="O957" s="45">
        <v>2</v>
      </c>
      <c r="P957" s="45"/>
      <c r="Q957" s="45"/>
      <c r="R957" s="45"/>
      <c r="S957" s="45"/>
      <c r="T957" s="45"/>
      <c r="U957" s="45"/>
      <c r="V957" s="45"/>
      <c r="W957" s="45">
        <v>0</v>
      </c>
      <c r="X957" s="45">
        <v>1</v>
      </c>
      <c r="Y957" s="45">
        <v>0</v>
      </c>
      <c r="Z957" s="45"/>
      <c r="AA957" s="45"/>
      <c r="AB957" s="45"/>
    </row>
    <row r="958" ht="12.75">
      <c r="A958" s="45">
        <v>50</v>
      </c>
      <c r="B958" s="45">
        <v>0</v>
      </c>
      <c r="C958" s="45">
        <v>0</v>
      </c>
      <c r="D958" s="45">
        <v>1</v>
      </c>
      <c r="E958" s="45">
        <v>223</v>
      </c>
      <c r="F958" s="45">
        <f>ROUND(Source!AQ948,O958)</f>
        <v>0</v>
      </c>
      <c r="G958" s="45" t="s">
        <v>139</v>
      </c>
      <c r="H958" s="45" t="s">
        <v>140</v>
      </c>
      <c r="I958" s="45"/>
      <c r="J958" s="45"/>
      <c r="K958" s="45">
        <v>223</v>
      </c>
      <c r="L958" s="45">
        <v>9</v>
      </c>
      <c r="M958" s="45">
        <v>3</v>
      </c>
      <c r="N958" s="45"/>
      <c r="O958" s="45">
        <v>2</v>
      </c>
      <c r="P958" s="45"/>
      <c r="Q958" s="45"/>
      <c r="R958" s="45"/>
      <c r="S958" s="45"/>
      <c r="T958" s="45"/>
      <c r="U958" s="45"/>
      <c r="V958" s="45"/>
      <c r="W958" s="45">
        <v>0</v>
      </c>
      <c r="X958" s="45">
        <v>1</v>
      </c>
      <c r="Y958" s="45">
        <v>0</v>
      </c>
      <c r="Z958" s="45"/>
      <c r="AA958" s="45"/>
      <c r="AB958" s="45"/>
    </row>
    <row r="959" ht="12.75">
      <c r="A959" s="45">
        <v>50</v>
      </c>
      <c r="B959" s="45">
        <v>0</v>
      </c>
      <c r="C959" s="45">
        <v>0</v>
      </c>
      <c r="D959" s="45">
        <v>1</v>
      </c>
      <c r="E959" s="45">
        <v>229</v>
      </c>
      <c r="F959" s="45">
        <f>ROUND(Source!AZ948,O959)</f>
        <v>0</v>
      </c>
      <c r="G959" s="45" t="s">
        <v>141</v>
      </c>
      <c r="H959" s="45" t="s">
        <v>142</v>
      </c>
      <c r="I959" s="45"/>
      <c r="J959" s="45"/>
      <c r="K959" s="45">
        <v>229</v>
      </c>
      <c r="L959" s="45">
        <v>10</v>
      </c>
      <c r="M959" s="45">
        <v>3</v>
      </c>
      <c r="N959" s="45"/>
      <c r="O959" s="45">
        <v>2</v>
      </c>
      <c r="P959" s="45"/>
      <c r="Q959" s="45"/>
      <c r="R959" s="45"/>
      <c r="S959" s="45"/>
      <c r="T959" s="45"/>
      <c r="U959" s="45"/>
      <c r="V959" s="45"/>
      <c r="W959" s="45">
        <v>0</v>
      </c>
      <c r="X959" s="45">
        <v>1</v>
      </c>
      <c r="Y959" s="45">
        <v>0</v>
      </c>
      <c r="Z959" s="45"/>
      <c r="AA959" s="45"/>
      <c r="AB959" s="45"/>
    </row>
    <row r="960" ht="12.75">
      <c r="A960" s="45">
        <v>50</v>
      </c>
      <c r="B960" s="45">
        <v>0</v>
      </c>
      <c r="C960" s="45">
        <v>0</v>
      </c>
      <c r="D960" s="45">
        <v>1</v>
      </c>
      <c r="E960" s="45">
        <v>203</v>
      </c>
      <c r="F960" s="45">
        <f>ROUND(Source!Q948,O960)</f>
        <v>20119.389999999999</v>
      </c>
      <c r="G960" s="45" t="s">
        <v>143</v>
      </c>
      <c r="H960" s="45" t="s">
        <v>144</v>
      </c>
      <c r="I960" s="45"/>
      <c r="J960" s="45"/>
      <c r="K960" s="45">
        <v>203</v>
      </c>
      <c r="L960" s="45">
        <v>11</v>
      </c>
      <c r="M960" s="45">
        <v>3</v>
      </c>
      <c r="N960" s="45"/>
      <c r="O960" s="45">
        <v>2</v>
      </c>
      <c r="P960" s="45"/>
      <c r="Q960" s="45"/>
      <c r="R960" s="45"/>
      <c r="S960" s="45"/>
      <c r="T960" s="45"/>
      <c r="U960" s="45"/>
      <c r="V960" s="45"/>
      <c r="W960" s="45">
        <v>20119.389999999999</v>
      </c>
      <c r="X960" s="45">
        <v>1</v>
      </c>
      <c r="Y960" s="45">
        <v>20119.389999999999</v>
      </c>
      <c r="Z960" s="45"/>
      <c r="AA960" s="45"/>
      <c r="AB960" s="45"/>
    </row>
    <row r="961" ht="12.75">
      <c r="A961" s="45">
        <v>50</v>
      </c>
      <c r="B961" s="45">
        <v>0</v>
      </c>
      <c r="C961" s="45">
        <v>0</v>
      </c>
      <c r="D961" s="45">
        <v>1</v>
      </c>
      <c r="E961" s="45">
        <v>231</v>
      </c>
      <c r="F961" s="45">
        <f>ROUND(Source!BB948,O961)</f>
        <v>0</v>
      </c>
      <c r="G961" s="45" t="s">
        <v>145</v>
      </c>
      <c r="H961" s="45" t="s">
        <v>146</v>
      </c>
      <c r="I961" s="45"/>
      <c r="J961" s="45"/>
      <c r="K961" s="45">
        <v>231</v>
      </c>
      <c r="L961" s="45">
        <v>12</v>
      </c>
      <c r="M961" s="45">
        <v>3</v>
      </c>
      <c r="N961" s="45"/>
      <c r="O961" s="45">
        <v>2</v>
      </c>
      <c r="P961" s="45"/>
      <c r="Q961" s="45"/>
      <c r="R961" s="45"/>
      <c r="S961" s="45"/>
      <c r="T961" s="45"/>
      <c r="U961" s="45"/>
      <c r="V961" s="45"/>
      <c r="W961" s="45">
        <v>0</v>
      </c>
      <c r="X961" s="45">
        <v>1</v>
      </c>
      <c r="Y961" s="45">
        <v>0</v>
      </c>
      <c r="Z961" s="45"/>
      <c r="AA961" s="45"/>
      <c r="AB961" s="45"/>
    </row>
    <row r="962" ht="12.75">
      <c r="A962" s="45">
        <v>50</v>
      </c>
      <c r="B962" s="45">
        <v>0</v>
      </c>
      <c r="C962" s="45">
        <v>0</v>
      </c>
      <c r="D962" s="45">
        <v>1</v>
      </c>
      <c r="E962" s="45">
        <v>204</v>
      </c>
      <c r="F962" s="45">
        <f>ROUND(Source!R948,O962)</f>
        <v>11059.67</v>
      </c>
      <c r="G962" s="45" t="s">
        <v>147</v>
      </c>
      <c r="H962" s="45" t="s">
        <v>148</v>
      </c>
      <c r="I962" s="45"/>
      <c r="J962" s="45"/>
      <c r="K962" s="45">
        <v>204</v>
      </c>
      <c r="L962" s="45">
        <v>13</v>
      </c>
      <c r="M962" s="45">
        <v>3</v>
      </c>
      <c r="N962" s="45"/>
      <c r="O962" s="45">
        <v>2</v>
      </c>
      <c r="P962" s="45"/>
      <c r="Q962" s="45"/>
      <c r="R962" s="45"/>
      <c r="S962" s="45"/>
      <c r="T962" s="45"/>
      <c r="U962" s="45"/>
      <c r="V962" s="45"/>
      <c r="W962" s="45">
        <v>11059.67</v>
      </c>
      <c r="X962" s="45">
        <v>1</v>
      </c>
      <c r="Y962" s="45">
        <v>11059.67</v>
      </c>
      <c r="Z962" s="45"/>
      <c r="AA962" s="45"/>
      <c r="AB962" s="45"/>
    </row>
    <row r="963" ht="12.75">
      <c r="A963" s="45">
        <v>50</v>
      </c>
      <c r="B963" s="45">
        <v>0</v>
      </c>
      <c r="C963" s="45">
        <v>0</v>
      </c>
      <c r="D963" s="45">
        <v>1</v>
      </c>
      <c r="E963" s="45">
        <v>205</v>
      </c>
      <c r="F963" s="45">
        <f>ROUND(Source!S948,O963)</f>
        <v>5925.6000000000004</v>
      </c>
      <c r="G963" s="45" t="s">
        <v>149</v>
      </c>
      <c r="H963" s="45" t="s">
        <v>150</v>
      </c>
      <c r="I963" s="45"/>
      <c r="J963" s="45"/>
      <c r="K963" s="45">
        <v>205</v>
      </c>
      <c r="L963" s="45">
        <v>14</v>
      </c>
      <c r="M963" s="45">
        <v>3</v>
      </c>
      <c r="N963" s="45"/>
      <c r="O963" s="45">
        <v>2</v>
      </c>
      <c r="P963" s="45"/>
      <c r="Q963" s="45"/>
      <c r="R963" s="45"/>
      <c r="S963" s="45"/>
      <c r="T963" s="45"/>
      <c r="U963" s="45"/>
      <c r="V963" s="45"/>
      <c r="W963" s="45">
        <v>5925.6000000000004</v>
      </c>
      <c r="X963" s="45">
        <v>1</v>
      </c>
      <c r="Y963" s="45">
        <v>5925.6000000000004</v>
      </c>
      <c r="Z963" s="45"/>
      <c r="AA963" s="45"/>
      <c r="AB963" s="45"/>
    </row>
    <row r="964" ht="12.75">
      <c r="A964" s="45">
        <v>50</v>
      </c>
      <c r="B964" s="45">
        <v>0</v>
      </c>
      <c r="C964" s="45">
        <v>0</v>
      </c>
      <c r="D964" s="45">
        <v>1</v>
      </c>
      <c r="E964" s="45">
        <v>232</v>
      </c>
      <c r="F964" s="45">
        <f>ROUND(Source!BC948,O964)</f>
        <v>0</v>
      </c>
      <c r="G964" s="45" t="s">
        <v>151</v>
      </c>
      <c r="H964" s="45" t="s">
        <v>152</v>
      </c>
      <c r="I964" s="45"/>
      <c r="J964" s="45"/>
      <c r="K964" s="45">
        <v>232</v>
      </c>
      <c r="L964" s="45">
        <v>15</v>
      </c>
      <c r="M964" s="45">
        <v>3</v>
      </c>
      <c r="N964" s="45"/>
      <c r="O964" s="45">
        <v>2</v>
      </c>
      <c r="P964" s="45"/>
      <c r="Q964" s="45"/>
      <c r="R964" s="45"/>
      <c r="S964" s="45"/>
      <c r="T964" s="45"/>
      <c r="U964" s="45"/>
      <c r="V964" s="45"/>
      <c r="W964" s="45">
        <v>0</v>
      </c>
      <c r="X964" s="45">
        <v>1</v>
      </c>
      <c r="Y964" s="45">
        <v>0</v>
      </c>
      <c r="Z964" s="45"/>
      <c r="AA964" s="45"/>
      <c r="AB964" s="45"/>
    </row>
    <row r="965" ht="12.75">
      <c r="A965" s="45">
        <v>50</v>
      </c>
      <c r="B965" s="45">
        <v>0</v>
      </c>
      <c r="C965" s="45">
        <v>0</v>
      </c>
      <c r="D965" s="45">
        <v>1</v>
      </c>
      <c r="E965" s="45">
        <v>214</v>
      </c>
      <c r="F965" s="45">
        <f>ROUND(Source!AS948,O965)</f>
        <v>0</v>
      </c>
      <c r="G965" s="45" t="s">
        <v>153</v>
      </c>
      <c r="H965" s="45" t="s">
        <v>154</v>
      </c>
      <c r="I965" s="45"/>
      <c r="J965" s="45"/>
      <c r="K965" s="45">
        <v>214</v>
      </c>
      <c r="L965" s="45">
        <v>16</v>
      </c>
      <c r="M965" s="45">
        <v>3</v>
      </c>
      <c r="N965" s="45"/>
      <c r="O965" s="45">
        <v>2</v>
      </c>
      <c r="P965" s="45"/>
      <c r="Q965" s="45"/>
      <c r="R965" s="45"/>
      <c r="S965" s="45"/>
      <c r="T965" s="45"/>
      <c r="U965" s="45"/>
      <c r="V965" s="45"/>
      <c r="W965" s="45">
        <v>0</v>
      </c>
      <c r="X965" s="45">
        <v>1</v>
      </c>
      <c r="Y965" s="45">
        <v>0</v>
      </c>
      <c r="Z965" s="45"/>
      <c r="AA965" s="45"/>
      <c r="AB965" s="45"/>
    </row>
    <row r="966" ht="12.75">
      <c r="A966" s="45">
        <v>50</v>
      </c>
      <c r="B966" s="45">
        <v>0</v>
      </c>
      <c r="C966" s="45">
        <v>0</v>
      </c>
      <c r="D966" s="45">
        <v>1</v>
      </c>
      <c r="E966" s="45">
        <v>215</v>
      </c>
      <c r="F966" s="45">
        <f>ROUND(Source!AT948,O966)</f>
        <v>0</v>
      </c>
      <c r="G966" s="45" t="s">
        <v>155</v>
      </c>
      <c r="H966" s="45" t="s">
        <v>156</v>
      </c>
      <c r="I966" s="45"/>
      <c r="J966" s="45"/>
      <c r="K966" s="45">
        <v>215</v>
      </c>
      <c r="L966" s="45">
        <v>17</v>
      </c>
      <c r="M966" s="45">
        <v>3</v>
      </c>
      <c r="N966" s="45"/>
      <c r="O966" s="45">
        <v>2</v>
      </c>
      <c r="P966" s="45"/>
      <c r="Q966" s="45"/>
      <c r="R966" s="45"/>
      <c r="S966" s="45"/>
      <c r="T966" s="45"/>
      <c r="U966" s="45"/>
      <c r="V966" s="45"/>
      <c r="W966" s="45">
        <v>0</v>
      </c>
      <c r="X966" s="45">
        <v>1</v>
      </c>
      <c r="Y966" s="45">
        <v>0</v>
      </c>
      <c r="Z966" s="45"/>
      <c r="AA966" s="45"/>
      <c r="AB966" s="45"/>
    </row>
    <row r="967" ht="12.75">
      <c r="A967" s="45">
        <v>50</v>
      </c>
      <c r="B967" s="45">
        <v>0</v>
      </c>
      <c r="C967" s="45">
        <v>0</v>
      </c>
      <c r="D967" s="45">
        <v>1</v>
      </c>
      <c r="E967" s="45">
        <v>217</v>
      </c>
      <c r="F967" s="45">
        <f>ROUND(Source!AU948,O967)</f>
        <v>58649.93</v>
      </c>
      <c r="G967" s="45" t="s">
        <v>157</v>
      </c>
      <c r="H967" s="45" t="s">
        <v>158</v>
      </c>
      <c r="I967" s="45"/>
      <c r="J967" s="45"/>
      <c r="K967" s="45">
        <v>217</v>
      </c>
      <c r="L967" s="45">
        <v>18</v>
      </c>
      <c r="M967" s="45">
        <v>3</v>
      </c>
      <c r="N967" s="45"/>
      <c r="O967" s="45">
        <v>2</v>
      </c>
      <c r="P967" s="45"/>
      <c r="Q967" s="45"/>
      <c r="R967" s="45"/>
      <c r="S967" s="45"/>
      <c r="T967" s="45"/>
      <c r="U967" s="45"/>
      <c r="V967" s="45"/>
      <c r="W967" s="45">
        <v>58649.93</v>
      </c>
      <c r="X967" s="45">
        <v>1</v>
      </c>
      <c r="Y967" s="45">
        <v>58649.93</v>
      </c>
      <c r="Z967" s="45"/>
      <c r="AA967" s="45"/>
      <c r="AB967" s="45"/>
    </row>
    <row r="968" ht="12.75">
      <c r="A968" s="45">
        <v>50</v>
      </c>
      <c r="B968" s="45">
        <v>0</v>
      </c>
      <c r="C968" s="45">
        <v>0</v>
      </c>
      <c r="D968" s="45">
        <v>1</v>
      </c>
      <c r="E968" s="45">
        <v>230</v>
      </c>
      <c r="F968" s="45">
        <f>ROUND(Source!BA948,O968)</f>
        <v>0</v>
      </c>
      <c r="G968" s="45" t="s">
        <v>159</v>
      </c>
      <c r="H968" s="45" t="s">
        <v>160</v>
      </c>
      <c r="I968" s="45"/>
      <c r="J968" s="45"/>
      <c r="K968" s="45">
        <v>230</v>
      </c>
      <c r="L968" s="45">
        <v>19</v>
      </c>
      <c r="M968" s="45">
        <v>3</v>
      </c>
      <c r="N968" s="45"/>
      <c r="O968" s="45">
        <v>2</v>
      </c>
      <c r="P968" s="45"/>
      <c r="Q968" s="45"/>
      <c r="R968" s="45"/>
      <c r="S968" s="45"/>
      <c r="T968" s="45"/>
      <c r="U968" s="45"/>
      <c r="V968" s="45"/>
      <c r="W968" s="45">
        <v>0</v>
      </c>
      <c r="X968" s="45">
        <v>1</v>
      </c>
      <c r="Y968" s="45">
        <v>0</v>
      </c>
      <c r="Z968" s="45"/>
      <c r="AA968" s="45"/>
      <c r="AB968" s="45"/>
    </row>
    <row r="969" ht="12.75">
      <c r="A969" s="45">
        <v>50</v>
      </c>
      <c r="B969" s="45">
        <v>0</v>
      </c>
      <c r="C969" s="45">
        <v>0</v>
      </c>
      <c r="D969" s="45">
        <v>1</v>
      </c>
      <c r="E969" s="45">
        <v>206</v>
      </c>
      <c r="F969" s="45">
        <f>ROUND(Source!T948,O969)</f>
        <v>0</v>
      </c>
      <c r="G969" s="45" t="s">
        <v>161</v>
      </c>
      <c r="H969" s="45" t="s">
        <v>162</v>
      </c>
      <c r="I969" s="45"/>
      <c r="J969" s="45"/>
      <c r="K969" s="45">
        <v>206</v>
      </c>
      <c r="L969" s="45">
        <v>20</v>
      </c>
      <c r="M969" s="45">
        <v>3</v>
      </c>
      <c r="N969" s="45"/>
      <c r="O969" s="45">
        <v>2</v>
      </c>
      <c r="P969" s="45"/>
      <c r="Q969" s="45"/>
      <c r="R969" s="45"/>
      <c r="S969" s="45"/>
      <c r="T969" s="45"/>
      <c r="U969" s="45"/>
      <c r="V969" s="45"/>
      <c r="W969" s="45">
        <v>0</v>
      </c>
      <c r="X969" s="45">
        <v>1</v>
      </c>
      <c r="Y969" s="45">
        <v>0</v>
      </c>
      <c r="Z969" s="45"/>
      <c r="AA969" s="45"/>
      <c r="AB969" s="45"/>
    </row>
    <row r="970" ht="12.75">
      <c r="A970" s="45">
        <v>50</v>
      </c>
      <c r="B970" s="45">
        <v>0</v>
      </c>
      <c r="C970" s="45">
        <v>0</v>
      </c>
      <c r="D970" s="45">
        <v>1</v>
      </c>
      <c r="E970" s="45">
        <v>207</v>
      </c>
      <c r="F970" s="45">
        <f>Source!U948</f>
        <v>26.399999999999999</v>
      </c>
      <c r="G970" s="45" t="s">
        <v>163</v>
      </c>
      <c r="H970" s="45" t="s">
        <v>164</v>
      </c>
      <c r="I970" s="45"/>
      <c r="J970" s="45"/>
      <c r="K970" s="45">
        <v>207</v>
      </c>
      <c r="L970" s="45">
        <v>21</v>
      </c>
      <c r="M970" s="45">
        <v>3</v>
      </c>
      <c r="N970" s="45"/>
      <c r="O970" s="45">
        <v>-1</v>
      </c>
      <c r="P970" s="45"/>
      <c r="Q970" s="45"/>
      <c r="R970" s="45"/>
      <c r="S970" s="45"/>
      <c r="T970" s="45"/>
      <c r="U970" s="45"/>
      <c r="V970" s="45"/>
      <c r="W970" s="45">
        <v>26.399999999999999</v>
      </c>
      <c r="X970" s="45">
        <v>1</v>
      </c>
      <c r="Y970" s="45">
        <v>26.399999999999999</v>
      </c>
      <c r="Z970" s="45"/>
      <c r="AA970" s="45"/>
      <c r="AB970" s="45"/>
    </row>
    <row r="971" ht="12.75">
      <c r="A971" s="45">
        <v>50</v>
      </c>
      <c r="B971" s="45">
        <v>0</v>
      </c>
      <c r="C971" s="45">
        <v>0</v>
      </c>
      <c r="D971" s="45">
        <v>1</v>
      </c>
      <c r="E971" s="45">
        <v>208</v>
      </c>
      <c r="F971" s="45">
        <f>Source!V948</f>
        <v>0</v>
      </c>
      <c r="G971" s="45" t="s">
        <v>165</v>
      </c>
      <c r="H971" s="45" t="s">
        <v>166</v>
      </c>
      <c r="I971" s="45"/>
      <c r="J971" s="45"/>
      <c r="K971" s="45">
        <v>208</v>
      </c>
      <c r="L971" s="45">
        <v>22</v>
      </c>
      <c r="M971" s="45">
        <v>3</v>
      </c>
      <c r="N971" s="45"/>
      <c r="O971" s="45">
        <v>-1</v>
      </c>
      <c r="P971" s="45"/>
      <c r="Q971" s="45"/>
      <c r="R971" s="45"/>
      <c r="S971" s="45"/>
      <c r="T971" s="45"/>
      <c r="U971" s="45"/>
      <c r="V971" s="45"/>
      <c r="W971" s="45">
        <v>0</v>
      </c>
      <c r="X971" s="45">
        <v>1</v>
      </c>
      <c r="Y971" s="45">
        <v>0</v>
      </c>
      <c r="Z971" s="45"/>
      <c r="AA971" s="45"/>
      <c r="AB971" s="45"/>
    </row>
    <row r="972" ht="12.75">
      <c r="A972" s="45">
        <v>50</v>
      </c>
      <c r="B972" s="45">
        <v>0</v>
      </c>
      <c r="C972" s="45">
        <v>0</v>
      </c>
      <c r="D972" s="45">
        <v>1</v>
      </c>
      <c r="E972" s="45">
        <v>209</v>
      </c>
      <c r="F972" s="45">
        <f>ROUND(Source!W948,O972)</f>
        <v>0</v>
      </c>
      <c r="G972" s="45" t="s">
        <v>167</v>
      </c>
      <c r="H972" s="45" t="s">
        <v>168</v>
      </c>
      <c r="I972" s="45"/>
      <c r="J972" s="45"/>
      <c r="K972" s="45">
        <v>209</v>
      </c>
      <c r="L972" s="45">
        <v>23</v>
      </c>
      <c r="M972" s="45">
        <v>3</v>
      </c>
      <c r="N972" s="45"/>
      <c r="O972" s="45">
        <v>2</v>
      </c>
      <c r="P972" s="45"/>
      <c r="Q972" s="45"/>
      <c r="R972" s="45"/>
      <c r="S972" s="45"/>
      <c r="T972" s="45"/>
      <c r="U972" s="45"/>
      <c r="V972" s="45"/>
      <c r="W972" s="45">
        <v>0</v>
      </c>
      <c r="X972" s="45">
        <v>1</v>
      </c>
      <c r="Y972" s="45">
        <v>0</v>
      </c>
      <c r="Z972" s="45"/>
      <c r="AA972" s="45"/>
      <c r="AB972" s="45"/>
    </row>
    <row r="973" ht="12.75">
      <c r="A973" s="45">
        <v>50</v>
      </c>
      <c r="B973" s="45">
        <v>0</v>
      </c>
      <c r="C973" s="45">
        <v>0</v>
      </c>
      <c r="D973" s="45">
        <v>1</v>
      </c>
      <c r="E973" s="45">
        <v>233</v>
      </c>
      <c r="F973" s="45">
        <f>ROUND(Source!BD948,O973)</f>
        <v>0</v>
      </c>
      <c r="G973" s="45" t="s">
        <v>169</v>
      </c>
      <c r="H973" s="45" t="s">
        <v>170</v>
      </c>
      <c r="I973" s="45"/>
      <c r="J973" s="45"/>
      <c r="K973" s="45">
        <v>233</v>
      </c>
      <c r="L973" s="45">
        <v>24</v>
      </c>
      <c r="M973" s="45">
        <v>3</v>
      </c>
      <c r="N973" s="45"/>
      <c r="O973" s="45">
        <v>2</v>
      </c>
      <c r="P973" s="45"/>
      <c r="Q973" s="45"/>
      <c r="R973" s="45"/>
      <c r="S973" s="45"/>
      <c r="T973" s="45"/>
      <c r="U973" s="45"/>
      <c r="V973" s="45"/>
      <c r="W973" s="45">
        <v>0</v>
      </c>
      <c r="X973" s="45">
        <v>1</v>
      </c>
      <c r="Y973" s="45">
        <v>0</v>
      </c>
      <c r="Z973" s="45"/>
      <c r="AA973" s="45"/>
      <c r="AB973" s="45"/>
    </row>
    <row r="974" ht="12.75">
      <c r="A974" s="45">
        <v>50</v>
      </c>
      <c r="B974" s="45">
        <v>0</v>
      </c>
      <c r="C974" s="45">
        <v>0</v>
      </c>
      <c r="D974" s="45">
        <v>1</v>
      </c>
      <c r="E974" s="45">
        <v>210</v>
      </c>
      <c r="F974" s="45">
        <f>ROUND(Source!X948,O974)</f>
        <v>4147.9200000000001</v>
      </c>
      <c r="G974" s="45" t="s">
        <v>171</v>
      </c>
      <c r="H974" s="45" t="s">
        <v>172</v>
      </c>
      <c r="I974" s="45"/>
      <c r="J974" s="45"/>
      <c r="K974" s="45">
        <v>210</v>
      </c>
      <c r="L974" s="45">
        <v>25</v>
      </c>
      <c r="M974" s="45">
        <v>3</v>
      </c>
      <c r="N974" s="45"/>
      <c r="O974" s="45">
        <v>2</v>
      </c>
      <c r="P974" s="45"/>
      <c r="Q974" s="45"/>
      <c r="R974" s="45"/>
      <c r="S974" s="45"/>
      <c r="T974" s="45"/>
      <c r="U974" s="45"/>
      <c r="V974" s="45"/>
      <c r="W974" s="45">
        <v>4147.9200000000001</v>
      </c>
      <c r="X974" s="45">
        <v>1</v>
      </c>
      <c r="Y974" s="45">
        <v>4147.9200000000001</v>
      </c>
      <c r="Z974" s="45"/>
      <c r="AA974" s="45"/>
      <c r="AB974" s="45"/>
    </row>
    <row r="975" ht="12.75">
      <c r="A975" s="45">
        <v>50</v>
      </c>
      <c r="B975" s="45">
        <v>0</v>
      </c>
      <c r="C975" s="45">
        <v>0</v>
      </c>
      <c r="D975" s="45">
        <v>1</v>
      </c>
      <c r="E975" s="45">
        <v>211</v>
      </c>
      <c r="F975" s="45">
        <f>ROUND(Source!Y948,O975)</f>
        <v>592.55999999999995</v>
      </c>
      <c r="G975" s="45" t="s">
        <v>173</v>
      </c>
      <c r="H975" s="45" t="s">
        <v>174</v>
      </c>
      <c r="I975" s="45"/>
      <c r="J975" s="45"/>
      <c r="K975" s="45">
        <v>211</v>
      </c>
      <c r="L975" s="45">
        <v>26</v>
      </c>
      <c r="M975" s="45">
        <v>3</v>
      </c>
      <c r="N975" s="45"/>
      <c r="O975" s="45">
        <v>2</v>
      </c>
      <c r="P975" s="45"/>
      <c r="Q975" s="45"/>
      <c r="R975" s="45"/>
      <c r="S975" s="45"/>
      <c r="T975" s="45"/>
      <c r="U975" s="45"/>
      <c r="V975" s="45"/>
      <c r="W975" s="45">
        <v>592.55999999999995</v>
      </c>
      <c r="X975" s="45">
        <v>1</v>
      </c>
      <c r="Y975" s="45">
        <v>592.55999999999995</v>
      </c>
      <c r="Z975" s="45"/>
      <c r="AA975" s="45"/>
      <c r="AB975" s="45"/>
    </row>
    <row r="976" ht="12.75">
      <c r="A976" s="45">
        <v>50</v>
      </c>
      <c r="B976" s="45">
        <v>0</v>
      </c>
      <c r="C976" s="45">
        <v>0</v>
      </c>
      <c r="D976" s="45">
        <v>1</v>
      </c>
      <c r="E976" s="45">
        <v>224</v>
      </c>
      <c r="F976" s="45">
        <f>ROUND(Source!AR948,O976)</f>
        <v>58649.93</v>
      </c>
      <c r="G976" s="45" t="s">
        <v>175</v>
      </c>
      <c r="H976" s="45" t="s">
        <v>176</v>
      </c>
      <c r="I976" s="45"/>
      <c r="J976" s="45"/>
      <c r="K976" s="45">
        <v>224</v>
      </c>
      <c r="L976" s="45">
        <v>27</v>
      </c>
      <c r="M976" s="45">
        <v>3</v>
      </c>
      <c r="N976" s="45"/>
      <c r="O976" s="45">
        <v>2</v>
      </c>
      <c r="P976" s="45"/>
      <c r="Q976" s="45"/>
      <c r="R976" s="45"/>
      <c r="S976" s="45"/>
      <c r="T976" s="45"/>
      <c r="U976" s="45"/>
      <c r="V976" s="45"/>
      <c r="W976" s="45">
        <v>58649.93</v>
      </c>
      <c r="X976" s="45">
        <v>1</v>
      </c>
      <c r="Y976" s="45">
        <v>58649.93</v>
      </c>
      <c r="Z976" s="45"/>
      <c r="AA976" s="45"/>
      <c r="AB976" s="45"/>
    </row>
    <row r="977" ht="12.75">
      <c r="A977" s="45">
        <v>50</v>
      </c>
      <c r="B977" s="45">
        <v>1</v>
      </c>
      <c r="C977" s="45">
        <v>0</v>
      </c>
      <c r="D977" s="45">
        <v>2</v>
      </c>
      <c r="E977" s="45">
        <v>0</v>
      </c>
      <c r="F977" s="45">
        <f>ROUND(F976,O977)</f>
        <v>58649.93</v>
      </c>
      <c r="G977" s="45" t="s">
        <v>177</v>
      </c>
      <c r="H977" s="45" t="s">
        <v>178</v>
      </c>
      <c r="I977" s="45"/>
      <c r="J977" s="45"/>
      <c r="K977" s="45">
        <v>212</v>
      </c>
      <c r="L977" s="45">
        <v>28</v>
      </c>
      <c r="M977" s="45">
        <v>0</v>
      </c>
      <c r="N977" s="45"/>
      <c r="O977" s="45">
        <v>2</v>
      </c>
      <c r="P977" s="45"/>
      <c r="Q977" s="45"/>
      <c r="R977" s="45"/>
      <c r="S977" s="45"/>
      <c r="T977" s="45"/>
      <c r="U977" s="45"/>
      <c r="V977" s="45"/>
      <c r="W977" s="45">
        <v>58649.93</v>
      </c>
      <c r="X977" s="45">
        <v>1</v>
      </c>
      <c r="Y977" s="45">
        <v>58649.93</v>
      </c>
      <c r="Z977" s="45"/>
      <c r="AA977" s="45"/>
      <c r="AB977" s="45"/>
    </row>
    <row r="978" ht="12.75">
      <c r="A978" s="45">
        <v>50</v>
      </c>
      <c r="B978" s="45">
        <v>1</v>
      </c>
      <c r="C978" s="45">
        <v>0</v>
      </c>
      <c r="D978" s="45">
        <v>2</v>
      </c>
      <c r="E978" s="45">
        <v>0</v>
      </c>
      <c r="F978" s="45">
        <f>ROUND(F977*0.2,O978)</f>
        <v>11729.99</v>
      </c>
      <c r="G978" s="45" t="s">
        <v>179</v>
      </c>
      <c r="H978" s="45" t="s">
        <v>180</v>
      </c>
      <c r="I978" s="45"/>
      <c r="J978" s="45"/>
      <c r="K978" s="45">
        <v>212</v>
      </c>
      <c r="L978" s="45">
        <v>29</v>
      </c>
      <c r="M978" s="45">
        <v>0</v>
      </c>
      <c r="N978" s="45"/>
      <c r="O978" s="45">
        <v>2</v>
      </c>
      <c r="P978" s="45"/>
      <c r="Q978" s="45"/>
      <c r="R978" s="45"/>
      <c r="S978" s="45"/>
      <c r="T978" s="45"/>
      <c r="U978" s="45"/>
      <c r="V978" s="45"/>
      <c r="W978" s="45">
        <v>11729.99</v>
      </c>
      <c r="X978" s="45">
        <v>1</v>
      </c>
      <c r="Y978" s="45">
        <v>11729.99</v>
      </c>
      <c r="Z978" s="45"/>
      <c r="AA978" s="45"/>
      <c r="AB978" s="45"/>
    </row>
    <row r="979" ht="12.75">
      <c r="A979" s="45">
        <v>50</v>
      </c>
      <c r="B979" s="45">
        <v>1</v>
      </c>
      <c r="C979" s="45">
        <v>0</v>
      </c>
      <c r="D979" s="45">
        <v>2</v>
      </c>
      <c r="E979" s="45">
        <v>213</v>
      </c>
      <c r="F979" s="45">
        <f>ROUND(F977+F978,O979)</f>
        <v>70379.919999999998</v>
      </c>
      <c r="G979" s="45" t="s">
        <v>181</v>
      </c>
      <c r="H979" s="45" t="s">
        <v>175</v>
      </c>
      <c r="I979" s="45"/>
      <c r="J979" s="45"/>
      <c r="K979" s="45">
        <v>212</v>
      </c>
      <c r="L979" s="45">
        <v>30</v>
      </c>
      <c r="M979" s="45">
        <v>0</v>
      </c>
      <c r="N979" s="45"/>
      <c r="O979" s="45">
        <v>2</v>
      </c>
      <c r="P979" s="45"/>
      <c r="Q979" s="45"/>
      <c r="R979" s="45"/>
      <c r="S979" s="45"/>
      <c r="T979" s="45"/>
      <c r="U979" s="45"/>
      <c r="V979" s="45"/>
      <c r="W979" s="45">
        <v>70379.919999999998</v>
      </c>
      <c r="X979" s="45">
        <v>1</v>
      </c>
      <c r="Y979" s="45">
        <v>70379.919999999998</v>
      </c>
      <c r="Z979" s="45"/>
      <c r="AA979" s="45"/>
      <c r="AB979" s="45"/>
    </row>
    <row r="980" ht="12.75">
      <c r="A980" s="45">
        <v>50</v>
      </c>
      <c r="B980" s="45">
        <v>1</v>
      </c>
      <c r="C980" s="45">
        <v>0</v>
      </c>
      <c r="D980" s="45">
        <v>2</v>
      </c>
      <c r="E980" s="45">
        <v>0</v>
      </c>
      <c r="F980" s="45">
        <f>ROUND(F979*0.5857501461,O980)</f>
        <v>41225.050000000003</v>
      </c>
      <c r="G980" s="45" t="s">
        <v>182</v>
      </c>
      <c r="H980" s="45" t="s">
        <v>183</v>
      </c>
      <c r="I980" s="45"/>
      <c r="J980" s="45"/>
      <c r="K980" s="45">
        <v>212</v>
      </c>
      <c r="L980" s="45">
        <v>31</v>
      </c>
      <c r="M980" s="45">
        <v>0</v>
      </c>
      <c r="N980" s="45"/>
      <c r="O980" s="45">
        <v>2</v>
      </c>
      <c r="P980" s="45"/>
      <c r="Q980" s="45"/>
      <c r="R980" s="45"/>
      <c r="S980" s="45"/>
      <c r="T980" s="45"/>
      <c r="U980" s="45"/>
      <c r="V980" s="45"/>
      <c r="W980" s="45">
        <v>41225.050000000003</v>
      </c>
      <c r="X980" s="45">
        <v>1</v>
      </c>
      <c r="Y980" s="45">
        <v>41225.050000000003</v>
      </c>
      <c r="Z980" s="45"/>
      <c r="AA980" s="45"/>
      <c r="AB980" s="45"/>
    </row>
    <row r="982" ht="12.75">
      <c r="A982" s="43">
        <v>51</v>
      </c>
      <c r="B982" s="43">
        <f>B892</f>
        <v>1</v>
      </c>
      <c r="C982" s="43">
        <f>A892</f>
        <v>4</v>
      </c>
      <c r="D982" s="43">
        <f>ROW(A892)</f>
        <v>892</v>
      </c>
      <c r="E982" s="43"/>
      <c r="F982" s="43" t="str">
        <f>IF(F892&lt;&gt;"",F892,"")</f>
        <v xml:space="preserve">Новый раздел</v>
      </c>
      <c r="G982" s="43" t="str">
        <f>IF(G892&lt;&gt;"",G892,"")</f>
        <v xml:space="preserve">Покровское кладбище, ул.Подольских Курсантов</v>
      </c>
      <c r="H982" s="43">
        <v>0</v>
      </c>
      <c r="I982" s="43"/>
      <c r="J982" s="43"/>
      <c r="K982" s="43"/>
      <c r="L982" s="43"/>
      <c r="M982" s="43"/>
      <c r="N982" s="43"/>
      <c r="O982" s="43">
        <f>ROUND(O905+O948+AB982,2)</f>
        <v>185249.42000000001</v>
      </c>
      <c r="P982" s="43">
        <f>ROUND(P905+P948+AC982,2)</f>
        <v>98730</v>
      </c>
      <c r="Q982" s="43">
        <f>ROUND(Q905+Q948+AD982,2)</f>
        <v>67985.820000000007</v>
      </c>
      <c r="R982" s="43">
        <f>ROUND(R905+R948+AE982,2)</f>
        <v>35426.150000000001</v>
      </c>
      <c r="S982" s="43">
        <f>ROUND(S905+S948+AF982,2)</f>
        <v>18533.599999999999</v>
      </c>
      <c r="T982" s="43">
        <f>ROUND(T905+T948+AG982,2)</f>
        <v>0</v>
      </c>
      <c r="U982" s="43">
        <f>U905+U948+AH982</f>
        <v>72.400000000000006</v>
      </c>
      <c r="V982" s="43">
        <f>V905+V948+AI982</f>
        <v>0</v>
      </c>
      <c r="W982" s="43">
        <f>ROUND(W905+W948+AJ982,2)</f>
        <v>0</v>
      </c>
      <c r="X982" s="43">
        <f>ROUND(X905+X948+AK982,2)</f>
        <v>12973.52</v>
      </c>
      <c r="Y982" s="43">
        <f>ROUND(Y905+Y948+AL982,2)</f>
        <v>1853.3599999999999</v>
      </c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>
        <f>ROUND(AO905+AO948+BX982,2)</f>
        <v>0</v>
      </c>
      <c r="AP982" s="43">
        <f>ROUND(AP905+AP948+BY982,2)</f>
        <v>0</v>
      </c>
      <c r="AQ982" s="43">
        <f>ROUND(AQ905+AQ948+BZ982,2)</f>
        <v>0</v>
      </c>
      <c r="AR982" s="43">
        <f>ROUND(AR905+AR948+CA982,2)</f>
        <v>214050.20000000001</v>
      </c>
      <c r="AS982" s="43">
        <f>ROUND(AS905+AS948+CB982,2)</f>
        <v>0</v>
      </c>
      <c r="AT982" s="43">
        <f>ROUND(AT905+AT948+CC982,2)</f>
        <v>0</v>
      </c>
      <c r="AU982" s="43">
        <f>ROUND(AU905+AU948+CD982,2)</f>
        <v>214050.20000000001</v>
      </c>
      <c r="AV982" s="43">
        <f>ROUND(AV905+AV948+CE982,2)</f>
        <v>98730</v>
      </c>
      <c r="AW982" s="43">
        <f>ROUND(AW905+AW948+CF982,2)</f>
        <v>98730</v>
      </c>
      <c r="AX982" s="43">
        <f>ROUND(AX905+AX948+CG982,2)</f>
        <v>0</v>
      </c>
      <c r="AY982" s="43">
        <f>ROUND(AY905+AY948+CH982,2)</f>
        <v>98730</v>
      </c>
      <c r="AZ982" s="43">
        <f>ROUND(AZ905+AZ948+CI982,2)</f>
        <v>0</v>
      </c>
      <c r="BA982" s="43">
        <f>ROUND(BA905+BA948+CJ982,2)</f>
        <v>0</v>
      </c>
      <c r="BB982" s="43">
        <f>ROUND(BB905+BB948+CK982,2)</f>
        <v>0</v>
      </c>
      <c r="BC982" s="43">
        <f>ROUND(BC905+BC948+CL982,2)</f>
        <v>0</v>
      </c>
      <c r="BD982" s="43">
        <f>ROUND(BD905+BD948+CM982,2)</f>
        <v>0</v>
      </c>
      <c r="BE982" s="43"/>
      <c r="BF982" s="43"/>
      <c r="BG982" s="43"/>
      <c r="BH982" s="43"/>
      <c r="BI982" s="43"/>
      <c r="BJ982" s="43"/>
      <c r="BK982" s="43"/>
      <c r="BL982" s="43"/>
      <c r="BM982" s="43"/>
      <c r="BN982" s="43"/>
      <c r="BO982" s="43"/>
      <c r="BP982" s="43"/>
      <c r="BQ982" s="43"/>
      <c r="BR982" s="43"/>
      <c r="BS982" s="43"/>
      <c r="BT982" s="43"/>
      <c r="BU982" s="43"/>
      <c r="BV982" s="43"/>
      <c r="BW982" s="43"/>
      <c r="BX982" s="43"/>
      <c r="BY982" s="43"/>
      <c r="BZ982" s="43"/>
      <c r="CA982" s="43"/>
      <c r="CB982" s="43"/>
      <c r="CC982" s="43"/>
      <c r="CD982" s="43"/>
      <c r="CE982" s="43"/>
      <c r="CF982" s="43"/>
      <c r="CG982" s="43"/>
      <c r="CH982" s="43"/>
      <c r="CI982" s="43"/>
      <c r="CJ982" s="43"/>
      <c r="CK982" s="43"/>
      <c r="CL982" s="43"/>
      <c r="CM982" s="43"/>
      <c r="CN982" s="43"/>
      <c r="CO982" s="43"/>
      <c r="CP982" s="43"/>
      <c r="CQ982" s="43"/>
      <c r="CR982" s="43"/>
      <c r="CS982" s="43"/>
      <c r="CT982" s="43"/>
      <c r="CU982" s="43"/>
      <c r="CV982" s="43"/>
      <c r="CW982" s="43"/>
      <c r="CX982" s="43"/>
      <c r="CY982" s="43"/>
      <c r="CZ982" s="43"/>
      <c r="DA982" s="43"/>
      <c r="DB982" s="43"/>
      <c r="DC982" s="43"/>
      <c r="DD982" s="43"/>
      <c r="DE982" s="43"/>
      <c r="DF982" s="43"/>
      <c r="DG982" s="44"/>
      <c r="DH982" s="44"/>
      <c r="DI982" s="44"/>
      <c r="DJ982" s="44"/>
      <c r="DK982" s="44"/>
      <c r="DL982" s="44"/>
      <c r="DM982" s="44"/>
      <c r="DN982" s="44"/>
      <c r="DO982" s="44"/>
      <c r="DP982" s="44"/>
      <c r="DQ982" s="44"/>
      <c r="DR982" s="44"/>
      <c r="DS982" s="44"/>
      <c r="DT982" s="44"/>
      <c r="DU982" s="44"/>
      <c r="DV982" s="44"/>
      <c r="DW982" s="44"/>
      <c r="DX982" s="44"/>
      <c r="DY982" s="44"/>
      <c r="DZ982" s="44"/>
      <c r="EA982" s="44"/>
      <c r="EB982" s="44"/>
      <c r="EC982" s="44"/>
      <c r="ED982" s="44"/>
      <c r="EE982" s="44"/>
      <c r="EF982" s="44"/>
      <c r="EG982" s="44"/>
      <c r="EH982" s="44"/>
      <c r="EI982" s="44"/>
      <c r="EJ982" s="44"/>
      <c r="EK982" s="44"/>
      <c r="EL982" s="44"/>
      <c r="EM982" s="44"/>
      <c r="EN982" s="44"/>
      <c r="EO982" s="44"/>
      <c r="EP982" s="44"/>
      <c r="EQ982" s="44"/>
      <c r="ER982" s="44"/>
      <c r="ES982" s="44"/>
      <c r="ET982" s="44"/>
      <c r="EU982" s="44"/>
      <c r="EV982" s="44"/>
      <c r="EW982" s="44"/>
      <c r="EX982" s="44"/>
      <c r="EY982" s="44"/>
      <c r="EZ982" s="44"/>
      <c r="FA982" s="44"/>
      <c r="FB982" s="44"/>
      <c r="FC982" s="44"/>
      <c r="FD982" s="44"/>
      <c r="FE982" s="44"/>
      <c r="FF982" s="44"/>
      <c r="FG982" s="44"/>
      <c r="FH982" s="44"/>
      <c r="FI982" s="44"/>
      <c r="FJ982" s="44"/>
      <c r="FK982" s="44"/>
      <c r="FL982" s="44"/>
      <c r="FM982" s="44"/>
      <c r="FN982" s="44"/>
      <c r="FO982" s="44"/>
      <c r="FP982" s="44"/>
      <c r="FQ982" s="44"/>
      <c r="FR982" s="44"/>
      <c r="FS982" s="44"/>
      <c r="FT982" s="44"/>
      <c r="FU982" s="44"/>
      <c r="FV982" s="44"/>
      <c r="FW982" s="44"/>
      <c r="FX982" s="44"/>
      <c r="FY982" s="44"/>
      <c r="FZ982" s="44"/>
      <c r="GA982" s="44"/>
      <c r="GB982" s="44"/>
      <c r="GC982" s="44"/>
      <c r="GD982" s="44"/>
      <c r="GE982" s="44"/>
      <c r="GF982" s="44"/>
      <c r="GG982" s="44"/>
      <c r="GH982" s="44"/>
      <c r="GI982" s="44"/>
      <c r="GJ982" s="44"/>
      <c r="GK982" s="44"/>
      <c r="GL982" s="44"/>
      <c r="GM982" s="44"/>
      <c r="GN982" s="44"/>
      <c r="GO982" s="44"/>
      <c r="GP982" s="44"/>
      <c r="GQ982" s="44"/>
      <c r="GR982" s="44"/>
      <c r="GS982" s="44"/>
      <c r="GT982" s="44"/>
      <c r="GU982" s="44"/>
      <c r="GV982" s="44"/>
      <c r="GW982" s="44"/>
      <c r="GX982" s="44">
        <v>0</v>
      </c>
    </row>
    <row r="984" ht="12.75">
      <c r="A984" s="45">
        <v>50</v>
      </c>
      <c r="B984" s="45">
        <v>0</v>
      </c>
      <c r="C984" s="45">
        <v>0</v>
      </c>
      <c r="D984" s="45">
        <v>1</v>
      </c>
      <c r="E984" s="45">
        <v>201</v>
      </c>
      <c r="F984" s="45">
        <f>ROUND(Source!O982,O984)</f>
        <v>185249.42000000001</v>
      </c>
      <c r="G984" s="45" t="s">
        <v>123</v>
      </c>
      <c r="H984" s="45" t="s">
        <v>124</v>
      </c>
      <c r="I984" s="45"/>
      <c r="J984" s="45"/>
      <c r="K984" s="45">
        <v>201</v>
      </c>
      <c r="L984" s="45">
        <v>1</v>
      </c>
      <c r="M984" s="45">
        <v>3</v>
      </c>
      <c r="N984" s="45"/>
      <c r="O984" s="45">
        <v>2</v>
      </c>
      <c r="P984" s="45"/>
      <c r="Q984" s="45"/>
      <c r="R984" s="45"/>
      <c r="S984" s="45"/>
      <c r="T984" s="45"/>
      <c r="U984" s="45"/>
      <c r="V984" s="45"/>
      <c r="W984" s="45">
        <v>185249.42000000001</v>
      </c>
      <c r="X984" s="45">
        <v>1</v>
      </c>
      <c r="Y984" s="45">
        <v>185249.42000000001</v>
      </c>
      <c r="Z984" s="45"/>
      <c r="AA984" s="45"/>
      <c r="AB984" s="45"/>
    </row>
    <row r="985" ht="12.75">
      <c r="A985" s="45">
        <v>50</v>
      </c>
      <c r="B985" s="45">
        <v>0</v>
      </c>
      <c r="C985" s="45">
        <v>0</v>
      </c>
      <c r="D985" s="45">
        <v>1</v>
      </c>
      <c r="E985" s="45">
        <v>202</v>
      </c>
      <c r="F985" s="45">
        <f>ROUND(Source!P982,O985)</f>
        <v>98730</v>
      </c>
      <c r="G985" s="45" t="s">
        <v>125</v>
      </c>
      <c r="H985" s="45" t="s">
        <v>126</v>
      </c>
      <c r="I985" s="45"/>
      <c r="J985" s="45"/>
      <c r="K985" s="45">
        <v>202</v>
      </c>
      <c r="L985" s="45">
        <v>2</v>
      </c>
      <c r="M985" s="45">
        <v>3</v>
      </c>
      <c r="N985" s="45"/>
      <c r="O985" s="45">
        <v>2</v>
      </c>
      <c r="P985" s="45"/>
      <c r="Q985" s="45"/>
      <c r="R985" s="45"/>
      <c r="S985" s="45"/>
      <c r="T985" s="45"/>
      <c r="U985" s="45"/>
      <c r="V985" s="45"/>
      <c r="W985" s="45">
        <v>98730</v>
      </c>
      <c r="X985" s="45">
        <v>1</v>
      </c>
      <c r="Y985" s="45">
        <v>98730</v>
      </c>
      <c r="Z985" s="45"/>
      <c r="AA985" s="45"/>
      <c r="AB985" s="45"/>
    </row>
    <row r="986" ht="12.75">
      <c r="A986" s="45">
        <v>50</v>
      </c>
      <c r="B986" s="45">
        <v>0</v>
      </c>
      <c r="C986" s="45">
        <v>0</v>
      </c>
      <c r="D986" s="45">
        <v>1</v>
      </c>
      <c r="E986" s="45">
        <v>222</v>
      </c>
      <c r="F986" s="45">
        <f>ROUND(Source!AO982,O986)</f>
        <v>0</v>
      </c>
      <c r="G986" s="45" t="s">
        <v>127</v>
      </c>
      <c r="H986" s="45" t="s">
        <v>128</v>
      </c>
      <c r="I986" s="45"/>
      <c r="J986" s="45"/>
      <c r="K986" s="45">
        <v>222</v>
      </c>
      <c r="L986" s="45">
        <v>3</v>
      </c>
      <c r="M986" s="45">
        <v>3</v>
      </c>
      <c r="N986" s="45"/>
      <c r="O986" s="45">
        <v>2</v>
      </c>
      <c r="P986" s="45"/>
      <c r="Q986" s="45"/>
      <c r="R986" s="45"/>
      <c r="S986" s="45"/>
      <c r="T986" s="45"/>
      <c r="U986" s="45"/>
      <c r="V986" s="45"/>
      <c r="W986" s="45">
        <v>0</v>
      </c>
      <c r="X986" s="45">
        <v>1</v>
      </c>
      <c r="Y986" s="45">
        <v>0</v>
      </c>
      <c r="Z986" s="45"/>
      <c r="AA986" s="45"/>
      <c r="AB986" s="45"/>
    </row>
    <row r="987" ht="12.75">
      <c r="A987" s="45">
        <v>50</v>
      </c>
      <c r="B987" s="45">
        <v>0</v>
      </c>
      <c r="C987" s="45">
        <v>0</v>
      </c>
      <c r="D987" s="45">
        <v>1</v>
      </c>
      <c r="E987" s="45">
        <v>225</v>
      </c>
      <c r="F987" s="45">
        <f>ROUND(Source!AV982,O987)</f>
        <v>98730</v>
      </c>
      <c r="G987" s="45" t="s">
        <v>129</v>
      </c>
      <c r="H987" s="45" t="s">
        <v>130</v>
      </c>
      <c r="I987" s="45"/>
      <c r="J987" s="45"/>
      <c r="K987" s="45">
        <v>225</v>
      </c>
      <c r="L987" s="45">
        <v>4</v>
      </c>
      <c r="M987" s="45">
        <v>3</v>
      </c>
      <c r="N987" s="45"/>
      <c r="O987" s="45">
        <v>2</v>
      </c>
      <c r="P987" s="45"/>
      <c r="Q987" s="45"/>
      <c r="R987" s="45"/>
      <c r="S987" s="45"/>
      <c r="T987" s="45"/>
      <c r="U987" s="45"/>
      <c r="V987" s="45"/>
      <c r="W987" s="45">
        <v>98730</v>
      </c>
      <c r="X987" s="45">
        <v>1</v>
      </c>
      <c r="Y987" s="45">
        <v>98730</v>
      </c>
      <c r="Z987" s="45"/>
      <c r="AA987" s="45"/>
      <c r="AB987" s="45"/>
    </row>
    <row r="988" ht="12.75">
      <c r="A988" s="45">
        <v>50</v>
      </c>
      <c r="B988" s="45">
        <v>0</v>
      </c>
      <c r="C988" s="45">
        <v>0</v>
      </c>
      <c r="D988" s="45">
        <v>1</v>
      </c>
      <c r="E988" s="45">
        <v>226</v>
      </c>
      <c r="F988" s="45">
        <f>ROUND(Source!AW982,O988)</f>
        <v>98730</v>
      </c>
      <c r="G988" s="45" t="s">
        <v>131</v>
      </c>
      <c r="H988" s="45" t="s">
        <v>132</v>
      </c>
      <c r="I988" s="45"/>
      <c r="J988" s="45"/>
      <c r="K988" s="45">
        <v>226</v>
      </c>
      <c r="L988" s="45">
        <v>5</v>
      </c>
      <c r="M988" s="45">
        <v>3</v>
      </c>
      <c r="N988" s="45"/>
      <c r="O988" s="45">
        <v>2</v>
      </c>
      <c r="P988" s="45"/>
      <c r="Q988" s="45"/>
      <c r="R988" s="45"/>
      <c r="S988" s="45"/>
      <c r="T988" s="45"/>
      <c r="U988" s="45"/>
      <c r="V988" s="45"/>
      <c r="W988" s="45">
        <v>98730</v>
      </c>
      <c r="X988" s="45">
        <v>1</v>
      </c>
      <c r="Y988" s="45">
        <v>98730</v>
      </c>
      <c r="Z988" s="45"/>
      <c r="AA988" s="45"/>
      <c r="AB988" s="45"/>
    </row>
    <row r="989" ht="12.75">
      <c r="A989" s="45">
        <v>50</v>
      </c>
      <c r="B989" s="45">
        <v>0</v>
      </c>
      <c r="C989" s="45">
        <v>0</v>
      </c>
      <c r="D989" s="45">
        <v>1</v>
      </c>
      <c r="E989" s="45">
        <v>227</v>
      </c>
      <c r="F989" s="45">
        <f>ROUND(Source!AX982,O989)</f>
        <v>0</v>
      </c>
      <c r="G989" s="45" t="s">
        <v>133</v>
      </c>
      <c r="H989" s="45" t="s">
        <v>134</v>
      </c>
      <c r="I989" s="45"/>
      <c r="J989" s="45"/>
      <c r="K989" s="45">
        <v>227</v>
      </c>
      <c r="L989" s="45">
        <v>6</v>
      </c>
      <c r="M989" s="45">
        <v>3</v>
      </c>
      <c r="N989" s="45"/>
      <c r="O989" s="45">
        <v>2</v>
      </c>
      <c r="P989" s="45"/>
      <c r="Q989" s="45"/>
      <c r="R989" s="45"/>
      <c r="S989" s="45"/>
      <c r="T989" s="45"/>
      <c r="U989" s="45"/>
      <c r="V989" s="45"/>
      <c r="W989" s="45">
        <v>0</v>
      </c>
      <c r="X989" s="45">
        <v>1</v>
      </c>
      <c r="Y989" s="45">
        <v>0</v>
      </c>
      <c r="Z989" s="45"/>
      <c r="AA989" s="45"/>
      <c r="AB989" s="45"/>
    </row>
    <row r="990" ht="12.75">
      <c r="A990" s="45">
        <v>50</v>
      </c>
      <c r="B990" s="45">
        <v>0</v>
      </c>
      <c r="C990" s="45">
        <v>0</v>
      </c>
      <c r="D990" s="45">
        <v>1</v>
      </c>
      <c r="E990" s="45">
        <v>228</v>
      </c>
      <c r="F990" s="45">
        <f>ROUND(Source!AY982,O990)</f>
        <v>98730</v>
      </c>
      <c r="G990" s="45" t="s">
        <v>135</v>
      </c>
      <c r="H990" s="45" t="s">
        <v>136</v>
      </c>
      <c r="I990" s="45"/>
      <c r="J990" s="45"/>
      <c r="K990" s="45">
        <v>228</v>
      </c>
      <c r="L990" s="45">
        <v>7</v>
      </c>
      <c r="M990" s="45">
        <v>3</v>
      </c>
      <c r="N990" s="45"/>
      <c r="O990" s="45">
        <v>2</v>
      </c>
      <c r="P990" s="45"/>
      <c r="Q990" s="45"/>
      <c r="R990" s="45"/>
      <c r="S990" s="45"/>
      <c r="T990" s="45"/>
      <c r="U990" s="45"/>
      <c r="V990" s="45"/>
      <c r="W990" s="45">
        <v>98730</v>
      </c>
      <c r="X990" s="45">
        <v>1</v>
      </c>
      <c r="Y990" s="45">
        <v>98730</v>
      </c>
      <c r="Z990" s="45"/>
      <c r="AA990" s="45"/>
      <c r="AB990" s="45"/>
    </row>
    <row r="991" ht="12.75">
      <c r="A991" s="45">
        <v>50</v>
      </c>
      <c r="B991" s="45">
        <v>0</v>
      </c>
      <c r="C991" s="45">
        <v>0</v>
      </c>
      <c r="D991" s="45">
        <v>1</v>
      </c>
      <c r="E991" s="45">
        <v>216</v>
      </c>
      <c r="F991" s="45">
        <f>ROUND(Source!AP982,O991)</f>
        <v>0</v>
      </c>
      <c r="G991" s="45" t="s">
        <v>137</v>
      </c>
      <c r="H991" s="45" t="s">
        <v>138</v>
      </c>
      <c r="I991" s="45"/>
      <c r="J991" s="45"/>
      <c r="K991" s="45">
        <v>216</v>
      </c>
      <c r="L991" s="45">
        <v>8</v>
      </c>
      <c r="M991" s="45">
        <v>3</v>
      </c>
      <c r="N991" s="45"/>
      <c r="O991" s="45">
        <v>2</v>
      </c>
      <c r="P991" s="45"/>
      <c r="Q991" s="45"/>
      <c r="R991" s="45"/>
      <c r="S991" s="45"/>
      <c r="T991" s="45"/>
      <c r="U991" s="45"/>
      <c r="V991" s="45"/>
      <c r="W991" s="45">
        <v>0</v>
      </c>
      <c r="X991" s="45">
        <v>1</v>
      </c>
      <c r="Y991" s="45">
        <v>0</v>
      </c>
      <c r="Z991" s="45"/>
      <c r="AA991" s="45"/>
      <c r="AB991" s="45"/>
    </row>
    <row r="992" ht="12.75">
      <c r="A992" s="45">
        <v>50</v>
      </c>
      <c r="B992" s="45">
        <v>0</v>
      </c>
      <c r="C992" s="45">
        <v>0</v>
      </c>
      <c r="D992" s="45">
        <v>1</v>
      </c>
      <c r="E992" s="45">
        <v>223</v>
      </c>
      <c r="F992" s="45">
        <f>ROUND(Source!AQ982,O992)</f>
        <v>0</v>
      </c>
      <c r="G992" s="45" t="s">
        <v>139</v>
      </c>
      <c r="H992" s="45" t="s">
        <v>140</v>
      </c>
      <c r="I992" s="45"/>
      <c r="J992" s="45"/>
      <c r="K992" s="45">
        <v>223</v>
      </c>
      <c r="L992" s="45">
        <v>9</v>
      </c>
      <c r="M992" s="45">
        <v>3</v>
      </c>
      <c r="N992" s="45"/>
      <c r="O992" s="45">
        <v>2</v>
      </c>
      <c r="P992" s="45"/>
      <c r="Q992" s="45"/>
      <c r="R992" s="45"/>
      <c r="S992" s="45"/>
      <c r="T992" s="45"/>
      <c r="U992" s="45"/>
      <c r="V992" s="45"/>
      <c r="W992" s="45">
        <v>0</v>
      </c>
      <c r="X992" s="45">
        <v>1</v>
      </c>
      <c r="Y992" s="45">
        <v>0</v>
      </c>
      <c r="Z992" s="45"/>
      <c r="AA992" s="45"/>
      <c r="AB992" s="45"/>
    </row>
    <row r="993" ht="12.75">
      <c r="A993" s="45">
        <v>50</v>
      </c>
      <c r="B993" s="45">
        <v>0</v>
      </c>
      <c r="C993" s="45">
        <v>0</v>
      </c>
      <c r="D993" s="45">
        <v>1</v>
      </c>
      <c r="E993" s="45">
        <v>229</v>
      </c>
      <c r="F993" s="45">
        <f>ROUND(Source!AZ982,O993)</f>
        <v>0</v>
      </c>
      <c r="G993" s="45" t="s">
        <v>141</v>
      </c>
      <c r="H993" s="45" t="s">
        <v>142</v>
      </c>
      <c r="I993" s="45"/>
      <c r="J993" s="45"/>
      <c r="K993" s="45">
        <v>229</v>
      </c>
      <c r="L993" s="45">
        <v>10</v>
      </c>
      <c r="M993" s="45">
        <v>3</v>
      </c>
      <c r="N993" s="45"/>
      <c r="O993" s="45">
        <v>2</v>
      </c>
      <c r="P993" s="45"/>
      <c r="Q993" s="45"/>
      <c r="R993" s="45"/>
      <c r="S993" s="45"/>
      <c r="T993" s="45"/>
      <c r="U993" s="45"/>
      <c r="V993" s="45"/>
      <c r="W993" s="45">
        <v>0</v>
      </c>
      <c r="X993" s="45">
        <v>1</v>
      </c>
      <c r="Y993" s="45">
        <v>0</v>
      </c>
      <c r="Z993" s="45"/>
      <c r="AA993" s="45"/>
      <c r="AB993" s="45"/>
    </row>
    <row r="994" ht="12.75">
      <c r="A994" s="45">
        <v>50</v>
      </c>
      <c r="B994" s="45">
        <v>0</v>
      </c>
      <c r="C994" s="45">
        <v>0</v>
      </c>
      <c r="D994" s="45">
        <v>1</v>
      </c>
      <c r="E994" s="45">
        <v>203</v>
      </c>
      <c r="F994" s="45">
        <f>ROUND(Source!Q982,O994)</f>
        <v>67985.820000000007</v>
      </c>
      <c r="G994" s="45" t="s">
        <v>143</v>
      </c>
      <c r="H994" s="45" t="s">
        <v>144</v>
      </c>
      <c r="I994" s="45"/>
      <c r="J994" s="45"/>
      <c r="K994" s="45">
        <v>203</v>
      </c>
      <c r="L994" s="45">
        <v>11</v>
      </c>
      <c r="M994" s="45">
        <v>3</v>
      </c>
      <c r="N994" s="45"/>
      <c r="O994" s="45">
        <v>2</v>
      </c>
      <c r="P994" s="45"/>
      <c r="Q994" s="45"/>
      <c r="R994" s="45"/>
      <c r="S994" s="45"/>
      <c r="T994" s="45"/>
      <c r="U994" s="45"/>
      <c r="V994" s="45"/>
      <c r="W994" s="45">
        <v>67985.820000000007</v>
      </c>
      <c r="X994" s="45">
        <v>1</v>
      </c>
      <c r="Y994" s="45">
        <v>67985.820000000007</v>
      </c>
      <c r="Z994" s="45"/>
      <c r="AA994" s="45"/>
      <c r="AB994" s="45"/>
    </row>
    <row r="995" ht="12.75">
      <c r="A995" s="45">
        <v>50</v>
      </c>
      <c r="B995" s="45">
        <v>0</v>
      </c>
      <c r="C995" s="45">
        <v>0</v>
      </c>
      <c r="D995" s="45">
        <v>1</v>
      </c>
      <c r="E995" s="45">
        <v>231</v>
      </c>
      <c r="F995" s="45">
        <f>ROUND(Source!BB982,O995)</f>
        <v>0</v>
      </c>
      <c r="G995" s="45" t="s">
        <v>145</v>
      </c>
      <c r="H995" s="45" t="s">
        <v>146</v>
      </c>
      <c r="I995" s="45"/>
      <c r="J995" s="45"/>
      <c r="K995" s="45">
        <v>231</v>
      </c>
      <c r="L995" s="45">
        <v>12</v>
      </c>
      <c r="M995" s="45">
        <v>3</v>
      </c>
      <c r="N995" s="45"/>
      <c r="O995" s="45">
        <v>2</v>
      </c>
      <c r="P995" s="45"/>
      <c r="Q995" s="45"/>
      <c r="R995" s="45"/>
      <c r="S995" s="45"/>
      <c r="T995" s="45"/>
      <c r="U995" s="45"/>
      <c r="V995" s="45"/>
      <c r="W995" s="45">
        <v>0</v>
      </c>
      <c r="X995" s="45">
        <v>1</v>
      </c>
      <c r="Y995" s="45">
        <v>0</v>
      </c>
      <c r="Z995" s="45"/>
      <c r="AA995" s="45"/>
      <c r="AB995" s="45"/>
    </row>
    <row r="996" ht="12.75">
      <c r="A996" s="45">
        <v>50</v>
      </c>
      <c r="B996" s="45">
        <v>0</v>
      </c>
      <c r="C996" s="45">
        <v>0</v>
      </c>
      <c r="D996" s="45">
        <v>1</v>
      </c>
      <c r="E996" s="45">
        <v>204</v>
      </c>
      <c r="F996" s="45">
        <f>ROUND(Source!R982,O996)</f>
        <v>35426.150000000001</v>
      </c>
      <c r="G996" s="45" t="s">
        <v>147</v>
      </c>
      <c r="H996" s="45" t="s">
        <v>148</v>
      </c>
      <c r="I996" s="45"/>
      <c r="J996" s="45"/>
      <c r="K996" s="45">
        <v>204</v>
      </c>
      <c r="L996" s="45">
        <v>13</v>
      </c>
      <c r="M996" s="45">
        <v>3</v>
      </c>
      <c r="N996" s="45"/>
      <c r="O996" s="45">
        <v>2</v>
      </c>
      <c r="P996" s="45"/>
      <c r="Q996" s="45"/>
      <c r="R996" s="45"/>
      <c r="S996" s="45"/>
      <c r="T996" s="45"/>
      <c r="U996" s="45"/>
      <c r="V996" s="45"/>
      <c r="W996" s="45">
        <v>35426.150000000001</v>
      </c>
      <c r="X996" s="45">
        <v>1</v>
      </c>
      <c r="Y996" s="45">
        <v>35426.150000000001</v>
      </c>
      <c r="Z996" s="45"/>
      <c r="AA996" s="45"/>
      <c r="AB996" s="45"/>
    </row>
    <row r="997" ht="12.75">
      <c r="A997" s="45">
        <v>50</v>
      </c>
      <c r="B997" s="45">
        <v>0</v>
      </c>
      <c r="C997" s="45">
        <v>0</v>
      </c>
      <c r="D997" s="45">
        <v>1</v>
      </c>
      <c r="E997" s="45">
        <v>205</v>
      </c>
      <c r="F997" s="45">
        <f>ROUND(Source!S982,O997)</f>
        <v>18533.599999999999</v>
      </c>
      <c r="G997" s="45" t="s">
        <v>149</v>
      </c>
      <c r="H997" s="45" t="s">
        <v>150</v>
      </c>
      <c r="I997" s="45"/>
      <c r="J997" s="45"/>
      <c r="K997" s="45">
        <v>205</v>
      </c>
      <c r="L997" s="45">
        <v>14</v>
      </c>
      <c r="M997" s="45">
        <v>3</v>
      </c>
      <c r="N997" s="45"/>
      <c r="O997" s="45">
        <v>2</v>
      </c>
      <c r="P997" s="45"/>
      <c r="Q997" s="45"/>
      <c r="R997" s="45"/>
      <c r="S997" s="45"/>
      <c r="T997" s="45"/>
      <c r="U997" s="45"/>
      <c r="V997" s="45"/>
      <c r="W997" s="45">
        <v>18533.599999999999</v>
      </c>
      <c r="X997" s="45">
        <v>1</v>
      </c>
      <c r="Y997" s="45">
        <v>18533.599999999999</v>
      </c>
      <c r="Z997" s="45"/>
      <c r="AA997" s="45"/>
      <c r="AB997" s="45"/>
    </row>
    <row r="998" ht="12.75">
      <c r="A998" s="45">
        <v>50</v>
      </c>
      <c r="B998" s="45">
        <v>0</v>
      </c>
      <c r="C998" s="45">
        <v>0</v>
      </c>
      <c r="D998" s="45">
        <v>1</v>
      </c>
      <c r="E998" s="45">
        <v>232</v>
      </c>
      <c r="F998" s="45">
        <f>ROUND(Source!BC982,O998)</f>
        <v>0</v>
      </c>
      <c r="G998" s="45" t="s">
        <v>151</v>
      </c>
      <c r="H998" s="45" t="s">
        <v>152</v>
      </c>
      <c r="I998" s="45"/>
      <c r="J998" s="45"/>
      <c r="K998" s="45">
        <v>232</v>
      </c>
      <c r="L998" s="45">
        <v>15</v>
      </c>
      <c r="M998" s="45">
        <v>3</v>
      </c>
      <c r="N998" s="45"/>
      <c r="O998" s="45">
        <v>2</v>
      </c>
      <c r="P998" s="45"/>
      <c r="Q998" s="45"/>
      <c r="R998" s="45"/>
      <c r="S998" s="45"/>
      <c r="T998" s="45"/>
      <c r="U998" s="45"/>
      <c r="V998" s="45"/>
      <c r="W998" s="45">
        <v>0</v>
      </c>
      <c r="X998" s="45">
        <v>1</v>
      </c>
      <c r="Y998" s="45">
        <v>0</v>
      </c>
      <c r="Z998" s="45"/>
      <c r="AA998" s="45"/>
      <c r="AB998" s="45"/>
    </row>
    <row r="999" ht="12.75">
      <c r="A999" s="45">
        <v>50</v>
      </c>
      <c r="B999" s="45">
        <v>0</v>
      </c>
      <c r="C999" s="45">
        <v>0</v>
      </c>
      <c r="D999" s="45">
        <v>1</v>
      </c>
      <c r="E999" s="45">
        <v>214</v>
      </c>
      <c r="F999" s="45">
        <f>ROUND(Source!AS982,O999)</f>
        <v>0</v>
      </c>
      <c r="G999" s="45" t="s">
        <v>153</v>
      </c>
      <c r="H999" s="45" t="s">
        <v>154</v>
      </c>
      <c r="I999" s="45"/>
      <c r="J999" s="45"/>
      <c r="K999" s="45">
        <v>214</v>
      </c>
      <c r="L999" s="45">
        <v>16</v>
      </c>
      <c r="M999" s="45">
        <v>3</v>
      </c>
      <c r="N999" s="45"/>
      <c r="O999" s="45">
        <v>2</v>
      </c>
      <c r="P999" s="45"/>
      <c r="Q999" s="45"/>
      <c r="R999" s="45"/>
      <c r="S999" s="45"/>
      <c r="T999" s="45"/>
      <c r="U999" s="45"/>
      <c r="V999" s="45"/>
      <c r="W999" s="45">
        <v>0</v>
      </c>
      <c r="X999" s="45">
        <v>1</v>
      </c>
      <c r="Y999" s="45">
        <v>0</v>
      </c>
      <c r="Z999" s="45"/>
      <c r="AA999" s="45"/>
      <c r="AB999" s="45"/>
    </row>
    <row r="1000" ht="12.75">
      <c r="A1000" s="45">
        <v>50</v>
      </c>
      <c r="B1000" s="45">
        <v>0</v>
      </c>
      <c r="C1000" s="45">
        <v>0</v>
      </c>
      <c r="D1000" s="45">
        <v>1</v>
      </c>
      <c r="E1000" s="45">
        <v>215</v>
      </c>
      <c r="F1000" s="45">
        <f>ROUND(Source!AT982,O1000)</f>
        <v>0</v>
      </c>
      <c r="G1000" s="45" t="s">
        <v>155</v>
      </c>
      <c r="H1000" s="45" t="s">
        <v>156</v>
      </c>
      <c r="I1000" s="45"/>
      <c r="J1000" s="45"/>
      <c r="K1000" s="45">
        <v>215</v>
      </c>
      <c r="L1000" s="45">
        <v>17</v>
      </c>
      <c r="M1000" s="45">
        <v>3</v>
      </c>
      <c r="N1000" s="45"/>
      <c r="O1000" s="45">
        <v>2</v>
      </c>
      <c r="P1000" s="45"/>
      <c r="Q1000" s="45"/>
      <c r="R1000" s="45"/>
      <c r="S1000" s="45"/>
      <c r="T1000" s="45"/>
      <c r="U1000" s="45"/>
      <c r="V1000" s="45"/>
      <c r="W1000" s="45">
        <v>0</v>
      </c>
      <c r="X1000" s="45">
        <v>1</v>
      </c>
      <c r="Y1000" s="45">
        <v>0</v>
      </c>
      <c r="Z1000" s="45"/>
      <c r="AA1000" s="45"/>
      <c r="AB1000" s="45"/>
    </row>
    <row r="1001" ht="12.75">
      <c r="A1001" s="45">
        <v>50</v>
      </c>
      <c r="B1001" s="45">
        <v>0</v>
      </c>
      <c r="C1001" s="45">
        <v>0</v>
      </c>
      <c r="D1001" s="45">
        <v>1</v>
      </c>
      <c r="E1001" s="45">
        <v>217</v>
      </c>
      <c r="F1001" s="45">
        <f>ROUND(Source!AU982,O1001)</f>
        <v>214050.20000000001</v>
      </c>
      <c r="G1001" s="45" t="s">
        <v>157</v>
      </c>
      <c r="H1001" s="45" t="s">
        <v>158</v>
      </c>
      <c r="I1001" s="45"/>
      <c r="J1001" s="45"/>
      <c r="K1001" s="45">
        <v>217</v>
      </c>
      <c r="L1001" s="45">
        <v>18</v>
      </c>
      <c r="M1001" s="45">
        <v>3</v>
      </c>
      <c r="N1001" s="45"/>
      <c r="O1001" s="45">
        <v>2</v>
      </c>
      <c r="P1001" s="45"/>
      <c r="Q1001" s="45"/>
      <c r="R1001" s="45"/>
      <c r="S1001" s="45"/>
      <c r="T1001" s="45"/>
      <c r="U1001" s="45"/>
      <c r="V1001" s="45"/>
      <c r="W1001" s="45">
        <v>214050.20000000001</v>
      </c>
      <c r="X1001" s="45">
        <v>1</v>
      </c>
      <c r="Y1001" s="45">
        <v>214050.20000000001</v>
      </c>
      <c r="Z1001" s="45"/>
      <c r="AA1001" s="45"/>
      <c r="AB1001" s="45"/>
    </row>
    <row r="1002" ht="12.75">
      <c r="A1002" s="45">
        <v>50</v>
      </c>
      <c r="B1002" s="45">
        <v>0</v>
      </c>
      <c r="C1002" s="45">
        <v>0</v>
      </c>
      <c r="D1002" s="45">
        <v>1</v>
      </c>
      <c r="E1002" s="45">
        <v>230</v>
      </c>
      <c r="F1002" s="45">
        <f>ROUND(Source!BA982,O1002)</f>
        <v>0</v>
      </c>
      <c r="G1002" s="45" t="s">
        <v>159</v>
      </c>
      <c r="H1002" s="45" t="s">
        <v>160</v>
      </c>
      <c r="I1002" s="45"/>
      <c r="J1002" s="45"/>
      <c r="K1002" s="45">
        <v>230</v>
      </c>
      <c r="L1002" s="45">
        <v>19</v>
      </c>
      <c r="M1002" s="45">
        <v>3</v>
      </c>
      <c r="N1002" s="45"/>
      <c r="O1002" s="45">
        <v>2</v>
      </c>
      <c r="P1002" s="45"/>
      <c r="Q1002" s="45"/>
      <c r="R1002" s="45"/>
      <c r="S1002" s="45"/>
      <c r="T1002" s="45"/>
      <c r="U1002" s="45"/>
      <c r="V1002" s="45"/>
      <c r="W1002" s="45">
        <v>0</v>
      </c>
      <c r="X1002" s="45">
        <v>1</v>
      </c>
      <c r="Y1002" s="45">
        <v>0</v>
      </c>
      <c r="Z1002" s="45"/>
      <c r="AA1002" s="45"/>
      <c r="AB1002" s="45"/>
    </row>
    <row r="1003" ht="12.75">
      <c r="A1003" s="45">
        <v>50</v>
      </c>
      <c r="B1003" s="45">
        <v>0</v>
      </c>
      <c r="C1003" s="45">
        <v>0</v>
      </c>
      <c r="D1003" s="45">
        <v>1</v>
      </c>
      <c r="E1003" s="45">
        <v>206</v>
      </c>
      <c r="F1003" s="45">
        <f>ROUND(Source!T982,O1003)</f>
        <v>0</v>
      </c>
      <c r="G1003" s="45" t="s">
        <v>161</v>
      </c>
      <c r="H1003" s="45" t="s">
        <v>162</v>
      </c>
      <c r="I1003" s="45"/>
      <c r="J1003" s="45"/>
      <c r="K1003" s="45">
        <v>206</v>
      </c>
      <c r="L1003" s="45">
        <v>20</v>
      </c>
      <c r="M1003" s="45">
        <v>3</v>
      </c>
      <c r="N1003" s="45"/>
      <c r="O1003" s="45">
        <v>2</v>
      </c>
      <c r="P1003" s="45"/>
      <c r="Q1003" s="45"/>
      <c r="R1003" s="45"/>
      <c r="S1003" s="45"/>
      <c r="T1003" s="45"/>
      <c r="U1003" s="45"/>
      <c r="V1003" s="45"/>
      <c r="W1003" s="45">
        <v>0</v>
      </c>
      <c r="X1003" s="45">
        <v>1</v>
      </c>
      <c r="Y1003" s="45">
        <v>0</v>
      </c>
      <c r="Z1003" s="45"/>
      <c r="AA1003" s="45"/>
      <c r="AB1003" s="45"/>
    </row>
    <row r="1004" ht="12.75">
      <c r="A1004" s="45">
        <v>50</v>
      </c>
      <c r="B1004" s="45">
        <v>0</v>
      </c>
      <c r="C1004" s="45">
        <v>0</v>
      </c>
      <c r="D1004" s="45">
        <v>1</v>
      </c>
      <c r="E1004" s="45">
        <v>207</v>
      </c>
      <c r="F1004" s="45">
        <f>Source!U982</f>
        <v>72.400000000000006</v>
      </c>
      <c r="G1004" s="45" t="s">
        <v>163</v>
      </c>
      <c r="H1004" s="45" t="s">
        <v>164</v>
      </c>
      <c r="I1004" s="45"/>
      <c r="J1004" s="45"/>
      <c r="K1004" s="45">
        <v>207</v>
      </c>
      <c r="L1004" s="45">
        <v>21</v>
      </c>
      <c r="M1004" s="45">
        <v>3</v>
      </c>
      <c r="N1004" s="45"/>
      <c r="O1004" s="45">
        <v>-1</v>
      </c>
      <c r="P1004" s="45"/>
      <c r="Q1004" s="45"/>
      <c r="R1004" s="45"/>
      <c r="S1004" s="45"/>
      <c r="T1004" s="45"/>
      <c r="U1004" s="45"/>
      <c r="V1004" s="45"/>
      <c r="W1004" s="45">
        <v>72.400000000000006</v>
      </c>
      <c r="X1004" s="45">
        <v>1</v>
      </c>
      <c r="Y1004" s="45">
        <v>72.400000000000006</v>
      </c>
      <c r="Z1004" s="45"/>
      <c r="AA1004" s="45"/>
      <c r="AB1004" s="45"/>
    </row>
    <row r="1005" ht="12.75">
      <c r="A1005" s="45">
        <v>50</v>
      </c>
      <c r="B1005" s="45">
        <v>0</v>
      </c>
      <c r="C1005" s="45">
        <v>0</v>
      </c>
      <c r="D1005" s="45">
        <v>1</v>
      </c>
      <c r="E1005" s="45">
        <v>208</v>
      </c>
      <c r="F1005" s="45">
        <f>Source!V982</f>
        <v>0</v>
      </c>
      <c r="G1005" s="45" t="s">
        <v>165</v>
      </c>
      <c r="H1005" s="45" t="s">
        <v>166</v>
      </c>
      <c r="I1005" s="45"/>
      <c r="J1005" s="45"/>
      <c r="K1005" s="45">
        <v>208</v>
      </c>
      <c r="L1005" s="45">
        <v>22</v>
      </c>
      <c r="M1005" s="45">
        <v>3</v>
      </c>
      <c r="N1005" s="45"/>
      <c r="O1005" s="45">
        <v>-1</v>
      </c>
      <c r="P1005" s="45"/>
      <c r="Q1005" s="45"/>
      <c r="R1005" s="45"/>
      <c r="S1005" s="45"/>
      <c r="T1005" s="45"/>
      <c r="U1005" s="45"/>
      <c r="V1005" s="45"/>
      <c r="W1005" s="45">
        <v>0</v>
      </c>
      <c r="X1005" s="45">
        <v>1</v>
      </c>
      <c r="Y1005" s="45">
        <v>0</v>
      </c>
      <c r="Z1005" s="45"/>
      <c r="AA1005" s="45"/>
      <c r="AB1005" s="45"/>
    </row>
    <row r="1006" ht="12.75">
      <c r="A1006" s="45">
        <v>50</v>
      </c>
      <c r="B1006" s="45">
        <v>0</v>
      </c>
      <c r="C1006" s="45">
        <v>0</v>
      </c>
      <c r="D1006" s="45">
        <v>1</v>
      </c>
      <c r="E1006" s="45">
        <v>209</v>
      </c>
      <c r="F1006" s="45">
        <f>ROUND(Source!W982,O1006)</f>
        <v>0</v>
      </c>
      <c r="G1006" s="45" t="s">
        <v>167</v>
      </c>
      <c r="H1006" s="45" t="s">
        <v>168</v>
      </c>
      <c r="I1006" s="45"/>
      <c r="J1006" s="45"/>
      <c r="K1006" s="45">
        <v>209</v>
      </c>
      <c r="L1006" s="45">
        <v>23</v>
      </c>
      <c r="M1006" s="45">
        <v>3</v>
      </c>
      <c r="N1006" s="45"/>
      <c r="O1006" s="45">
        <v>2</v>
      </c>
      <c r="P1006" s="45"/>
      <c r="Q1006" s="45"/>
      <c r="R1006" s="45"/>
      <c r="S1006" s="45"/>
      <c r="T1006" s="45"/>
      <c r="U1006" s="45"/>
      <c r="V1006" s="45"/>
      <c r="W1006" s="45">
        <v>0</v>
      </c>
      <c r="X1006" s="45">
        <v>1</v>
      </c>
      <c r="Y1006" s="45">
        <v>0</v>
      </c>
      <c r="Z1006" s="45"/>
      <c r="AA1006" s="45"/>
      <c r="AB1006" s="45"/>
    </row>
    <row r="1007" ht="12.75">
      <c r="A1007" s="45">
        <v>50</v>
      </c>
      <c r="B1007" s="45">
        <v>0</v>
      </c>
      <c r="C1007" s="45">
        <v>0</v>
      </c>
      <c r="D1007" s="45">
        <v>1</v>
      </c>
      <c r="E1007" s="45">
        <v>233</v>
      </c>
      <c r="F1007" s="45">
        <f>ROUND(Source!BD982,O1007)</f>
        <v>0</v>
      </c>
      <c r="G1007" s="45" t="s">
        <v>169</v>
      </c>
      <c r="H1007" s="45" t="s">
        <v>170</v>
      </c>
      <c r="I1007" s="45"/>
      <c r="J1007" s="45"/>
      <c r="K1007" s="45">
        <v>233</v>
      </c>
      <c r="L1007" s="45">
        <v>24</v>
      </c>
      <c r="M1007" s="45">
        <v>3</v>
      </c>
      <c r="N1007" s="45"/>
      <c r="O1007" s="45">
        <v>2</v>
      </c>
      <c r="P1007" s="45"/>
      <c r="Q1007" s="45"/>
      <c r="R1007" s="45"/>
      <c r="S1007" s="45"/>
      <c r="T1007" s="45"/>
      <c r="U1007" s="45"/>
      <c r="V1007" s="45"/>
      <c r="W1007" s="45">
        <v>0</v>
      </c>
      <c r="X1007" s="45">
        <v>1</v>
      </c>
      <c r="Y1007" s="45">
        <v>0</v>
      </c>
      <c r="Z1007" s="45"/>
      <c r="AA1007" s="45"/>
      <c r="AB1007" s="45"/>
    </row>
    <row r="1008" ht="12.75">
      <c r="A1008" s="45">
        <v>50</v>
      </c>
      <c r="B1008" s="45">
        <v>0</v>
      </c>
      <c r="C1008" s="45">
        <v>0</v>
      </c>
      <c r="D1008" s="45">
        <v>1</v>
      </c>
      <c r="E1008" s="45">
        <v>210</v>
      </c>
      <c r="F1008" s="45">
        <f>ROUND(Source!X982,O1008)</f>
        <v>12973.52</v>
      </c>
      <c r="G1008" s="45" t="s">
        <v>171</v>
      </c>
      <c r="H1008" s="45" t="s">
        <v>172</v>
      </c>
      <c r="I1008" s="45"/>
      <c r="J1008" s="45"/>
      <c r="K1008" s="45">
        <v>210</v>
      </c>
      <c r="L1008" s="45">
        <v>25</v>
      </c>
      <c r="M1008" s="45">
        <v>3</v>
      </c>
      <c r="N1008" s="45"/>
      <c r="O1008" s="45">
        <v>2</v>
      </c>
      <c r="P1008" s="45"/>
      <c r="Q1008" s="45"/>
      <c r="R1008" s="45"/>
      <c r="S1008" s="45"/>
      <c r="T1008" s="45"/>
      <c r="U1008" s="45"/>
      <c r="V1008" s="45"/>
      <c r="W1008" s="45">
        <v>12973.52</v>
      </c>
      <c r="X1008" s="45">
        <v>1</v>
      </c>
      <c r="Y1008" s="45">
        <v>12973.52</v>
      </c>
      <c r="Z1008" s="45"/>
      <c r="AA1008" s="45"/>
      <c r="AB1008" s="45"/>
    </row>
    <row r="1009" ht="12.75">
      <c r="A1009" s="45">
        <v>50</v>
      </c>
      <c r="B1009" s="45">
        <v>0</v>
      </c>
      <c r="C1009" s="45">
        <v>0</v>
      </c>
      <c r="D1009" s="45">
        <v>1</v>
      </c>
      <c r="E1009" s="45">
        <v>211</v>
      </c>
      <c r="F1009" s="45">
        <f>ROUND(Source!Y982,O1009)</f>
        <v>1853.3599999999999</v>
      </c>
      <c r="G1009" s="45" t="s">
        <v>173</v>
      </c>
      <c r="H1009" s="45" t="s">
        <v>174</v>
      </c>
      <c r="I1009" s="45"/>
      <c r="J1009" s="45"/>
      <c r="K1009" s="45">
        <v>211</v>
      </c>
      <c r="L1009" s="45">
        <v>26</v>
      </c>
      <c r="M1009" s="45">
        <v>3</v>
      </c>
      <c r="N1009" s="45"/>
      <c r="O1009" s="45">
        <v>2</v>
      </c>
      <c r="P1009" s="45"/>
      <c r="Q1009" s="45"/>
      <c r="R1009" s="45"/>
      <c r="S1009" s="45"/>
      <c r="T1009" s="45"/>
      <c r="U1009" s="45"/>
      <c r="V1009" s="45"/>
      <c r="W1009" s="45">
        <v>1853.3599999999999</v>
      </c>
      <c r="X1009" s="45">
        <v>1</v>
      </c>
      <c r="Y1009" s="45">
        <v>1853.3599999999999</v>
      </c>
      <c r="Z1009" s="45"/>
      <c r="AA1009" s="45"/>
      <c r="AB1009" s="45"/>
    </row>
    <row r="1010" ht="12.75">
      <c r="A1010" s="45">
        <v>50</v>
      </c>
      <c r="B1010" s="45">
        <v>0</v>
      </c>
      <c r="C1010" s="45">
        <v>0</v>
      </c>
      <c r="D1010" s="45">
        <v>1</v>
      </c>
      <c r="E1010" s="45">
        <v>224</v>
      </c>
      <c r="F1010" s="45">
        <f>ROUND(Source!AR982,O1010)</f>
        <v>214050.20000000001</v>
      </c>
      <c r="G1010" s="45" t="s">
        <v>175</v>
      </c>
      <c r="H1010" s="45" t="s">
        <v>176</v>
      </c>
      <c r="I1010" s="45"/>
      <c r="J1010" s="45"/>
      <c r="K1010" s="45">
        <v>224</v>
      </c>
      <c r="L1010" s="45">
        <v>27</v>
      </c>
      <c r="M1010" s="45">
        <v>3</v>
      </c>
      <c r="N1010" s="45"/>
      <c r="O1010" s="45">
        <v>2</v>
      </c>
      <c r="P1010" s="45"/>
      <c r="Q1010" s="45"/>
      <c r="R1010" s="45"/>
      <c r="S1010" s="45"/>
      <c r="T1010" s="45"/>
      <c r="U1010" s="45"/>
      <c r="V1010" s="45"/>
      <c r="W1010" s="45">
        <v>214050.20000000001</v>
      </c>
      <c r="X1010" s="45">
        <v>1</v>
      </c>
      <c r="Y1010" s="45">
        <v>214050.20000000001</v>
      </c>
      <c r="Z1010" s="45"/>
      <c r="AA1010" s="45"/>
      <c r="AB1010" s="45"/>
    </row>
    <row r="1011" ht="12.75">
      <c r="A1011" s="45">
        <v>50</v>
      </c>
      <c r="B1011" s="45">
        <v>1</v>
      </c>
      <c r="C1011" s="45">
        <v>0</v>
      </c>
      <c r="D1011" s="45">
        <v>2</v>
      </c>
      <c r="E1011" s="45">
        <v>0</v>
      </c>
      <c r="F1011" s="45">
        <f>ROUND(F1010,O1011)</f>
        <v>214050.20000000001</v>
      </c>
      <c r="G1011" s="45" t="s">
        <v>177</v>
      </c>
      <c r="H1011" s="45" t="s">
        <v>178</v>
      </c>
      <c r="I1011" s="45"/>
      <c r="J1011" s="45"/>
      <c r="K1011" s="45">
        <v>212</v>
      </c>
      <c r="L1011" s="45">
        <v>28</v>
      </c>
      <c r="M1011" s="45">
        <v>0</v>
      </c>
      <c r="N1011" s="45"/>
      <c r="O1011" s="45">
        <v>2</v>
      </c>
      <c r="P1011" s="45"/>
      <c r="Q1011" s="45"/>
      <c r="R1011" s="45"/>
      <c r="S1011" s="45"/>
      <c r="T1011" s="45"/>
      <c r="U1011" s="45"/>
      <c r="V1011" s="45"/>
      <c r="W1011" s="45">
        <v>214050.20000000001</v>
      </c>
      <c r="X1011" s="45">
        <v>1</v>
      </c>
      <c r="Y1011" s="45">
        <v>214050.20000000001</v>
      </c>
      <c r="Z1011" s="45"/>
      <c r="AA1011" s="45"/>
      <c r="AB1011" s="45"/>
    </row>
    <row r="1012" ht="12.75">
      <c r="A1012" s="45">
        <v>50</v>
      </c>
      <c r="B1012" s="45">
        <v>1</v>
      </c>
      <c r="C1012" s="45">
        <v>0</v>
      </c>
      <c r="D1012" s="45">
        <v>2</v>
      </c>
      <c r="E1012" s="45">
        <v>0</v>
      </c>
      <c r="F1012" s="45">
        <f>ROUND(F1011*0.2,O1012)</f>
        <v>42810.040000000001</v>
      </c>
      <c r="G1012" s="45" t="s">
        <v>179</v>
      </c>
      <c r="H1012" s="45" t="s">
        <v>180</v>
      </c>
      <c r="I1012" s="45"/>
      <c r="J1012" s="45"/>
      <c r="K1012" s="45">
        <v>212</v>
      </c>
      <c r="L1012" s="45">
        <v>29</v>
      </c>
      <c r="M1012" s="45">
        <v>0</v>
      </c>
      <c r="N1012" s="45"/>
      <c r="O1012" s="45">
        <v>2</v>
      </c>
      <c r="P1012" s="45"/>
      <c r="Q1012" s="45"/>
      <c r="R1012" s="45"/>
      <c r="S1012" s="45"/>
      <c r="T1012" s="45"/>
      <c r="U1012" s="45"/>
      <c r="V1012" s="45"/>
      <c r="W1012" s="45">
        <v>42810.040000000001</v>
      </c>
      <c r="X1012" s="45">
        <v>1</v>
      </c>
      <c r="Y1012" s="45">
        <v>42810.040000000001</v>
      </c>
      <c r="Z1012" s="45"/>
      <c r="AA1012" s="45"/>
      <c r="AB1012" s="45"/>
    </row>
    <row r="1013" ht="12.75">
      <c r="A1013" s="45">
        <v>50</v>
      </c>
      <c r="B1013" s="45">
        <v>1</v>
      </c>
      <c r="C1013" s="45">
        <v>0</v>
      </c>
      <c r="D1013" s="45">
        <v>2</v>
      </c>
      <c r="E1013" s="45">
        <v>213</v>
      </c>
      <c r="F1013" s="45">
        <f>ROUND(F1011+F1012,O1013)</f>
        <v>256860.23999999999</v>
      </c>
      <c r="G1013" s="45" t="s">
        <v>181</v>
      </c>
      <c r="H1013" s="45" t="s">
        <v>175</v>
      </c>
      <c r="I1013" s="45"/>
      <c r="J1013" s="45"/>
      <c r="K1013" s="45">
        <v>212</v>
      </c>
      <c r="L1013" s="45">
        <v>30</v>
      </c>
      <c r="M1013" s="45">
        <v>0</v>
      </c>
      <c r="N1013" s="45"/>
      <c r="O1013" s="45">
        <v>2</v>
      </c>
      <c r="P1013" s="45"/>
      <c r="Q1013" s="45"/>
      <c r="R1013" s="45"/>
      <c r="S1013" s="45"/>
      <c r="T1013" s="45"/>
      <c r="U1013" s="45"/>
      <c r="V1013" s="45"/>
      <c r="W1013" s="45">
        <v>256860.23999999999</v>
      </c>
      <c r="X1013" s="45">
        <v>1</v>
      </c>
      <c r="Y1013" s="45">
        <v>256860.23999999999</v>
      </c>
      <c r="Z1013" s="45"/>
      <c r="AA1013" s="45"/>
      <c r="AB1013" s="45"/>
    </row>
    <row r="1014" ht="12.75">
      <c r="A1014" s="45">
        <v>50</v>
      </c>
      <c r="B1014" s="45">
        <v>1</v>
      </c>
      <c r="C1014" s="45">
        <v>0</v>
      </c>
      <c r="D1014" s="45">
        <v>2</v>
      </c>
      <c r="E1014" s="45">
        <v>0</v>
      </c>
      <c r="F1014" s="45">
        <f>ROUND(F1013*0.5857501461,O1014)</f>
        <v>150455.92000000001</v>
      </c>
      <c r="G1014" s="45" t="s">
        <v>182</v>
      </c>
      <c r="H1014" s="45" t="s">
        <v>183</v>
      </c>
      <c r="I1014" s="45"/>
      <c r="J1014" s="45"/>
      <c r="K1014" s="45">
        <v>212</v>
      </c>
      <c r="L1014" s="45">
        <v>31</v>
      </c>
      <c r="M1014" s="45">
        <v>0</v>
      </c>
      <c r="N1014" s="45"/>
      <c r="O1014" s="45">
        <v>2</v>
      </c>
      <c r="P1014" s="45"/>
      <c r="Q1014" s="45"/>
      <c r="R1014" s="45"/>
      <c r="S1014" s="45"/>
      <c r="T1014" s="45"/>
      <c r="U1014" s="45"/>
      <c r="V1014" s="45"/>
      <c r="W1014" s="45">
        <v>150455.92000000001</v>
      </c>
      <c r="X1014" s="45">
        <v>1</v>
      </c>
      <c r="Y1014" s="45">
        <v>150455.92000000001</v>
      </c>
      <c r="Z1014" s="45"/>
      <c r="AA1014" s="45"/>
      <c r="AB1014" s="45"/>
    </row>
    <row r="1016" ht="12.75">
      <c r="A1016" s="42">
        <v>4</v>
      </c>
      <c r="B1016" s="42">
        <v>1</v>
      </c>
      <c r="C1016" s="42"/>
      <c r="D1016" s="42">
        <f>ROW(A1106)</f>
        <v>1106</v>
      </c>
      <c r="E1016" s="42"/>
      <c r="F1016" s="42" t="s">
        <v>97</v>
      </c>
      <c r="G1016" s="42" t="s">
        <v>203</v>
      </c>
      <c r="H1016" s="42"/>
      <c r="I1016" s="42">
        <v>0</v>
      </c>
      <c r="J1016" s="42"/>
      <c r="K1016" s="42">
        <v>-1</v>
      </c>
      <c r="L1016" s="42"/>
      <c r="M1016" s="42"/>
      <c r="N1016" s="42"/>
      <c r="O1016" s="42"/>
      <c r="P1016" s="42"/>
      <c r="Q1016" s="42"/>
      <c r="R1016" s="42"/>
      <c r="S1016" s="42">
        <v>0</v>
      </c>
      <c r="T1016" s="42"/>
      <c r="U1016" s="42"/>
      <c r="V1016" s="42">
        <v>0</v>
      </c>
      <c r="W1016" s="42"/>
      <c r="X1016" s="42"/>
      <c r="Y1016" s="42"/>
      <c r="Z1016" s="42"/>
      <c r="AA1016" s="42"/>
      <c r="AB1016" s="42"/>
      <c r="AC1016" s="42"/>
      <c r="AD1016" s="42"/>
      <c r="AE1016" s="42"/>
      <c r="AF1016" s="42"/>
      <c r="AG1016" s="42"/>
      <c r="AH1016" s="42"/>
      <c r="AI1016" s="42"/>
      <c r="AJ1016" s="42"/>
      <c r="AK1016" s="42"/>
      <c r="AL1016" s="42"/>
      <c r="AM1016" s="42"/>
      <c r="AN1016" s="42"/>
      <c r="AO1016" s="42"/>
      <c r="AP1016" s="42"/>
      <c r="AQ1016" s="42"/>
      <c r="AR1016" s="42"/>
      <c r="AS1016" s="42"/>
      <c r="AT1016" s="42"/>
      <c r="AU1016" s="42"/>
      <c r="AV1016" s="42"/>
      <c r="AW1016" s="42"/>
      <c r="AX1016" s="42"/>
      <c r="AY1016" s="42"/>
      <c r="AZ1016" s="42"/>
      <c r="BA1016" s="42"/>
      <c r="BB1016" s="42"/>
      <c r="BC1016" s="42"/>
      <c r="BD1016" s="42"/>
      <c r="BE1016" s="42"/>
      <c r="BF1016" s="42"/>
      <c r="BG1016" s="42"/>
      <c r="BH1016" s="42"/>
      <c r="BI1016" s="42"/>
      <c r="BJ1016" s="42"/>
      <c r="BK1016" s="42"/>
      <c r="BL1016" s="42"/>
      <c r="BM1016" s="42"/>
      <c r="BN1016" s="42"/>
      <c r="BO1016" s="42"/>
      <c r="BP1016" s="42"/>
      <c r="BQ1016" s="42"/>
      <c r="BR1016" s="42"/>
      <c r="BS1016" s="42"/>
      <c r="BT1016" s="42"/>
      <c r="BU1016" s="42"/>
      <c r="BV1016" s="42"/>
      <c r="BW1016" s="42"/>
      <c r="BX1016" s="42">
        <v>0</v>
      </c>
      <c r="BY1016" s="42"/>
      <c r="BZ1016" s="42"/>
      <c r="CA1016" s="42"/>
      <c r="CB1016" s="42"/>
      <c r="CC1016" s="42"/>
      <c r="CD1016" s="42"/>
      <c r="CE1016" s="42"/>
      <c r="CF1016" s="42"/>
      <c r="CG1016" s="42"/>
      <c r="CH1016" s="42"/>
      <c r="CI1016" s="42"/>
      <c r="CJ1016" s="42">
        <v>0</v>
      </c>
    </row>
    <row r="1018" ht="12.75">
      <c r="A1018" s="43">
        <v>52</v>
      </c>
      <c r="B1018" s="43">
        <f>B1106</f>
        <v>1</v>
      </c>
      <c r="C1018" s="43">
        <f>C1106</f>
        <v>4</v>
      </c>
      <c r="D1018" s="43">
        <f>D1106</f>
        <v>1016</v>
      </c>
      <c r="E1018" s="43">
        <f>E1106</f>
        <v>0</v>
      </c>
      <c r="F1018" s="43" t="str">
        <f>F1106</f>
        <v xml:space="preserve">Новый раздел</v>
      </c>
      <c r="G1018" s="43" t="str">
        <f>G1106</f>
        <v xml:space="preserve">Старо-Покровское кладбище, 1-ый Дорожный проезд</v>
      </c>
      <c r="H1018" s="43"/>
      <c r="I1018" s="43"/>
      <c r="J1018" s="43"/>
      <c r="K1018" s="43"/>
      <c r="L1018" s="43"/>
      <c r="M1018" s="43"/>
      <c r="N1018" s="43"/>
      <c r="O1018" s="43">
        <f>O1106</f>
        <v>219305.03</v>
      </c>
      <c r="P1018" s="43">
        <f>P1106</f>
        <v>117667</v>
      </c>
      <c r="Q1018" s="43">
        <f>Q1106</f>
        <v>79952.429999999993</v>
      </c>
      <c r="R1018" s="43">
        <f>R1106</f>
        <v>41517.769999999997</v>
      </c>
      <c r="S1018" s="43">
        <f>S1106</f>
        <v>21685.599999999999</v>
      </c>
      <c r="T1018" s="43">
        <f>T1106</f>
        <v>0</v>
      </c>
      <c r="U1018" s="43">
        <f>U1106</f>
        <v>83.900000000000006</v>
      </c>
      <c r="V1018" s="43">
        <f>V1106</f>
        <v>0</v>
      </c>
      <c r="W1018" s="43">
        <f>W1106</f>
        <v>0</v>
      </c>
      <c r="X1018" s="43">
        <f>X1106</f>
        <v>15179.92</v>
      </c>
      <c r="Y1018" s="43">
        <f>Y1106</f>
        <v>2168.5599999999999</v>
      </c>
      <c r="Z1018" s="43">
        <f>Z1106</f>
        <v>0</v>
      </c>
      <c r="AA1018" s="43">
        <f>AA1106</f>
        <v>0</v>
      </c>
      <c r="AB1018" s="43">
        <f>AB1106</f>
        <v>0</v>
      </c>
      <c r="AC1018" s="43">
        <f>AC1106</f>
        <v>0</v>
      </c>
      <c r="AD1018" s="43">
        <f>AD1106</f>
        <v>0</v>
      </c>
      <c r="AE1018" s="43">
        <f>AE1106</f>
        <v>0</v>
      </c>
      <c r="AF1018" s="43">
        <f>AF1106</f>
        <v>0</v>
      </c>
      <c r="AG1018" s="43">
        <f>AG1106</f>
        <v>0</v>
      </c>
      <c r="AH1018" s="43">
        <f>AH1106</f>
        <v>0</v>
      </c>
      <c r="AI1018" s="43">
        <f>AI1106</f>
        <v>0</v>
      </c>
      <c r="AJ1018" s="43">
        <f>AJ1106</f>
        <v>0</v>
      </c>
      <c r="AK1018" s="43">
        <f>AK1106</f>
        <v>0</v>
      </c>
      <c r="AL1018" s="43">
        <f>AL1106</f>
        <v>0</v>
      </c>
      <c r="AM1018" s="43">
        <f>AM1106</f>
        <v>0</v>
      </c>
      <c r="AN1018" s="43">
        <f>AN1106</f>
        <v>0</v>
      </c>
      <c r="AO1018" s="43">
        <f>AO1106</f>
        <v>0</v>
      </c>
      <c r="AP1018" s="43">
        <f>AP1106</f>
        <v>0</v>
      </c>
      <c r="AQ1018" s="43">
        <f>AQ1106</f>
        <v>0</v>
      </c>
      <c r="AR1018" s="43">
        <f>AR1106</f>
        <v>252900.26999999999</v>
      </c>
      <c r="AS1018" s="43">
        <f>AS1106</f>
        <v>0</v>
      </c>
      <c r="AT1018" s="43">
        <f>AT1106</f>
        <v>0</v>
      </c>
      <c r="AU1018" s="43">
        <f>AU1106</f>
        <v>252900.26999999999</v>
      </c>
      <c r="AV1018" s="43">
        <f>AV1106</f>
        <v>117667</v>
      </c>
      <c r="AW1018" s="43">
        <f>AW1106</f>
        <v>117667</v>
      </c>
      <c r="AX1018" s="43">
        <f>AX1106</f>
        <v>0</v>
      </c>
      <c r="AY1018" s="43">
        <f>AY1106</f>
        <v>117667</v>
      </c>
      <c r="AZ1018" s="43">
        <f>AZ1106</f>
        <v>0</v>
      </c>
      <c r="BA1018" s="43">
        <f>BA1106</f>
        <v>0</v>
      </c>
      <c r="BB1018" s="43">
        <f>BB1106</f>
        <v>0</v>
      </c>
      <c r="BC1018" s="43">
        <f>BC1106</f>
        <v>0</v>
      </c>
      <c r="BD1018" s="43">
        <f>BD1106</f>
        <v>0</v>
      </c>
      <c r="BE1018" s="43">
        <f>BE1106</f>
        <v>0</v>
      </c>
      <c r="BF1018" s="43">
        <f>BF1106</f>
        <v>0</v>
      </c>
      <c r="BG1018" s="43">
        <f>BG1106</f>
        <v>0</v>
      </c>
      <c r="BH1018" s="43">
        <f>BH1106</f>
        <v>0</v>
      </c>
      <c r="BI1018" s="43">
        <f>BI1106</f>
        <v>0</v>
      </c>
      <c r="BJ1018" s="43">
        <f>BJ1106</f>
        <v>0</v>
      </c>
      <c r="BK1018" s="43">
        <f>BK1106</f>
        <v>0</v>
      </c>
      <c r="BL1018" s="43">
        <f>BL1106</f>
        <v>0</v>
      </c>
      <c r="BM1018" s="43">
        <f>BM1106</f>
        <v>0</v>
      </c>
      <c r="BN1018" s="43">
        <f>BN1106</f>
        <v>0</v>
      </c>
      <c r="BO1018" s="43">
        <f>BO1106</f>
        <v>0</v>
      </c>
      <c r="BP1018" s="43">
        <f>BP1106</f>
        <v>0</v>
      </c>
      <c r="BQ1018" s="43">
        <f>BQ1106</f>
        <v>0</v>
      </c>
      <c r="BR1018" s="43">
        <f>BR1106</f>
        <v>0</v>
      </c>
      <c r="BS1018" s="43">
        <f>BS1106</f>
        <v>0</v>
      </c>
      <c r="BT1018" s="43">
        <f>BT1106</f>
        <v>0</v>
      </c>
      <c r="BU1018" s="43">
        <f>BU1106</f>
        <v>0</v>
      </c>
      <c r="BV1018" s="43">
        <f>BV1106</f>
        <v>0</v>
      </c>
      <c r="BW1018" s="43">
        <f>BW1106</f>
        <v>0</v>
      </c>
      <c r="BX1018" s="43">
        <f>BX1106</f>
        <v>0</v>
      </c>
      <c r="BY1018" s="43">
        <f>BY1106</f>
        <v>0</v>
      </c>
      <c r="BZ1018" s="43">
        <f>BZ1106</f>
        <v>0</v>
      </c>
      <c r="CA1018" s="43">
        <f>CA1106</f>
        <v>0</v>
      </c>
      <c r="CB1018" s="43">
        <f>CB1106</f>
        <v>0</v>
      </c>
      <c r="CC1018" s="43">
        <f>CC1106</f>
        <v>0</v>
      </c>
      <c r="CD1018" s="43">
        <f>CD1106</f>
        <v>0</v>
      </c>
      <c r="CE1018" s="43">
        <f>CE1106</f>
        <v>0</v>
      </c>
      <c r="CF1018" s="43">
        <f>CF1106</f>
        <v>0</v>
      </c>
      <c r="CG1018" s="43">
        <f>CG1106</f>
        <v>0</v>
      </c>
      <c r="CH1018" s="43">
        <f>CH1106</f>
        <v>0</v>
      </c>
      <c r="CI1018" s="43">
        <f>CI1106</f>
        <v>0</v>
      </c>
      <c r="CJ1018" s="43">
        <f>CJ1106</f>
        <v>0</v>
      </c>
      <c r="CK1018" s="43">
        <f>CK1106</f>
        <v>0</v>
      </c>
      <c r="CL1018" s="43">
        <f>CL1106</f>
        <v>0</v>
      </c>
      <c r="CM1018" s="43">
        <f>CM1106</f>
        <v>0</v>
      </c>
      <c r="CN1018" s="43">
        <f>CN1106</f>
        <v>0</v>
      </c>
      <c r="CO1018" s="43">
        <f>CO1106</f>
        <v>0</v>
      </c>
      <c r="CP1018" s="43">
        <f>CP1106</f>
        <v>0</v>
      </c>
      <c r="CQ1018" s="43">
        <f>CQ1106</f>
        <v>0</v>
      </c>
      <c r="CR1018" s="43">
        <f>CR1106</f>
        <v>0</v>
      </c>
      <c r="CS1018" s="43">
        <f>CS1106</f>
        <v>0</v>
      </c>
      <c r="CT1018" s="43">
        <f>CT1106</f>
        <v>0</v>
      </c>
      <c r="CU1018" s="43">
        <f>CU1106</f>
        <v>0</v>
      </c>
      <c r="CV1018" s="43">
        <f>CV1106</f>
        <v>0</v>
      </c>
      <c r="CW1018" s="43">
        <f>CW1106</f>
        <v>0</v>
      </c>
      <c r="CX1018" s="43">
        <f>CX1106</f>
        <v>0</v>
      </c>
      <c r="CY1018" s="43">
        <f>CY1106</f>
        <v>0</v>
      </c>
      <c r="CZ1018" s="43">
        <f>CZ1106</f>
        <v>0</v>
      </c>
      <c r="DA1018" s="43">
        <f>DA1106</f>
        <v>0</v>
      </c>
      <c r="DB1018" s="43">
        <f>DB1106</f>
        <v>0</v>
      </c>
      <c r="DC1018" s="43">
        <f>DC1106</f>
        <v>0</v>
      </c>
      <c r="DD1018" s="43">
        <f>DD1106</f>
        <v>0</v>
      </c>
      <c r="DE1018" s="43">
        <f>DE1106</f>
        <v>0</v>
      </c>
      <c r="DF1018" s="43">
        <f>DF1106</f>
        <v>0</v>
      </c>
      <c r="DG1018" s="44">
        <f>DG1106</f>
        <v>0</v>
      </c>
      <c r="DH1018" s="44">
        <f>DH1106</f>
        <v>0</v>
      </c>
      <c r="DI1018" s="44">
        <f>DI1106</f>
        <v>0</v>
      </c>
      <c r="DJ1018" s="44">
        <f>DJ1106</f>
        <v>0</v>
      </c>
      <c r="DK1018" s="44">
        <f>DK1106</f>
        <v>0</v>
      </c>
      <c r="DL1018" s="44">
        <f>DL1106</f>
        <v>0</v>
      </c>
      <c r="DM1018" s="44">
        <f>DM1106</f>
        <v>0</v>
      </c>
      <c r="DN1018" s="44">
        <f>DN1106</f>
        <v>0</v>
      </c>
      <c r="DO1018" s="44">
        <f>DO1106</f>
        <v>0</v>
      </c>
      <c r="DP1018" s="44">
        <f>DP1106</f>
        <v>0</v>
      </c>
      <c r="DQ1018" s="44">
        <f>DQ1106</f>
        <v>0</v>
      </c>
      <c r="DR1018" s="44">
        <f>DR1106</f>
        <v>0</v>
      </c>
      <c r="DS1018" s="44">
        <f>DS1106</f>
        <v>0</v>
      </c>
      <c r="DT1018" s="44">
        <f>DT1106</f>
        <v>0</v>
      </c>
      <c r="DU1018" s="44">
        <f>DU1106</f>
        <v>0</v>
      </c>
      <c r="DV1018" s="44">
        <f>DV1106</f>
        <v>0</v>
      </c>
      <c r="DW1018" s="44">
        <f>DW1106</f>
        <v>0</v>
      </c>
      <c r="DX1018" s="44">
        <f>DX1106</f>
        <v>0</v>
      </c>
      <c r="DY1018" s="44">
        <f>DY1106</f>
        <v>0</v>
      </c>
      <c r="DZ1018" s="44">
        <f>DZ1106</f>
        <v>0</v>
      </c>
      <c r="EA1018" s="44">
        <f>EA1106</f>
        <v>0</v>
      </c>
      <c r="EB1018" s="44">
        <f>EB1106</f>
        <v>0</v>
      </c>
      <c r="EC1018" s="44">
        <f>EC1106</f>
        <v>0</v>
      </c>
      <c r="ED1018" s="44">
        <f>ED1106</f>
        <v>0</v>
      </c>
      <c r="EE1018" s="44">
        <f>EE1106</f>
        <v>0</v>
      </c>
      <c r="EF1018" s="44">
        <f>EF1106</f>
        <v>0</v>
      </c>
      <c r="EG1018" s="44">
        <f>EG1106</f>
        <v>0</v>
      </c>
      <c r="EH1018" s="44">
        <f>EH1106</f>
        <v>0</v>
      </c>
      <c r="EI1018" s="44">
        <f>EI1106</f>
        <v>0</v>
      </c>
      <c r="EJ1018" s="44">
        <f>EJ1106</f>
        <v>0</v>
      </c>
      <c r="EK1018" s="44">
        <f>EK1106</f>
        <v>0</v>
      </c>
      <c r="EL1018" s="44">
        <f>EL1106</f>
        <v>0</v>
      </c>
      <c r="EM1018" s="44">
        <f>EM1106</f>
        <v>0</v>
      </c>
      <c r="EN1018" s="44">
        <f>EN1106</f>
        <v>0</v>
      </c>
      <c r="EO1018" s="44">
        <f>EO1106</f>
        <v>0</v>
      </c>
      <c r="EP1018" s="44">
        <f>EP1106</f>
        <v>0</v>
      </c>
      <c r="EQ1018" s="44">
        <f>EQ1106</f>
        <v>0</v>
      </c>
      <c r="ER1018" s="44">
        <f>ER1106</f>
        <v>0</v>
      </c>
      <c r="ES1018" s="44">
        <f>ES1106</f>
        <v>0</v>
      </c>
      <c r="ET1018" s="44">
        <f>ET1106</f>
        <v>0</v>
      </c>
      <c r="EU1018" s="44">
        <f>EU1106</f>
        <v>0</v>
      </c>
      <c r="EV1018" s="44">
        <f>EV1106</f>
        <v>0</v>
      </c>
      <c r="EW1018" s="44">
        <f>EW1106</f>
        <v>0</v>
      </c>
      <c r="EX1018" s="44">
        <f>EX1106</f>
        <v>0</v>
      </c>
      <c r="EY1018" s="44">
        <f>EY1106</f>
        <v>0</v>
      </c>
      <c r="EZ1018" s="44">
        <f>EZ1106</f>
        <v>0</v>
      </c>
      <c r="FA1018" s="44">
        <f>FA1106</f>
        <v>0</v>
      </c>
      <c r="FB1018" s="44">
        <f>FB1106</f>
        <v>0</v>
      </c>
      <c r="FC1018" s="44">
        <f>FC1106</f>
        <v>0</v>
      </c>
      <c r="FD1018" s="44">
        <f>FD1106</f>
        <v>0</v>
      </c>
      <c r="FE1018" s="44">
        <f>FE1106</f>
        <v>0</v>
      </c>
      <c r="FF1018" s="44">
        <f>FF1106</f>
        <v>0</v>
      </c>
      <c r="FG1018" s="44">
        <f>FG1106</f>
        <v>0</v>
      </c>
      <c r="FH1018" s="44">
        <f>FH1106</f>
        <v>0</v>
      </c>
      <c r="FI1018" s="44">
        <f>FI1106</f>
        <v>0</v>
      </c>
      <c r="FJ1018" s="44">
        <f>FJ1106</f>
        <v>0</v>
      </c>
      <c r="FK1018" s="44">
        <f>FK1106</f>
        <v>0</v>
      </c>
      <c r="FL1018" s="44">
        <f>FL1106</f>
        <v>0</v>
      </c>
      <c r="FM1018" s="44">
        <f>FM1106</f>
        <v>0</v>
      </c>
      <c r="FN1018" s="44">
        <f>FN1106</f>
        <v>0</v>
      </c>
      <c r="FO1018" s="44">
        <f>FO1106</f>
        <v>0</v>
      </c>
      <c r="FP1018" s="44">
        <f>FP1106</f>
        <v>0</v>
      </c>
      <c r="FQ1018" s="44">
        <f>FQ1106</f>
        <v>0</v>
      </c>
      <c r="FR1018" s="44">
        <f>FR1106</f>
        <v>0</v>
      </c>
      <c r="FS1018" s="44">
        <f>FS1106</f>
        <v>0</v>
      </c>
      <c r="FT1018" s="44">
        <f>FT1106</f>
        <v>0</v>
      </c>
      <c r="FU1018" s="44">
        <f>FU1106</f>
        <v>0</v>
      </c>
      <c r="FV1018" s="44">
        <f>FV1106</f>
        <v>0</v>
      </c>
      <c r="FW1018" s="44">
        <f>FW1106</f>
        <v>0</v>
      </c>
      <c r="FX1018" s="44">
        <f>FX1106</f>
        <v>0</v>
      </c>
      <c r="FY1018" s="44">
        <f>FY1106</f>
        <v>0</v>
      </c>
      <c r="FZ1018" s="44">
        <f>FZ1106</f>
        <v>0</v>
      </c>
      <c r="GA1018" s="44">
        <f>GA1106</f>
        <v>0</v>
      </c>
      <c r="GB1018" s="44">
        <f>GB1106</f>
        <v>0</v>
      </c>
      <c r="GC1018" s="44">
        <f>GC1106</f>
        <v>0</v>
      </c>
      <c r="GD1018" s="44">
        <f>GD1106</f>
        <v>0</v>
      </c>
      <c r="GE1018" s="44">
        <f>GE1106</f>
        <v>0</v>
      </c>
      <c r="GF1018" s="44">
        <f>GF1106</f>
        <v>0</v>
      </c>
      <c r="GG1018" s="44">
        <f>GG1106</f>
        <v>0</v>
      </c>
      <c r="GH1018" s="44">
        <f>GH1106</f>
        <v>0</v>
      </c>
      <c r="GI1018" s="44">
        <f>GI1106</f>
        <v>0</v>
      </c>
      <c r="GJ1018" s="44">
        <f>GJ1106</f>
        <v>0</v>
      </c>
      <c r="GK1018" s="44">
        <f>GK1106</f>
        <v>0</v>
      </c>
      <c r="GL1018" s="44">
        <f>GL1106</f>
        <v>0</v>
      </c>
      <c r="GM1018" s="44">
        <f>GM1106</f>
        <v>0</v>
      </c>
      <c r="GN1018" s="44">
        <f>GN1106</f>
        <v>0</v>
      </c>
      <c r="GO1018" s="44">
        <f>GO1106</f>
        <v>0</v>
      </c>
      <c r="GP1018" s="44">
        <f>GP1106</f>
        <v>0</v>
      </c>
      <c r="GQ1018" s="44">
        <f>GQ1106</f>
        <v>0</v>
      </c>
      <c r="GR1018" s="44">
        <f>GR1106</f>
        <v>0</v>
      </c>
      <c r="GS1018" s="44">
        <f>GS1106</f>
        <v>0</v>
      </c>
      <c r="GT1018" s="44">
        <f>GT1106</f>
        <v>0</v>
      </c>
      <c r="GU1018" s="44">
        <f>GU1106</f>
        <v>0</v>
      </c>
      <c r="GV1018" s="44">
        <f>GV1106</f>
        <v>0</v>
      </c>
      <c r="GW1018" s="44">
        <f>GW1106</f>
        <v>0</v>
      </c>
      <c r="GX1018" s="44">
        <f>GX1106</f>
        <v>0</v>
      </c>
    </row>
    <row r="1020" ht="12.75">
      <c r="A1020" s="42">
        <v>5</v>
      </c>
      <c r="B1020" s="42">
        <v>1</v>
      </c>
      <c r="C1020" s="42"/>
      <c r="D1020" s="42">
        <f>ROW(A1029)</f>
        <v>1029</v>
      </c>
      <c r="E1020" s="42"/>
      <c r="F1020" s="42" t="s">
        <v>99</v>
      </c>
      <c r="G1020" s="42" t="s">
        <v>204</v>
      </c>
      <c r="H1020" s="42"/>
      <c r="I1020" s="42">
        <v>0</v>
      </c>
      <c r="J1020" s="42"/>
      <c r="K1020" s="42">
        <v>-1</v>
      </c>
      <c r="L1020" s="42"/>
      <c r="M1020" s="42"/>
      <c r="N1020" s="42"/>
      <c r="O1020" s="42"/>
      <c r="P1020" s="42"/>
      <c r="Q1020" s="42"/>
      <c r="R1020" s="42"/>
      <c r="S1020" s="42">
        <v>0</v>
      </c>
      <c r="T1020" s="42"/>
      <c r="U1020" s="42"/>
      <c r="V1020" s="42">
        <v>0</v>
      </c>
      <c r="W1020" s="42"/>
      <c r="X1020" s="42"/>
      <c r="Y1020" s="42"/>
      <c r="Z1020" s="42"/>
      <c r="AA1020" s="42"/>
      <c r="AB1020" s="42"/>
      <c r="AC1020" s="42"/>
      <c r="AD1020" s="42"/>
      <c r="AE1020" s="42"/>
      <c r="AF1020" s="42"/>
      <c r="AG1020" s="42"/>
      <c r="AH1020" s="42"/>
      <c r="AI1020" s="42"/>
      <c r="AJ1020" s="42"/>
      <c r="AK1020" s="42"/>
      <c r="AL1020" s="42"/>
      <c r="AM1020" s="42"/>
      <c r="AN1020" s="42"/>
      <c r="AO1020" s="42"/>
      <c r="AP1020" s="42"/>
      <c r="AQ1020" s="42"/>
      <c r="AR1020" s="42"/>
      <c r="AS1020" s="42"/>
      <c r="AT1020" s="42"/>
      <c r="AU1020" s="42"/>
      <c r="AV1020" s="42"/>
      <c r="AW1020" s="42"/>
      <c r="AX1020" s="42"/>
      <c r="AY1020" s="42"/>
      <c r="AZ1020" s="42"/>
      <c r="BA1020" s="42"/>
      <c r="BB1020" s="42"/>
      <c r="BC1020" s="42"/>
      <c r="BD1020" s="42"/>
      <c r="BE1020" s="42"/>
      <c r="BF1020" s="42"/>
      <c r="BG1020" s="42"/>
      <c r="BH1020" s="42"/>
      <c r="BI1020" s="42"/>
      <c r="BJ1020" s="42"/>
      <c r="BK1020" s="42"/>
      <c r="BL1020" s="42"/>
      <c r="BM1020" s="42"/>
      <c r="BN1020" s="42"/>
      <c r="BO1020" s="42"/>
      <c r="BP1020" s="42"/>
      <c r="BQ1020" s="42"/>
      <c r="BR1020" s="42"/>
      <c r="BS1020" s="42"/>
      <c r="BT1020" s="42"/>
      <c r="BU1020" s="42"/>
      <c r="BV1020" s="42"/>
      <c r="BW1020" s="42"/>
      <c r="BX1020" s="42">
        <v>0</v>
      </c>
      <c r="BY1020" s="42"/>
      <c r="BZ1020" s="42"/>
      <c r="CA1020" s="42"/>
      <c r="CB1020" s="42"/>
      <c r="CC1020" s="42"/>
      <c r="CD1020" s="42"/>
      <c r="CE1020" s="42"/>
      <c r="CF1020" s="42"/>
      <c r="CG1020" s="42"/>
      <c r="CH1020" s="42"/>
      <c r="CI1020" s="42"/>
      <c r="CJ1020" s="42">
        <v>0</v>
      </c>
    </row>
    <row r="1022" ht="12.75">
      <c r="A1022" s="43">
        <v>52</v>
      </c>
      <c r="B1022" s="43">
        <f>B1029</f>
        <v>1</v>
      </c>
      <c r="C1022" s="43">
        <f>C1029</f>
        <v>5</v>
      </c>
      <c r="D1022" s="43">
        <f>D1029</f>
        <v>1020</v>
      </c>
      <c r="E1022" s="43">
        <f>E1029</f>
        <v>0</v>
      </c>
      <c r="F1022" s="43" t="str">
        <f>F1029</f>
        <v xml:space="preserve">Новый подраздел</v>
      </c>
      <c r="G1022" s="43" t="str">
        <f>G1029</f>
        <v xml:space="preserve">Ремонт асфальтобетонного покрытия - 250,0 м2</v>
      </c>
      <c r="H1022" s="43"/>
      <c r="I1022" s="43"/>
      <c r="J1022" s="43"/>
      <c r="K1022" s="43"/>
      <c r="L1022" s="43"/>
      <c r="M1022" s="43"/>
      <c r="N1022" s="43"/>
      <c r="O1022" s="43">
        <f>O1029</f>
        <v>170278.04000000001</v>
      </c>
      <c r="P1022" s="43">
        <f>P1029</f>
        <v>94685</v>
      </c>
      <c r="Q1022" s="43">
        <f>Q1029</f>
        <v>59833.040000000001</v>
      </c>
      <c r="R1022" s="43">
        <f>R1029</f>
        <v>30458.099999999999</v>
      </c>
      <c r="S1022" s="43">
        <f>S1029</f>
        <v>15760</v>
      </c>
      <c r="T1022" s="43">
        <f>T1029</f>
        <v>0</v>
      </c>
      <c r="U1022" s="43">
        <f>U1029</f>
        <v>57.5</v>
      </c>
      <c r="V1022" s="43">
        <f>V1029</f>
        <v>0</v>
      </c>
      <c r="W1022" s="43">
        <f>W1029</f>
        <v>0</v>
      </c>
      <c r="X1022" s="43">
        <f>X1029</f>
        <v>11032</v>
      </c>
      <c r="Y1022" s="43">
        <f>Y1029</f>
        <v>1576</v>
      </c>
      <c r="Z1022" s="43">
        <f>Z1029</f>
        <v>0</v>
      </c>
      <c r="AA1022" s="43">
        <f>AA1029</f>
        <v>0</v>
      </c>
      <c r="AB1022" s="43">
        <f>AB1029</f>
        <v>170278.04000000001</v>
      </c>
      <c r="AC1022" s="43">
        <f>AC1029</f>
        <v>94685</v>
      </c>
      <c r="AD1022" s="43">
        <f>AD1029</f>
        <v>59833.040000000001</v>
      </c>
      <c r="AE1022" s="43">
        <f>AE1029</f>
        <v>30458.099999999999</v>
      </c>
      <c r="AF1022" s="43">
        <f>AF1029</f>
        <v>15760</v>
      </c>
      <c r="AG1022" s="43">
        <f>AG1029</f>
        <v>0</v>
      </c>
      <c r="AH1022" s="43">
        <f>AH1029</f>
        <v>57.5</v>
      </c>
      <c r="AI1022" s="43">
        <f>AI1029</f>
        <v>0</v>
      </c>
      <c r="AJ1022" s="43">
        <f>AJ1029</f>
        <v>0</v>
      </c>
      <c r="AK1022" s="43">
        <f>AK1029</f>
        <v>11032</v>
      </c>
      <c r="AL1022" s="43">
        <f>AL1029</f>
        <v>1576</v>
      </c>
      <c r="AM1022" s="43">
        <f>AM1029</f>
        <v>0</v>
      </c>
      <c r="AN1022" s="43">
        <f>AN1029</f>
        <v>0</v>
      </c>
      <c r="AO1022" s="43">
        <f>AO1029</f>
        <v>0</v>
      </c>
      <c r="AP1022" s="43">
        <f>AP1029</f>
        <v>0</v>
      </c>
      <c r="AQ1022" s="43">
        <f>AQ1029</f>
        <v>0</v>
      </c>
      <c r="AR1022" s="43">
        <f>AR1029</f>
        <v>194250.34</v>
      </c>
      <c r="AS1022" s="43">
        <f>AS1029</f>
        <v>0</v>
      </c>
      <c r="AT1022" s="43">
        <f>AT1029</f>
        <v>0</v>
      </c>
      <c r="AU1022" s="43">
        <f>AU1029</f>
        <v>194250.34</v>
      </c>
      <c r="AV1022" s="43">
        <f>AV1029</f>
        <v>94685</v>
      </c>
      <c r="AW1022" s="43">
        <f>AW1029</f>
        <v>94685</v>
      </c>
      <c r="AX1022" s="43">
        <f>AX1029</f>
        <v>0</v>
      </c>
      <c r="AY1022" s="43">
        <f>AY1029</f>
        <v>94685</v>
      </c>
      <c r="AZ1022" s="43">
        <f>AZ1029</f>
        <v>0</v>
      </c>
      <c r="BA1022" s="43">
        <f>BA1029</f>
        <v>0</v>
      </c>
      <c r="BB1022" s="43">
        <f>BB1029</f>
        <v>0</v>
      </c>
      <c r="BC1022" s="43">
        <f>BC1029</f>
        <v>0</v>
      </c>
      <c r="BD1022" s="43">
        <f>BD1029</f>
        <v>0</v>
      </c>
      <c r="BE1022" s="43">
        <f>BE1029</f>
        <v>0</v>
      </c>
      <c r="BF1022" s="43">
        <f>BF1029</f>
        <v>0</v>
      </c>
      <c r="BG1022" s="43">
        <f>BG1029</f>
        <v>0</v>
      </c>
      <c r="BH1022" s="43">
        <f>BH1029</f>
        <v>0</v>
      </c>
      <c r="BI1022" s="43">
        <f>BI1029</f>
        <v>0</v>
      </c>
      <c r="BJ1022" s="43">
        <f>BJ1029</f>
        <v>0</v>
      </c>
      <c r="BK1022" s="43">
        <f>BK1029</f>
        <v>0</v>
      </c>
      <c r="BL1022" s="43">
        <f>BL1029</f>
        <v>0</v>
      </c>
      <c r="BM1022" s="43">
        <f>BM1029</f>
        <v>0</v>
      </c>
      <c r="BN1022" s="43">
        <f>BN1029</f>
        <v>0</v>
      </c>
      <c r="BO1022" s="43">
        <f>BO1029</f>
        <v>0</v>
      </c>
      <c r="BP1022" s="43">
        <f>BP1029</f>
        <v>0</v>
      </c>
      <c r="BQ1022" s="43">
        <f>BQ1029</f>
        <v>0</v>
      </c>
      <c r="BR1022" s="43">
        <f>BR1029</f>
        <v>0</v>
      </c>
      <c r="BS1022" s="43">
        <f>BS1029</f>
        <v>0</v>
      </c>
      <c r="BT1022" s="43">
        <f>BT1029</f>
        <v>0</v>
      </c>
      <c r="BU1022" s="43">
        <f>BU1029</f>
        <v>0</v>
      </c>
      <c r="BV1022" s="43">
        <f>BV1029</f>
        <v>0</v>
      </c>
      <c r="BW1022" s="43">
        <f>BW1029</f>
        <v>0</v>
      </c>
      <c r="BX1022" s="43">
        <f>BX1029</f>
        <v>0</v>
      </c>
      <c r="BY1022" s="43">
        <f>BY1029</f>
        <v>0</v>
      </c>
      <c r="BZ1022" s="43">
        <f>BZ1029</f>
        <v>0</v>
      </c>
      <c r="CA1022" s="43">
        <f>CA1029</f>
        <v>194250.34</v>
      </c>
      <c r="CB1022" s="43">
        <f>CB1029</f>
        <v>0</v>
      </c>
      <c r="CC1022" s="43">
        <f>CC1029</f>
        <v>0</v>
      </c>
      <c r="CD1022" s="43">
        <f>CD1029</f>
        <v>194250.34</v>
      </c>
      <c r="CE1022" s="43">
        <f>CE1029</f>
        <v>94685</v>
      </c>
      <c r="CF1022" s="43">
        <f>CF1029</f>
        <v>94685</v>
      </c>
      <c r="CG1022" s="43">
        <f>CG1029</f>
        <v>0</v>
      </c>
      <c r="CH1022" s="43">
        <f>CH1029</f>
        <v>94685</v>
      </c>
      <c r="CI1022" s="43">
        <f>CI1029</f>
        <v>0</v>
      </c>
      <c r="CJ1022" s="43">
        <f>CJ1029</f>
        <v>0</v>
      </c>
      <c r="CK1022" s="43">
        <f>CK1029</f>
        <v>0</v>
      </c>
      <c r="CL1022" s="43">
        <f>CL1029</f>
        <v>0</v>
      </c>
      <c r="CM1022" s="43">
        <f>CM1029</f>
        <v>0</v>
      </c>
      <c r="CN1022" s="43">
        <f>CN1029</f>
        <v>0</v>
      </c>
      <c r="CO1022" s="43">
        <f>CO1029</f>
        <v>0</v>
      </c>
      <c r="CP1022" s="43">
        <f>CP1029</f>
        <v>0</v>
      </c>
      <c r="CQ1022" s="43">
        <f>CQ1029</f>
        <v>0</v>
      </c>
      <c r="CR1022" s="43">
        <f>CR1029</f>
        <v>0</v>
      </c>
      <c r="CS1022" s="43">
        <f>CS1029</f>
        <v>0</v>
      </c>
      <c r="CT1022" s="43">
        <f>CT1029</f>
        <v>0</v>
      </c>
      <c r="CU1022" s="43">
        <f>CU1029</f>
        <v>0</v>
      </c>
      <c r="CV1022" s="43">
        <f>CV1029</f>
        <v>0</v>
      </c>
      <c r="CW1022" s="43">
        <f>CW1029</f>
        <v>0</v>
      </c>
      <c r="CX1022" s="43">
        <f>CX1029</f>
        <v>0</v>
      </c>
      <c r="CY1022" s="43">
        <f>CY1029</f>
        <v>0</v>
      </c>
      <c r="CZ1022" s="43">
        <f>CZ1029</f>
        <v>0</v>
      </c>
      <c r="DA1022" s="43">
        <f>DA1029</f>
        <v>0</v>
      </c>
      <c r="DB1022" s="43">
        <f>DB1029</f>
        <v>0</v>
      </c>
      <c r="DC1022" s="43">
        <f>DC1029</f>
        <v>0</v>
      </c>
      <c r="DD1022" s="43">
        <f>DD1029</f>
        <v>0</v>
      </c>
      <c r="DE1022" s="43">
        <f>DE1029</f>
        <v>0</v>
      </c>
      <c r="DF1022" s="43">
        <f>DF1029</f>
        <v>0</v>
      </c>
      <c r="DG1022" s="44">
        <f>DG1029</f>
        <v>0</v>
      </c>
      <c r="DH1022" s="44">
        <f>DH1029</f>
        <v>0</v>
      </c>
      <c r="DI1022" s="44">
        <f>DI1029</f>
        <v>0</v>
      </c>
      <c r="DJ1022" s="44">
        <f>DJ1029</f>
        <v>0</v>
      </c>
      <c r="DK1022" s="44">
        <f>DK1029</f>
        <v>0</v>
      </c>
      <c r="DL1022" s="44">
        <f>DL1029</f>
        <v>0</v>
      </c>
      <c r="DM1022" s="44">
        <f>DM1029</f>
        <v>0</v>
      </c>
      <c r="DN1022" s="44">
        <f>DN1029</f>
        <v>0</v>
      </c>
      <c r="DO1022" s="44">
        <f>DO1029</f>
        <v>0</v>
      </c>
      <c r="DP1022" s="44">
        <f>DP1029</f>
        <v>0</v>
      </c>
      <c r="DQ1022" s="44">
        <f>DQ1029</f>
        <v>0</v>
      </c>
      <c r="DR1022" s="44">
        <f>DR1029</f>
        <v>0</v>
      </c>
      <c r="DS1022" s="44">
        <f>DS1029</f>
        <v>0</v>
      </c>
      <c r="DT1022" s="44">
        <f>DT1029</f>
        <v>0</v>
      </c>
      <c r="DU1022" s="44">
        <f>DU1029</f>
        <v>0</v>
      </c>
      <c r="DV1022" s="44">
        <f>DV1029</f>
        <v>0</v>
      </c>
      <c r="DW1022" s="44">
        <f>DW1029</f>
        <v>0</v>
      </c>
      <c r="DX1022" s="44">
        <f>DX1029</f>
        <v>0</v>
      </c>
      <c r="DY1022" s="44">
        <f>DY1029</f>
        <v>0</v>
      </c>
      <c r="DZ1022" s="44">
        <f>DZ1029</f>
        <v>0</v>
      </c>
      <c r="EA1022" s="44">
        <f>EA1029</f>
        <v>0</v>
      </c>
      <c r="EB1022" s="44">
        <f>EB1029</f>
        <v>0</v>
      </c>
      <c r="EC1022" s="44">
        <f>EC1029</f>
        <v>0</v>
      </c>
      <c r="ED1022" s="44">
        <f>ED1029</f>
        <v>0</v>
      </c>
      <c r="EE1022" s="44">
        <f>EE1029</f>
        <v>0</v>
      </c>
      <c r="EF1022" s="44">
        <f>EF1029</f>
        <v>0</v>
      </c>
      <c r="EG1022" s="44">
        <f>EG1029</f>
        <v>0</v>
      </c>
      <c r="EH1022" s="44">
        <f>EH1029</f>
        <v>0</v>
      </c>
      <c r="EI1022" s="44">
        <f>EI1029</f>
        <v>0</v>
      </c>
      <c r="EJ1022" s="44">
        <f>EJ1029</f>
        <v>0</v>
      </c>
      <c r="EK1022" s="44">
        <f>EK1029</f>
        <v>0</v>
      </c>
      <c r="EL1022" s="44">
        <f>EL1029</f>
        <v>0</v>
      </c>
      <c r="EM1022" s="44">
        <f>EM1029</f>
        <v>0</v>
      </c>
      <c r="EN1022" s="44">
        <f>EN1029</f>
        <v>0</v>
      </c>
      <c r="EO1022" s="44">
        <f>EO1029</f>
        <v>0</v>
      </c>
      <c r="EP1022" s="44">
        <f>EP1029</f>
        <v>0</v>
      </c>
      <c r="EQ1022" s="44">
        <f>EQ1029</f>
        <v>0</v>
      </c>
      <c r="ER1022" s="44">
        <f>ER1029</f>
        <v>0</v>
      </c>
      <c r="ES1022" s="44">
        <f>ES1029</f>
        <v>0</v>
      </c>
      <c r="ET1022" s="44">
        <f>ET1029</f>
        <v>0</v>
      </c>
      <c r="EU1022" s="44">
        <f>EU1029</f>
        <v>0</v>
      </c>
      <c r="EV1022" s="44">
        <f>EV1029</f>
        <v>0</v>
      </c>
      <c r="EW1022" s="44">
        <f>EW1029</f>
        <v>0</v>
      </c>
      <c r="EX1022" s="44">
        <f>EX1029</f>
        <v>0</v>
      </c>
      <c r="EY1022" s="44">
        <f>EY1029</f>
        <v>0</v>
      </c>
      <c r="EZ1022" s="44">
        <f>EZ1029</f>
        <v>0</v>
      </c>
      <c r="FA1022" s="44">
        <f>FA1029</f>
        <v>0</v>
      </c>
      <c r="FB1022" s="44">
        <f>FB1029</f>
        <v>0</v>
      </c>
      <c r="FC1022" s="44">
        <f>FC1029</f>
        <v>0</v>
      </c>
      <c r="FD1022" s="44">
        <f>FD1029</f>
        <v>0</v>
      </c>
      <c r="FE1022" s="44">
        <f>FE1029</f>
        <v>0</v>
      </c>
      <c r="FF1022" s="44">
        <f>FF1029</f>
        <v>0</v>
      </c>
      <c r="FG1022" s="44">
        <f>FG1029</f>
        <v>0</v>
      </c>
      <c r="FH1022" s="44">
        <f>FH1029</f>
        <v>0</v>
      </c>
      <c r="FI1022" s="44">
        <f>FI1029</f>
        <v>0</v>
      </c>
      <c r="FJ1022" s="44">
        <f>FJ1029</f>
        <v>0</v>
      </c>
      <c r="FK1022" s="44">
        <f>FK1029</f>
        <v>0</v>
      </c>
      <c r="FL1022" s="44">
        <f>FL1029</f>
        <v>0</v>
      </c>
      <c r="FM1022" s="44">
        <f>FM1029</f>
        <v>0</v>
      </c>
      <c r="FN1022" s="44">
        <f>FN1029</f>
        <v>0</v>
      </c>
      <c r="FO1022" s="44">
        <f>FO1029</f>
        <v>0</v>
      </c>
      <c r="FP1022" s="44">
        <f>FP1029</f>
        <v>0</v>
      </c>
      <c r="FQ1022" s="44">
        <f>FQ1029</f>
        <v>0</v>
      </c>
      <c r="FR1022" s="44">
        <f>FR1029</f>
        <v>0</v>
      </c>
      <c r="FS1022" s="44">
        <f>FS1029</f>
        <v>0</v>
      </c>
      <c r="FT1022" s="44">
        <f>FT1029</f>
        <v>0</v>
      </c>
      <c r="FU1022" s="44">
        <f>FU1029</f>
        <v>0</v>
      </c>
      <c r="FV1022" s="44">
        <f>FV1029</f>
        <v>0</v>
      </c>
      <c r="FW1022" s="44">
        <f>FW1029</f>
        <v>0</v>
      </c>
      <c r="FX1022" s="44">
        <f>FX1029</f>
        <v>0</v>
      </c>
      <c r="FY1022" s="44">
        <f>FY1029</f>
        <v>0</v>
      </c>
      <c r="FZ1022" s="44">
        <f>FZ1029</f>
        <v>0</v>
      </c>
      <c r="GA1022" s="44">
        <f>GA1029</f>
        <v>0</v>
      </c>
      <c r="GB1022" s="44">
        <f>GB1029</f>
        <v>0</v>
      </c>
      <c r="GC1022" s="44">
        <f>GC1029</f>
        <v>0</v>
      </c>
      <c r="GD1022" s="44">
        <f>GD1029</f>
        <v>0</v>
      </c>
      <c r="GE1022" s="44">
        <f>GE1029</f>
        <v>0</v>
      </c>
      <c r="GF1022" s="44">
        <f>GF1029</f>
        <v>0</v>
      </c>
      <c r="GG1022" s="44">
        <f>GG1029</f>
        <v>0</v>
      </c>
      <c r="GH1022" s="44">
        <f>GH1029</f>
        <v>0</v>
      </c>
      <c r="GI1022" s="44">
        <f>GI1029</f>
        <v>0</v>
      </c>
      <c r="GJ1022" s="44">
        <f>GJ1029</f>
        <v>0</v>
      </c>
      <c r="GK1022" s="44">
        <f>GK1029</f>
        <v>0</v>
      </c>
      <c r="GL1022" s="44">
        <f>GL1029</f>
        <v>0</v>
      </c>
      <c r="GM1022" s="44">
        <f>GM1029</f>
        <v>0</v>
      </c>
      <c r="GN1022" s="44">
        <f>GN1029</f>
        <v>0</v>
      </c>
      <c r="GO1022" s="44">
        <f>GO1029</f>
        <v>0</v>
      </c>
      <c r="GP1022" s="44">
        <f>GP1029</f>
        <v>0</v>
      </c>
      <c r="GQ1022" s="44">
        <f>GQ1029</f>
        <v>0</v>
      </c>
      <c r="GR1022" s="44">
        <f>GR1029</f>
        <v>0</v>
      </c>
      <c r="GS1022" s="44">
        <f>GS1029</f>
        <v>0</v>
      </c>
      <c r="GT1022" s="44">
        <f>GT1029</f>
        <v>0</v>
      </c>
      <c r="GU1022" s="44">
        <f>GU1029</f>
        <v>0</v>
      </c>
      <c r="GV1022" s="44">
        <f>GV1029</f>
        <v>0</v>
      </c>
      <c r="GW1022" s="44">
        <f>GW1029</f>
        <v>0</v>
      </c>
      <c r="GX1022" s="44">
        <f>GX1029</f>
        <v>0</v>
      </c>
    </row>
    <row r="1024" ht="12.75">
      <c r="A1024">
        <v>17</v>
      </c>
      <c r="B1024">
        <v>1</v>
      </c>
      <c r="D1024">
        <f>ROW(EtalonRes!A235)</f>
        <v>235</v>
      </c>
      <c r="E1024" t="s">
        <v>101</v>
      </c>
      <c r="F1024" t="s">
        <v>102</v>
      </c>
      <c r="G1024" t="s">
        <v>103</v>
      </c>
      <c r="H1024" t="s">
        <v>104</v>
      </c>
      <c r="I1024">
        <v>250</v>
      </c>
      <c r="J1024">
        <v>0</v>
      </c>
      <c r="K1024">
        <v>250</v>
      </c>
      <c r="O1024">
        <f t="shared" ref="O1024:O1027" si="704">ROUND(CP1024,2)</f>
        <v>133325</v>
      </c>
      <c r="P1024">
        <f t="shared" ref="P1024:P1027" si="705">ROUND(CQ1024*I1024,2)</f>
        <v>94685</v>
      </c>
      <c r="Q1024">
        <f t="shared" ref="Q1024:Q1027" si="706">ROUND(CR1024*I1024,2)</f>
        <v>22880</v>
      </c>
      <c r="R1024">
        <f t="shared" ref="R1024:R1027" si="707">ROUND(CS1024*I1024,2)</f>
        <v>10522.5</v>
      </c>
      <c r="S1024">
        <f t="shared" ref="S1024:S1027" si="708">ROUND(CT1024*I1024,2)</f>
        <v>15760</v>
      </c>
      <c r="T1024">
        <f t="shared" ref="T1024:T1027" si="709">ROUND(CU1024*I1024,2)</f>
        <v>0</v>
      </c>
      <c r="U1024">
        <f t="shared" ref="U1024:U1027" si="710">CV1024*I1024</f>
        <v>57.5</v>
      </c>
      <c r="V1024">
        <f t="shared" ref="V1024:V1027" si="711">CW1024*I1024</f>
        <v>0</v>
      </c>
      <c r="W1024">
        <f t="shared" ref="W1024:W1027" si="712">ROUND(CX1024*I1024,2)</f>
        <v>0</v>
      </c>
      <c r="X1024">
        <f t="shared" ref="X1024:X1027" si="713">ROUND(CY1024,2)</f>
        <v>11032</v>
      </c>
      <c r="Y1024">
        <f t="shared" ref="Y1024:Y1027" si="714">ROUND(CZ1024,2)</f>
        <v>1576</v>
      </c>
      <c r="AA1024">
        <v>52146028</v>
      </c>
      <c r="AB1024">
        <f t="shared" ref="AB1024:AB1027" si="715">ROUND((AC1024+AD1024+AF1024),6)</f>
        <v>533.29999999999995</v>
      </c>
      <c r="AC1024">
        <f t="shared" ref="AC1024:AC1027" si="716">ROUND((ES1024),6)</f>
        <v>378.74000000000001</v>
      </c>
      <c r="AD1024">
        <f t="shared" ref="AD1024:AD1026" si="717">ROUND((((ET1024)-(EU1024))+AE1024),6)</f>
        <v>91.519999999999996</v>
      </c>
      <c r="AE1024">
        <f t="shared" ref="AE1024:AE1026" si="718">ROUND((EU1024),6)</f>
        <v>42.090000000000003</v>
      </c>
      <c r="AF1024">
        <f t="shared" ref="AF1024:AF1026" si="719">ROUND((EV1024),6)</f>
        <v>63.039999999999999</v>
      </c>
      <c r="AG1024">
        <f t="shared" ref="AG1024:AG1027" si="720">ROUND((AP1024),6)</f>
        <v>0</v>
      </c>
      <c r="AH1024">
        <f t="shared" ref="AH1024:AH1026" si="721">(EW1024)</f>
        <v>0.23000000000000001</v>
      </c>
      <c r="AI1024">
        <f t="shared" ref="AI1024:AI1026" si="722">(EX1024)</f>
        <v>0</v>
      </c>
      <c r="AJ1024">
        <f t="shared" ref="AJ1024:AJ1027" si="723">(AS1024)</f>
        <v>0</v>
      </c>
      <c r="AK1024">
        <v>533.29999999999995</v>
      </c>
      <c r="AL1024">
        <v>378.74000000000001</v>
      </c>
      <c r="AM1024">
        <v>91.519999999999996</v>
      </c>
      <c r="AN1024">
        <v>42.090000000000003</v>
      </c>
      <c r="AO1024">
        <v>63.039999999999999</v>
      </c>
      <c r="AP1024">
        <v>0</v>
      </c>
      <c r="AQ1024">
        <v>0.23000000000000001</v>
      </c>
      <c r="AR1024">
        <v>0</v>
      </c>
      <c r="AS1024">
        <v>0</v>
      </c>
      <c r="AT1024">
        <v>70</v>
      </c>
      <c r="AU1024">
        <v>10</v>
      </c>
      <c r="AV1024">
        <v>1</v>
      </c>
      <c r="AW1024">
        <v>1</v>
      </c>
      <c r="AZ1024">
        <v>1</v>
      </c>
      <c r="BA1024">
        <v>1</v>
      </c>
      <c r="BB1024">
        <v>1</v>
      </c>
      <c r="BC1024">
        <v>1</v>
      </c>
      <c r="BH1024">
        <v>0</v>
      </c>
      <c r="BI1024">
        <v>4</v>
      </c>
      <c r="BJ1024" t="s">
        <v>105</v>
      </c>
      <c r="BM1024">
        <v>0</v>
      </c>
      <c r="BN1024">
        <v>0</v>
      </c>
      <c r="BP1024">
        <v>0</v>
      </c>
      <c r="BQ1024">
        <v>1</v>
      </c>
      <c r="BR1024">
        <v>0</v>
      </c>
      <c r="BS1024">
        <v>1</v>
      </c>
      <c r="BT1024">
        <v>1</v>
      </c>
      <c r="BU1024">
        <v>1</v>
      </c>
      <c r="BV1024">
        <v>1</v>
      </c>
      <c r="BW1024">
        <v>1</v>
      </c>
      <c r="BX1024">
        <v>1</v>
      </c>
      <c r="BZ1024">
        <v>70</v>
      </c>
      <c r="CA1024">
        <v>10</v>
      </c>
      <c r="CE1024">
        <v>0</v>
      </c>
      <c r="CF1024">
        <v>0</v>
      </c>
      <c r="CG1024">
        <v>0</v>
      </c>
      <c r="CM1024">
        <v>0</v>
      </c>
      <c r="CO1024">
        <v>0</v>
      </c>
      <c r="CP1024">
        <f t="shared" ref="CP1024:CP1027" si="724">(P1024+Q1024+S1024)</f>
        <v>133325</v>
      </c>
      <c r="CQ1024">
        <f t="shared" ref="CQ1024:CQ1027" si="725">(AC1024*BC1024*AW1024)</f>
        <v>378.74000000000001</v>
      </c>
      <c r="CR1024">
        <f t="shared" ref="CR1024:CR1026" si="726">((((ET1024)*BB1024-(EU1024)*BS1024)+AE1024*BS1024)*AV1024)</f>
        <v>91.519999999999996</v>
      </c>
      <c r="CS1024">
        <f t="shared" ref="CS1024:CS1027" si="727">(AE1024*BS1024*AV1024)</f>
        <v>42.090000000000003</v>
      </c>
      <c r="CT1024">
        <f t="shared" ref="CT1024:CT1027" si="728">(AF1024*BA1024*AV1024)</f>
        <v>63.039999999999999</v>
      </c>
      <c r="CU1024">
        <f t="shared" ref="CU1024:CU1027" si="729">AG1024</f>
        <v>0</v>
      </c>
      <c r="CV1024">
        <f t="shared" ref="CV1024:CV1027" si="730">(AH1024*AV1024)</f>
        <v>0.23000000000000001</v>
      </c>
      <c r="CW1024">
        <f t="shared" ref="CW1024:CW1027" si="731">AI1024</f>
        <v>0</v>
      </c>
      <c r="CX1024">
        <f t="shared" ref="CX1024:CX1027" si="732">AJ1024</f>
        <v>0</v>
      </c>
      <c r="CY1024">
        <f t="shared" ref="CY1024:CY1027" si="733">((S1024*BZ1024)/100)</f>
        <v>11032</v>
      </c>
      <c r="CZ1024">
        <f t="shared" ref="CZ1024:CZ1027" si="734">((S1024*CA1024)/100)</f>
        <v>1576</v>
      </c>
      <c r="DN1024">
        <v>0</v>
      </c>
      <c r="DO1024">
        <v>0</v>
      </c>
      <c r="DP1024">
        <v>1</v>
      </c>
      <c r="DQ1024">
        <v>1</v>
      </c>
      <c r="DU1024">
        <v>1005</v>
      </c>
      <c r="DV1024" t="s">
        <v>104</v>
      </c>
      <c r="DW1024" t="s">
        <v>104</v>
      </c>
      <c r="DX1024">
        <v>1</v>
      </c>
      <c r="EE1024">
        <v>51761345</v>
      </c>
      <c r="EF1024">
        <v>1</v>
      </c>
      <c r="EG1024" t="s">
        <v>106</v>
      </c>
      <c r="EH1024">
        <v>0</v>
      </c>
      <c r="EJ1024">
        <v>4</v>
      </c>
      <c r="EK1024">
        <v>0</v>
      </c>
      <c r="EL1024" t="s">
        <v>107</v>
      </c>
      <c r="EM1024" t="s">
        <v>108</v>
      </c>
      <c r="EQ1024">
        <v>0</v>
      </c>
      <c r="ER1024">
        <v>533.29999999999995</v>
      </c>
      <c r="ES1024">
        <v>378.74000000000001</v>
      </c>
      <c r="ET1024">
        <v>91.519999999999996</v>
      </c>
      <c r="EU1024">
        <v>42.090000000000003</v>
      </c>
      <c r="EV1024">
        <v>63.039999999999999</v>
      </c>
      <c r="EW1024">
        <v>0.23000000000000001</v>
      </c>
      <c r="EX1024">
        <v>0</v>
      </c>
      <c r="EY1024">
        <v>0</v>
      </c>
      <c r="FQ1024">
        <v>0</v>
      </c>
      <c r="FR1024">
        <f t="shared" ref="FR1024:FR1027" si="735">ROUND(IF(AND(BH1024=3,BI1024=3),P1024,0),2)</f>
        <v>0</v>
      </c>
      <c r="FS1024">
        <v>0</v>
      </c>
      <c r="FX1024">
        <v>70</v>
      </c>
      <c r="FY1024">
        <v>10</v>
      </c>
      <c r="GD1024">
        <v>0</v>
      </c>
      <c r="GF1024">
        <v>196493599</v>
      </c>
      <c r="GG1024">
        <v>2</v>
      </c>
      <c r="GH1024">
        <v>1</v>
      </c>
      <c r="GI1024">
        <v>-2</v>
      </c>
      <c r="GJ1024">
        <v>0</v>
      </c>
      <c r="GK1024">
        <f>ROUND(R1024*(R12)/100,2)</f>
        <v>11364.299999999999</v>
      </c>
      <c r="GL1024">
        <f t="shared" ref="GL1024:GL1027" si="736">ROUND(IF(AND(BH1024=3,BI1024=3,FS1024&lt;&gt;0),P1024,0),2)</f>
        <v>0</v>
      </c>
      <c r="GM1024">
        <f t="shared" ref="GM1024:GM1025" si="737">ROUND(O1024+X1024+Y1024+GK1024,2)+GX1024</f>
        <v>157297.29999999999</v>
      </c>
      <c r="GN1024">
        <f t="shared" ref="GN1024:GN1025" si="738">IF(OR(BI1024=0,BI1024=1),ROUND(O1024+X1024+Y1024+GK1024,2),0)</f>
        <v>0</v>
      </c>
      <c r="GO1024">
        <f t="shared" ref="GO1024:GO1025" si="739">IF(BI1024=2,ROUND(O1024+X1024+Y1024+GK1024,2),0)</f>
        <v>0</v>
      </c>
      <c r="GP1024">
        <f t="shared" ref="GP1024:GP1025" si="740">IF(BI1024=4,ROUND(O1024+X1024+Y1024+GK1024,2)+GX1024,0)</f>
        <v>157297.29999999999</v>
      </c>
      <c r="GR1024">
        <v>0</v>
      </c>
      <c r="GS1024">
        <v>3</v>
      </c>
      <c r="GT1024">
        <v>0</v>
      </c>
      <c r="GV1024">
        <f t="shared" ref="GV1024:GV1027" si="741">ROUND((GT1024),6)</f>
        <v>0</v>
      </c>
      <c r="GW1024">
        <v>1</v>
      </c>
      <c r="GX1024">
        <f t="shared" ref="GX1024:GX1027" si="742">ROUND(HC1024*I1024,2)</f>
        <v>0</v>
      </c>
      <c r="HA1024">
        <v>0</v>
      </c>
      <c r="HB1024">
        <v>0</v>
      </c>
      <c r="HC1024">
        <f t="shared" ref="HC1024:HC1087" si="743">GV1024*GW1024</f>
        <v>0</v>
      </c>
      <c r="IK1024">
        <v>0</v>
      </c>
    </row>
    <row r="1025" ht="12.75">
      <c r="A1025">
        <v>18</v>
      </c>
      <c r="B1025">
        <v>1</v>
      </c>
      <c r="E1025" t="s">
        <v>109</v>
      </c>
      <c r="F1025" t="s">
        <v>110</v>
      </c>
      <c r="G1025" t="s">
        <v>111</v>
      </c>
      <c r="H1025" t="s">
        <v>112</v>
      </c>
      <c r="I1025">
        <f>I1024*J1025</f>
        <v>-30</v>
      </c>
      <c r="J1025">
        <v>-0.12</v>
      </c>
      <c r="K1025">
        <v>-0.12</v>
      </c>
      <c r="O1025">
        <f t="shared" si="704"/>
        <v>-0</v>
      </c>
      <c r="P1025">
        <f t="shared" si="705"/>
        <v>-0</v>
      </c>
      <c r="Q1025">
        <f t="shared" si="706"/>
        <v>-0</v>
      </c>
      <c r="R1025">
        <f t="shared" si="707"/>
        <v>-0</v>
      </c>
      <c r="S1025">
        <f t="shared" si="708"/>
        <v>-0</v>
      </c>
      <c r="T1025">
        <f t="shared" si="709"/>
        <v>-0</v>
      </c>
      <c r="U1025">
        <f t="shared" si="710"/>
        <v>-0</v>
      </c>
      <c r="V1025">
        <f t="shared" si="711"/>
        <v>-0</v>
      </c>
      <c r="W1025">
        <f t="shared" si="712"/>
        <v>-0</v>
      </c>
      <c r="X1025">
        <f t="shared" si="713"/>
        <v>-0</v>
      </c>
      <c r="Y1025">
        <f t="shared" si="714"/>
        <v>-0</v>
      </c>
      <c r="AA1025">
        <v>52146028</v>
      </c>
      <c r="AB1025">
        <f t="shared" si="715"/>
        <v>0</v>
      </c>
      <c r="AC1025">
        <f t="shared" si="716"/>
        <v>0</v>
      </c>
      <c r="AD1025">
        <f t="shared" si="717"/>
        <v>0</v>
      </c>
      <c r="AE1025">
        <f t="shared" si="718"/>
        <v>0</v>
      </c>
      <c r="AF1025">
        <f t="shared" si="719"/>
        <v>0</v>
      </c>
      <c r="AG1025">
        <f t="shared" si="720"/>
        <v>0</v>
      </c>
      <c r="AH1025">
        <f t="shared" si="721"/>
        <v>0</v>
      </c>
      <c r="AI1025">
        <f t="shared" si="722"/>
        <v>0</v>
      </c>
      <c r="AJ1025">
        <f t="shared" si="723"/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70</v>
      </c>
      <c r="AU1025">
        <v>10</v>
      </c>
      <c r="AV1025">
        <v>1</v>
      </c>
      <c r="AW1025">
        <v>1</v>
      </c>
      <c r="AZ1025">
        <v>1</v>
      </c>
      <c r="BA1025">
        <v>1</v>
      </c>
      <c r="BB1025">
        <v>1</v>
      </c>
      <c r="BC1025">
        <v>1</v>
      </c>
      <c r="BH1025">
        <v>3</v>
      </c>
      <c r="BI1025">
        <v>4</v>
      </c>
      <c r="BM1025">
        <v>0</v>
      </c>
      <c r="BN1025">
        <v>0</v>
      </c>
      <c r="BP1025">
        <v>0</v>
      </c>
      <c r="BQ1025">
        <v>1</v>
      </c>
      <c r="BR1025">
        <v>1</v>
      </c>
      <c r="BS1025">
        <v>1</v>
      </c>
      <c r="BT1025">
        <v>1</v>
      </c>
      <c r="BU1025">
        <v>1</v>
      </c>
      <c r="BV1025">
        <v>1</v>
      </c>
      <c r="BW1025">
        <v>1</v>
      </c>
      <c r="BX1025">
        <v>1</v>
      </c>
      <c r="BZ1025">
        <v>70</v>
      </c>
      <c r="CA1025">
        <v>10</v>
      </c>
      <c r="CE1025">
        <v>0</v>
      </c>
      <c r="CF1025">
        <v>0</v>
      </c>
      <c r="CG1025">
        <v>0</v>
      </c>
      <c r="CM1025">
        <v>0</v>
      </c>
      <c r="CO1025">
        <v>0</v>
      </c>
      <c r="CP1025">
        <f t="shared" si="724"/>
        <v>-0</v>
      </c>
      <c r="CQ1025">
        <f t="shared" si="725"/>
        <v>0</v>
      </c>
      <c r="CR1025">
        <f t="shared" si="726"/>
        <v>0</v>
      </c>
      <c r="CS1025">
        <f t="shared" si="727"/>
        <v>0</v>
      </c>
      <c r="CT1025">
        <f t="shared" si="728"/>
        <v>0</v>
      </c>
      <c r="CU1025">
        <f t="shared" si="729"/>
        <v>0</v>
      </c>
      <c r="CV1025">
        <f t="shared" si="730"/>
        <v>0</v>
      </c>
      <c r="CW1025">
        <f t="shared" si="731"/>
        <v>0</v>
      </c>
      <c r="CX1025">
        <f t="shared" si="732"/>
        <v>0</v>
      </c>
      <c r="CY1025">
        <f t="shared" si="733"/>
        <v>-0</v>
      </c>
      <c r="CZ1025">
        <f t="shared" si="734"/>
        <v>-0</v>
      </c>
      <c r="DN1025">
        <v>0</v>
      </c>
      <c r="DO1025">
        <v>0</v>
      </c>
      <c r="DP1025">
        <v>1</v>
      </c>
      <c r="DQ1025">
        <v>1</v>
      </c>
      <c r="DU1025">
        <v>1009</v>
      </c>
      <c r="DV1025" t="s">
        <v>112</v>
      </c>
      <c r="DW1025" t="s">
        <v>112</v>
      </c>
      <c r="DX1025">
        <v>1000</v>
      </c>
      <c r="EE1025">
        <v>51761345</v>
      </c>
      <c r="EF1025">
        <v>1</v>
      </c>
      <c r="EG1025" t="s">
        <v>106</v>
      </c>
      <c r="EH1025">
        <v>0</v>
      </c>
      <c r="EJ1025">
        <v>4</v>
      </c>
      <c r="EK1025">
        <v>0</v>
      </c>
      <c r="EL1025" t="s">
        <v>107</v>
      </c>
      <c r="EM1025" t="s">
        <v>108</v>
      </c>
      <c r="EQ1025">
        <v>32768</v>
      </c>
      <c r="ER1025">
        <v>0</v>
      </c>
      <c r="ES1025">
        <v>0</v>
      </c>
      <c r="ET1025">
        <v>0</v>
      </c>
      <c r="EU1025">
        <v>0</v>
      </c>
      <c r="EV1025">
        <v>0</v>
      </c>
      <c r="EW1025">
        <v>0</v>
      </c>
      <c r="EX1025">
        <v>0</v>
      </c>
      <c r="FQ1025">
        <v>0</v>
      </c>
      <c r="FR1025">
        <f t="shared" si="735"/>
        <v>0</v>
      </c>
      <c r="FS1025">
        <v>0</v>
      </c>
      <c r="FX1025">
        <v>70</v>
      </c>
      <c r="FY1025">
        <v>10</v>
      </c>
      <c r="GD1025">
        <v>0</v>
      </c>
      <c r="GF1025">
        <v>1489638031</v>
      </c>
      <c r="GG1025">
        <v>2</v>
      </c>
      <c r="GH1025">
        <v>1</v>
      </c>
      <c r="GI1025">
        <v>-2</v>
      </c>
      <c r="GJ1025">
        <v>0</v>
      </c>
      <c r="GK1025">
        <f>ROUND(R1025*(R12)/100,2)</f>
        <v>-0</v>
      </c>
      <c r="GL1025">
        <f t="shared" si="736"/>
        <v>0</v>
      </c>
      <c r="GM1025">
        <f t="shared" si="737"/>
        <v>-0</v>
      </c>
      <c r="GN1025">
        <f t="shared" si="738"/>
        <v>0</v>
      </c>
      <c r="GO1025">
        <f t="shared" si="739"/>
        <v>0</v>
      </c>
      <c r="GP1025">
        <f t="shared" si="740"/>
        <v>-0</v>
      </c>
      <c r="GR1025">
        <v>0</v>
      </c>
      <c r="GS1025">
        <v>3</v>
      </c>
      <c r="GT1025">
        <v>0</v>
      </c>
      <c r="GV1025">
        <f t="shared" si="741"/>
        <v>0</v>
      </c>
      <c r="GW1025">
        <v>1</v>
      </c>
      <c r="GX1025">
        <f t="shared" si="742"/>
        <v>-0</v>
      </c>
      <c r="HA1025">
        <v>0</v>
      </c>
      <c r="HB1025">
        <v>0</v>
      </c>
      <c r="HC1025">
        <f t="shared" si="743"/>
        <v>0</v>
      </c>
      <c r="IK1025">
        <v>0</v>
      </c>
    </row>
    <row r="1026" ht="12.75">
      <c r="A1026">
        <v>17</v>
      </c>
      <c r="B1026">
        <v>1</v>
      </c>
      <c r="D1026">
        <f>ROW(EtalonRes!A237)</f>
        <v>237</v>
      </c>
      <c r="E1026" t="s">
        <v>113</v>
      </c>
      <c r="F1026" t="s">
        <v>114</v>
      </c>
      <c r="G1026" t="s">
        <v>189</v>
      </c>
      <c r="H1026" t="s">
        <v>112</v>
      </c>
      <c r="I1026">
        <f>ROUND(30*0.8,9)</f>
        <v>24</v>
      </c>
      <c r="J1026">
        <v>0</v>
      </c>
      <c r="K1026">
        <f>ROUND(30*0.8,9)</f>
        <v>24</v>
      </c>
      <c r="O1026">
        <f t="shared" si="704"/>
        <v>1469.28</v>
      </c>
      <c r="P1026">
        <f t="shared" si="705"/>
        <v>0</v>
      </c>
      <c r="Q1026">
        <f t="shared" si="706"/>
        <v>1469.28</v>
      </c>
      <c r="R1026">
        <f t="shared" si="707"/>
        <v>792.24000000000001</v>
      </c>
      <c r="S1026">
        <f t="shared" si="708"/>
        <v>0</v>
      </c>
      <c r="T1026">
        <f t="shared" si="709"/>
        <v>0</v>
      </c>
      <c r="U1026">
        <f t="shared" si="710"/>
        <v>0</v>
      </c>
      <c r="V1026">
        <f t="shared" si="711"/>
        <v>0</v>
      </c>
      <c r="W1026">
        <f t="shared" si="712"/>
        <v>0</v>
      </c>
      <c r="X1026">
        <f t="shared" si="713"/>
        <v>0</v>
      </c>
      <c r="Y1026">
        <f t="shared" si="714"/>
        <v>0</v>
      </c>
      <c r="AA1026">
        <v>52146028</v>
      </c>
      <c r="AB1026">
        <f t="shared" si="715"/>
        <v>61.219999999999999</v>
      </c>
      <c r="AC1026">
        <f t="shared" si="716"/>
        <v>0</v>
      </c>
      <c r="AD1026">
        <f t="shared" si="717"/>
        <v>61.219999999999999</v>
      </c>
      <c r="AE1026">
        <f t="shared" si="718"/>
        <v>33.009999999999998</v>
      </c>
      <c r="AF1026">
        <f t="shared" si="719"/>
        <v>0</v>
      </c>
      <c r="AG1026">
        <f t="shared" si="720"/>
        <v>0</v>
      </c>
      <c r="AH1026">
        <f t="shared" si="721"/>
        <v>0</v>
      </c>
      <c r="AI1026">
        <f t="shared" si="722"/>
        <v>0</v>
      </c>
      <c r="AJ1026">
        <f t="shared" si="723"/>
        <v>0</v>
      </c>
      <c r="AK1026">
        <v>61.219999999999999</v>
      </c>
      <c r="AL1026">
        <v>0</v>
      </c>
      <c r="AM1026">
        <v>61.219999999999999</v>
      </c>
      <c r="AN1026">
        <v>33.009999999999998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1</v>
      </c>
      <c r="AW1026">
        <v>1</v>
      </c>
      <c r="AZ1026">
        <v>1</v>
      </c>
      <c r="BA1026">
        <v>1</v>
      </c>
      <c r="BB1026">
        <v>1</v>
      </c>
      <c r="BC1026">
        <v>1</v>
      </c>
      <c r="BH1026">
        <v>0</v>
      </c>
      <c r="BI1026">
        <v>4</v>
      </c>
      <c r="BJ1026" t="s">
        <v>116</v>
      </c>
      <c r="BM1026">
        <v>1</v>
      </c>
      <c r="BN1026">
        <v>0</v>
      </c>
      <c r="BP1026">
        <v>0</v>
      </c>
      <c r="BQ1026">
        <v>1</v>
      </c>
      <c r="BR1026">
        <v>0</v>
      </c>
      <c r="BS1026">
        <v>1</v>
      </c>
      <c r="BT1026">
        <v>1</v>
      </c>
      <c r="BU1026">
        <v>1</v>
      </c>
      <c r="BV1026">
        <v>1</v>
      </c>
      <c r="BW1026">
        <v>1</v>
      </c>
      <c r="BX1026">
        <v>1</v>
      </c>
      <c r="BZ1026">
        <v>0</v>
      </c>
      <c r="CA1026">
        <v>0</v>
      </c>
      <c r="CE1026">
        <v>0</v>
      </c>
      <c r="CF1026">
        <v>0</v>
      </c>
      <c r="CG1026">
        <v>0</v>
      </c>
      <c r="CM1026">
        <v>0</v>
      </c>
      <c r="CO1026">
        <v>0</v>
      </c>
      <c r="CP1026">
        <f t="shared" si="724"/>
        <v>1469.28</v>
      </c>
      <c r="CQ1026">
        <f t="shared" si="725"/>
        <v>0</v>
      </c>
      <c r="CR1026">
        <f t="shared" si="726"/>
        <v>61.219999999999999</v>
      </c>
      <c r="CS1026">
        <f t="shared" si="727"/>
        <v>33.009999999999998</v>
      </c>
      <c r="CT1026">
        <f t="shared" si="728"/>
        <v>0</v>
      </c>
      <c r="CU1026">
        <f t="shared" si="729"/>
        <v>0</v>
      </c>
      <c r="CV1026">
        <f t="shared" si="730"/>
        <v>0</v>
      </c>
      <c r="CW1026">
        <f t="shared" si="731"/>
        <v>0</v>
      </c>
      <c r="CX1026">
        <f t="shared" si="732"/>
        <v>0</v>
      </c>
      <c r="CY1026">
        <f t="shared" si="733"/>
        <v>0</v>
      </c>
      <c r="CZ1026">
        <f t="shared" si="734"/>
        <v>0</v>
      </c>
      <c r="DN1026">
        <v>0</v>
      </c>
      <c r="DO1026">
        <v>0</v>
      </c>
      <c r="DP1026">
        <v>1</v>
      </c>
      <c r="DQ1026">
        <v>1</v>
      </c>
      <c r="DU1026">
        <v>1009</v>
      </c>
      <c r="DV1026" t="s">
        <v>112</v>
      </c>
      <c r="DW1026" t="s">
        <v>112</v>
      </c>
      <c r="DX1026">
        <v>1000</v>
      </c>
      <c r="EE1026">
        <v>51761347</v>
      </c>
      <c r="EF1026">
        <v>1</v>
      </c>
      <c r="EG1026" t="s">
        <v>106</v>
      </c>
      <c r="EH1026">
        <v>0</v>
      </c>
      <c r="EJ1026">
        <v>4</v>
      </c>
      <c r="EK1026">
        <v>1</v>
      </c>
      <c r="EL1026" t="s">
        <v>117</v>
      </c>
      <c r="EM1026" t="s">
        <v>108</v>
      </c>
      <c r="EQ1026">
        <v>0</v>
      </c>
      <c r="ER1026">
        <v>61.219999999999999</v>
      </c>
      <c r="ES1026">
        <v>0</v>
      </c>
      <c r="ET1026">
        <v>61.219999999999999</v>
      </c>
      <c r="EU1026">
        <v>33.009999999999998</v>
      </c>
      <c r="EV1026">
        <v>0</v>
      </c>
      <c r="EW1026">
        <v>0</v>
      </c>
      <c r="EX1026">
        <v>0</v>
      </c>
      <c r="EY1026">
        <v>0</v>
      </c>
      <c r="FQ1026">
        <v>0</v>
      </c>
      <c r="FR1026">
        <f t="shared" si="735"/>
        <v>0</v>
      </c>
      <c r="FS1026">
        <v>0</v>
      </c>
      <c r="FX1026">
        <v>0</v>
      </c>
      <c r="FY1026">
        <v>0</v>
      </c>
      <c r="GD1026">
        <v>1</v>
      </c>
      <c r="GF1026">
        <v>1602572179</v>
      </c>
      <c r="GG1026">
        <v>2</v>
      </c>
      <c r="GH1026">
        <v>1</v>
      </c>
      <c r="GI1026">
        <v>-2</v>
      </c>
      <c r="GJ1026">
        <v>0</v>
      </c>
      <c r="GK1026">
        <v>0</v>
      </c>
      <c r="GL1026">
        <f t="shared" si="736"/>
        <v>0</v>
      </c>
      <c r="GM1026">
        <f t="shared" ref="GM1026:GM1027" si="744">ROUND(O1026+X1026+Y1026,2)+GX1026</f>
        <v>1469.28</v>
      </c>
      <c r="GN1026">
        <f t="shared" ref="GN1026:GN1027" si="745">IF(OR(BI1026=0,BI1026=1),ROUND(O1026+X1026+Y1026,2),0)</f>
        <v>0</v>
      </c>
      <c r="GO1026">
        <f t="shared" ref="GO1026:GO1027" si="746">IF(BI1026=2,ROUND(O1026+X1026+Y1026,2),0)</f>
        <v>0</v>
      </c>
      <c r="GP1026">
        <f t="shared" ref="GP1026:GP1027" si="747">IF(BI1026=4,ROUND(O1026+X1026+Y1026,2)+GX1026,0)</f>
        <v>1469.28</v>
      </c>
      <c r="GR1026">
        <v>0</v>
      </c>
      <c r="GS1026">
        <v>3</v>
      </c>
      <c r="GT1026">
        <v>0</v>
      </c>
      <c r="GV1026">
        <f t="shared" si="741"/>
        <v>0</v>
      </c>
      <c r="GW1026">
        <v>1</v>
      </c>
      <c r="GX1026">
        <f t="shared" si="742"/>
        <v>0</v>
      </c>
      <c r="HA1026">
        <v>0</v>
      </c>
      <c r="HB1026">
        <v>0</v>
      </c>
      <c r="HC1026">
        <f t="shared" si="743"/>
        <v>0</v>
      </c>
      <c r="IK1026">
        <v>0</v>
      </c>
    </row>
    <row r="1027" ht="12.75">
      <c r="A1027">
        <v>17</v>
      </c>
      <c r="B1027">
        <v>1</v>
      </c>
      <c r="D1027">
        <f>ROW(EtalonRes!A239)</f>
        <v>239</v>
      </c>
      <c r="E1027" t="s">
        <v>118</v>
      </c>
      <c r="F1027" t="s">
        <v>119</v>
      </c>
      <c r="G1027" t="s">
        <v>120</v>
      </c>
      <c r="H1027" t="s">
        <v>112</v>
      </c>
      <c r="I1027">
        <f>ROUND(I1026,9)</f>
        <v>24</v>
      </c>
      <c r="J1027">
        <v>0</v>
      </c>
      <c r="K1027">
        <f>ROUND(I1026,9)</f>
        <v>24</v>
      </c>
      <c r="O1027">
        <f t="shared" si="704"/>
        <v>35483.760000000002</v>
      </c>
      <c r="P1027">
        <f t="shared" si="705"/>
        <v>0</v>
      </c>
      <c r="Q1027">
        <f t="shared" si="706"/>
        <v>35483.760000000002</v>
      </c>
      <c r="R1027">
        <f t="shared" si="707"/>
        <v>19143.360000000001</v>
      </c>
      <c r="S1027">
        <f t="shared" si="708"/>
        <v>0</v>
      </c>
      <c r="T1027">
        <f t="shared" si="709"/>
        <v>0</v>
      </c>
      <c r="U1027">
        <f t="shared" si="710"/>
        <v>0</v>
      </c>
      <c r="V1027">
        <f t="shared" si="711"/>
        <v>0</v>
      </c>
      <c r="W1027">
        <f t="shared" si="712"/>
        <v>0</v>
      </c>
      <c r="X1027">
        <f t="shared" si="713"/>
        <v>0</v>
      </c>
      <c r="Y1027">
        <f t="shared" si="714"/>
        <v>0</v>
      </c>
      <c r="AA1027">
        <v>52146028</v>
      </c>
      <c r="AB1027">
        <f t="shared" si="715"/>
        <v>1478.49</v>
      </c>
      <c r="AC1027">
        <f t="shared" si="716"/>
        <v>0</v>
      </c>
      <c r="AD1027">
        <f>ROUND(((((ET1027*51))-((EU1027*51)))+AE1027),6)</f>
        <v>1478.49</v>
      </c>
      <c r="AE1027">
        <f>ROUND(((EU1027*51)),6)</f>
        <v>797.63999999999999</v>
      </c>
      <c r="AF1027">
        <f>ROUND(((EV1027*51)),6)</f>
        <v>0</v>
      </c>
      <c r="AG1027">
        <f t="shared" si="720"/>
        <v>0</v>
      </c>
      <c r="AH1027">
        <f>((EW1027*51))</f>
        <v>0</v>
      </c>
      <c r="AI1027">
        <f>((EX1027*51))</f>
        <v>0</v>
      </c>
      <c r="AJ1027">
        <f t="shared" si="723"/>
        <v>0</v>
      </c>
      <c r="AK1027">
        <v>28.989999999999998</v>
      </c>
      <c r="AL1027">
        <v>0</v>
      </c>
      <c r="AM1027">
        <v>28.989999999999998</v>
      </c>
      <c r="AN1027">
        <v>15.640000000000001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1</v>
      </c>
      <c r="AW1027">
        <v>1</v>
      </c>
      <c r="AZ1027">
        <v>1</v>
      </c>
      <c r="BA1027">
        <v>1</v>
      </c>
      <c r="BB1027">
        <v>1</v>
      </c>
      <c r="BC1027">
        <v>1</v>
      </c>
      <c r="BH1027">
        <v>0</v>
      </c>
      <c r="BI1027">
        <v>4</v>
      </c>
      <c r="BJ1027" t="s">
        <v>121</v>
      </c>
      <c r="BM1027">
        <v>1</v>
      </c>
      <c r="BN1027">
        <v>0</v>
      </c>
      <c r="BP1027">
        <v>0</v>
      </c>
      <c r="BQ1027">
        <v>1</v>
      </c>
      <c r="BR1027">
        <v>0</v>
      </c>
      <c r="BS1027">
        <v>1</v>
      </c>
      <c r="BT1027">
        <v>1</v>
      </c>
      <c r="BU1027">
        <v>1</v>
      </c>
      <c r="BV1027">
        <v>1</v>
      </c>
      <c r="BW1027">
        <v>1</v>
      </c>
      <c r="BX1027">
        <v>1</v>
      </c>
      <c r="BZ1027">
        <v>0</v>
      </c>
      <c r="CA1027">
        <v>0</v>
      </c>
      <c r="CE1027">
        <v>0</v>
      </c>
      <c r="CF1027">
        <v>0</v>
      </c>
      <c r="CG1027">
        <v>0</v>
      </c>
      <c r="CM1027">
        <v>0</v>
      </c>
      <c r="CO1027">
        <v>0</v>
      </c>
      <c r="CP1027">
        <f t="shared" si="724"/>
        <v>35483.760000000002</v>
      </c>
      <c r="CQ1027">
        <f t="shared" si="725"/>
        <v>0</v>
      </c>
      <c r="CR1027">
        <f>(((((ET1027*51))*BB1027-((EU1027*51))*BS1027)+AE1027*BS1027)*AV1027)</f>
        <v>1478.49</v>
      </c>
      <c r="CS1027">
        <f t="shared" si="727"/>
        <v>797.63999999999999</v>
      </c>
      <c r="CT1027">
        <f t="shared" si="728"/>
        <v>0</v>
      </c>
      <c r="CU1027">
        <f t="shared" si="729"/>
        <v>0</v>
      </c>
      <c r="CV1027">
        <f t="shared" si="730"/>
        <v>0</v>
      </c>
      <c r="CW1027">
        <f t="shared" si="731"/>
        <v>0</v>
      </c>
      <c r="CX1027">
        <f t="shared" si="732"/>
        <v>0</v>
      </c>
      <c r="CY1027">
        <f t="shared" si="733"/>
        <v>0</v>
      </c>
      <c r="CZ1027">
        <f t="shared" si="734"/>
        <v>0</v>
      </c>
      <c r="DE1027" t="s">
        <v>122</v>
      </c>
      <c r="DF1027" t="s">
        <v>122</v>
      </c>
      <c r="DG1027" t="s">
        <v>122</v>
      </c>
      <c r="DI1027" t="s">
        <v>122</v>
      </c>
      <c r="DJ1027" t="s">
        <v>122</v>
      </c>
      <c r="DN1027">
        <v>0</v>
      </c>
      <c r="DO1027">
        <v>0</v>
      </c>
      <c r="DP1027">
        <v>1</v>
      </c>
      <c r="DQ1027">
        <v>1</v>
      </c>
      <c r="DU1027">
        <v>1009</v>
      </c>
      <c r="DV1027" t="s">
        <v>112</v>
      </c>
      <c r="DW1027" t="s">
        <v>112</v>
      </c>
      <c r="DX1027">
        <v>1000</v>
      </c>
      <c r="EE1027">
        <v>51761347</v>
      </c>
      <c r="EF1027">
        <v>1</v>
      </c>
      <c r="EG1027" t="s">
        <v>106</v>
      </c>
      <c r="EH1027">
        <v>0</v>
      </c>
      <c r="EJ1027">
        <v>4</v>
      </c>
      <c r="EK1027">
        <v>1</v>
      </c>
      <c r="EL1027" t="s">
        <v>117</v>
      </c>
      <c r="EM1027" t="s">
        <v>108</v>
      </c>
      <c r="EQ1027">
        <v>0</v>
      </c>
      <c r="ER1027">
        <v>28.989999999999998</v>
      </c>
      <c r="ES1027">
        <v>0</v>
      </c>
      <c r="ET1027">
        <v>28.989999999999998</v>
      </c>
      <c r="EU1027">
        <v>15.640000000000001</v>
      </c>
      <c r="EV1027">
        <v>0</v>
      </c>
      <c r="EW1027">
        <v>0</v>
      </c>
      <c r="EX1027">
        <v>0</v>
      </c>
      <c r="EY1027">
        <v>0</v>
      </c>
      <c r="FQ1027">
        <v>0</v>
      </c>
      <c r="FR1027">
        <f t="shared" si="735"/>
        <v>0</v>
      </c>
      <c r="FS1027">
        <v>0</v>
      </c>
      <c r="FX1027">
        <v>0</v>
      </c>
      <c r="FY1027">
        <v>0</v>
      </c>
      <c r="GD1027">
        <v>1</v>
      </c>
      <c r="GF1027">
        <v>-1355325295</v>
      </c>
      <c r="GG1027">
        <v>2</v>
      </c>
      <c r="GH1027">
        <v>1</v>
      </c>
      <c r="GI1027">
        <v>-2</v>
      </c>
      <c r="GJ1027">
        <v>0</v>
      </c>
      <c r="GK1027">
        <v>0</v>
      </c>
      <c r="GL1027">
        <f t="shared" si="736"/>
        <v>0</v>
      </c>
      <c r="GM1027">
        <f t="shared" si="744"/>
        <v>35483.760000000002</v>
      </c>
      <c r="GN1027">
        <f t="shared" si="745"/>
        <v>0</v>
      </c>
      <c r="GO1027">
        <f t="shared" si="746"/>
        <v>0</v>
      </c>
      <c r="GP1027">
        <f t="shared" si="747"/>
        <v>35483.760000000002</v>
      </c>
      <c r="GR1027">
        <v>0</v>
      </c>
      <c r="GS1027">
        <v>3</v>
      </c>
      <c r="GT1027">
        <v>0</v>
      </c>
      <c r="GV1027">
        <f t="shared" si="741"/>
        <v>0</v>
      </c>
      <c r="GW1027">
        <v>1</v>
      </c>
      <c r="GX1027">
        <f t="shared" si="742"/>
        <v>0</v>
      </c>
      <c r="HA1027">
        <v>0</v>
      </c>
      <c r="HB1027">
        <v>0</v>
      </c>
      <c r="HC1027">
        <f t="shared" si="743"/>
        <v>0</v>
      </c>
      <c r="IK1027">
        <v>0</v>
      </c>
    </row>
    <row r="1029" ht="12.75">
      <c r="A1029" s="43">
        <v>51</v>
      </c>
      <c r="B1029" s="43">
        <f>B1020</f>
        <v>1</v>
      </c>
      <c r="C1029" s="43">
        <f>A1020</f>
        <v>5</v>
      </c>
      <c r="D1029" s="43">
        <f>ROW(A1020)</f>
        <v>1020</v>
      </c>
      <c r="E1029" s="43"/>
      <c r="F1029" s="43" t="str">
        <f>IF(F1020&lt;&gt;"",F1020,"")</f>
        <v xml:space="preserve">Новый подраздел</v>
      </c>
      <c r="G1029" s="43" t="str">
        <f>IF(G1020&lt;&gt;"",G1020,"")</f>
        <v xml:space="preserve">Ремонт асфальтобетонного покрытия - 250,0 м2</v>
      </c>
      <c r="H1029" s="43">
        <v>0</v>
      </c>
      <c r="I1029" s="43"/>
      <c r="J1029" s="43"/>
      <c r="K1029" s="43"/>
      <c r="L1029" s="43"/>
      <c r="M1029" s="43"/>
      <c r="N1029" s="43"/>
      <c r="O1029" s="43">
        <f>ROUND(AB1029,2)</f>
        <v>170278.04000000001</v>
      </c>
      <c r="P1029" s="43">
        <f>ROUND(AC1029,2)</f>
        <v>94685</v>
      </c>
      <c r="Q1029" s="43">
        <f>ROUND(AD1029,2)</f>
        <v>59833.040000000001</v>
      </c>
      <c r="R1029" s="43">
        <f>ROUND(AE1029,2)</f>
        <v>30458.099999999999</v>
      </c>
      <c r="S1029" s="43">
        <f>ROUND(AF1029,2)</f>
        <v>15760</v>
      </c>
      <c r="T1029" s="43">
        <f>ROUND(AG1029,2)</f>
        <v>0</v>
      </c>
      <c r="U1029" s="43">
        <f>AH1029</f>
        <v>57.5</v>
      </c>
      <c r="V1029" s="43">
        <f>AI1029</f>
        <v>0</v>
      </c>
      <c r="W1029" s="43">
        <f>ROUND(AJ1029,2)</f>
        <v>0</v>
      </c>
      <c r="X1029" s="43">
        <f>ROUND(AK1029,2)</f>
        <v>11032</v>
      </c>
      <c r="Y1029" s="43">
        <f>ROUND(AL1029,2)</f>
        <v>1576</v>
      </c>
      <c r="Z1029" s="43"/>
      <c r="AA1029" s="43"/>
      <c r="AB1029" s="43">
        <f>ROUND(SUMIF(AA1024:AA1027,"=52146028",O1024:O1027),2)</f>
        <v>170278.04000000001</v>
      </c>
      <c r="AC1029" s="43">
        <f>ROUND(SUMIF(AA1024:AA1027,"=52146028",P1024:P1027),2)</f>
        <v>94685</v>
      </c>
      <c r="AD1029" s="43">
        <f>ROUND(SUMIF(AA1024:AA1027,"=52146028",Q1024:Q1027),2)</f>
        <v>59833.040000000001</v>
      </c>
      <c r="AE1029" s="43">
        <f>ROUND(SUMIF(AA1024:AA1027,"=52146028",R1024:R1027),2)</f>
        <v>30458.099999999999</v>
      </c>
      <c r="AF1029" s="43">
        <f>ROUND(SUMIF(AA1024:AA1027,"=52146028",S1024:S1027),2)</f>
        <v>15760</v>
      </c>
      <c r="AG1029" s="43">
        <f>ROUND(SUMIF(AA1024:AA1027,"=52146028",T1024:T1027),2)</f>
        <v>0</v>
      </c>
      <c r="AH1029" s="43">
        <f>SUMIF(AA1024:AA1027,"=52146028",U1024:U1027)</f>
        <v>57.5</v>
      </c>
      <c r="AI1029" s="43">
        <f>SUMIF(AA1024:AA1027,"=52146028",V1024:V1027)</f>
        <v>0</v>
      </c>
      <c r="AJ1029" s="43">
        <f>ROUND(SUMIF(AA1024:AA1027,"=52146028",W1024:W1027),2)</f>
        <v>0</v>
      </c>
      <c r="AK1029" s="43">
        <f>ROUND(SUMIF(AA1024:AA1027,"=52146028",X1024:X1027),2)</f>
        <v>11032</v>
      </c>
      <c r="AL1029" s="43">
        <f>ROUND(SUMIF(AA1024:AA1027,"=52146028",Y1024:Y1027),2)</f>
        <v>1576</v>
      </c>
      <c r="AM1029" s="43"/>
      <c r="AN1029" s="43"/>
      <c r="AO1029" s="43">
        <f>ROUND(BX1029,2)</f>
        <v>0</v>
      </c>
      <c r="AP1029" s="43">
        <f>ROUND(BY1029,2)</f>
        <v>0</v>
      </c>
      <c r="AQ1029" s="43">
        <f>ROUND(BZ1029,2)</f>
        <v>0</v>
      </c>
      <c r="AR1029" s="43">
        <f>ROUND(CA1029,2)</f>
        <v>194250.34</v>
      </c>
      <c r="AS1029" s="43">
        <f>ROUND(CB1029,2)</f>
        <v>0</v>
      </c>
      <c r="AT1029" s="43">
        <f>ROUND(CC1029,2)</f>
        <v>0</v>
      </c>
      <c r="AU1029" s="43">
        <f>ROUND(CD1029,2)</f>
        <v>194250.34</v>
      </c>
      <c r="AV1029" s="43">
        <f>ROUND(CE1029,2)</f>
        <v>94685</v>
      </c>
      <c r="AW1029" s="43">
        <f>ROUND(CF1029,2)</f>
        <v>94685</v>
      </c>
      <c r="AX1029" s="43">
        <f>ROUND(CG1029,2)</f>
        <v>0</v>
      </c>
      <c r="AY1029" s="43">
        <f>ROUND(CH1029,2)</f>
        <v>94685</v>
      </c>
      <c r="AZ1029" s="43">
        <f>ROUND(CI1029,2)</f>
        <v>0</v>
      </c>
      <c r="BA1029" s="43">
        <f>ROUND(CJ1029,2)</f>
        <v>0</v>
      </c>
      <c r="BB1029" s="43">
        <f>ROUND(CK1029,2)</f>
        <v>0</v>
      </c>
      <c r="BC1029" s="43">
        <f>ROUND(CL1029,2)</f>
        <v>0</v>
      </c>
      <c r="BD1029" s="43">
        <f>ROUND(CM1029,2)</f>
        <v>0</v>
      </c>
      <c r="BE1029" s="43"/>
      <c r="BF1029" s="43"/>
      <c r="BG1029" s="43"/>
      <c r="BH1029" s="43"/>
      <c r="BI1029" s="43"/>
      <c r="BJ1029" s="43"/>
      <c r="BK1029" s="43"/>
      <c r="BL1029" s="43"/>
      <c r="BM1029" s="43"/>
      <c r="BN1029" s="43"/>
      <c r="BO1029" s="43"/>
      <c r="BP1029" s="43"/>
      <c r="BQ1029" s="43"/>
      <c r="BR1029" s="43"/>
      <c r="BS1029" s="43"/>
      <c r="BT1029" s="43"/>
      <c r="BU1029" s="43"/>
      <c r="BV1029" s="43"/>
      <c r="BW1029" s="43"/>
      <c r="BX1029" s="43">
        <f>ROUND(SUMIF(AA1024:AA1027,"=52146028",FQ1024:FQ1027),2)</f>
        <v>0</v>
      </c>
      <c r="BY1029" s="43">
        <f>ROUND(SUMIF(AA1024:AA1027,"=52146028",FR1024:FR1027),2)</f>
        <v>0</v>
      </c>
      <c r="BZ1029" s="43">
        <f>ROUND(SUMIF(AA1024:AA1027,"=52146028",GL1024:GL1027),2)</f>
        <v>0</v>
      </c>
      <c r="CA1029" s="43">
        <f>ROUND(SUMIF(AA1024:AA1027,"=52146028",GM1024:GM1027),2)</f>
        <v>194250.34</v>
      </c>
      <c r="CB1029" s="43">
        <f>ROUND(SUMIF(AA1024:AA1027,"=52146028",GN1024:GN1027),2)</f>
        <v>0</v>
      </c>
      <c r="CC1029" s="43">
        <f>ROUND(SUMIF(AA1024:AA1027,"=52146028",GO1024:GO1027),2)</f>
        <v>0</v>
      </c>
      <c r="CD1029" s="43">
        <f>ROUND(SUMIF(AA1024:AA1027,"=52146028",GP1024:GP1027),2)</f>
        <v>194250.34</v>
      </c>
      <c r="CE1029" s="43">
        <f>AC1029-BX1029</f>
        <v>94685</v>
      </c>
      <c r="CF1029" s="43">
        <f>AC1029-BY1029</f>
        <v>94685</v>
      </c>
      <c r="CG1029" s="43">
        <f>BX1029-BZ1029</f>
        <v>0</v>
      </c>
      <c r="CH1029" s="43">
        <f>AC1029-BX1029-BY1029+BZ1029</f>
        <v>94685</v>
      </c>
      <c r="CI1029" s="43">
        <f>BY1029-BZ1029</f>
        <v>0</v>
      </c>
      <c r="CJ1029" s="43">
        <f>ROUND(SUMIF(AA1024:AA1027,"=52146028",GX1024:GX1027),2)</f>
        <v>0</v>
      </c>
      <c r="CK1029" s="43">
        <f>ROUND(SUMIF(AA1024:AA1027,"=52146028",GY1024:GY1027),2)</f>
        <v>0</v>
      </c>
      <c r="CL1029" s="43">
        <f>ROUND(SUMIF(AA1024:AA1027,"=52146028",GZ1024:GZ1027),2)</f>
        <v>0</v>
      </c>
      <c r="CM1029" s="43">
        <f>ROUND(SUMIF(AA1024:AA1027,"=52146028",HD1024:HD1027),2)</f>
        <v>0</v>
      </c>
      <c r="CN1029" s="43"/>
      <c r="CO1029" s="43"/>
      <c r="CP1029" s="43"/>
      <c r="CQ1029" s="43"/>
      <c r="CR1029" s="43"/>
      <c r="CS1029" s="43"/>
      <c r="CT1029" s="43"/>
      <c r="CU1029" s="43"/>
      <c r="CV1029" s="43"/>
      <c r="CW1029" s="43"/>
      <c r="CX1029" s="43"/>
      <c r="CY1029" s="43"/>
      <c r="CZ1029" s="43"/>
      <c r="DA1029" s="43"/>
      <c r="DB1029" s="43"/>
      <c r="DC1029" s="43"/>
      <c r="DD1029" s="43"/>
      <c r="DE1029" s="43"/>
      <c r="DF1029" s="43"/>
      <c r="DG1029" s="44"/>
      <c r="DH1029" s="44"/>
      <c r="DI1029" s="44"/>
      <c r="DJ1029" s="44"/>
      <c r="DK1029" s="44"/>
      <c r="DL1029" s="44"/>
      <c r="DM1029" s="44"/>
      <c r="DN1029" s="44"/>
      <c r="DO1029" s="44"/>
      <c r="DP1029" s="44"/>
      <c r="DQ1029" s="44"/>
      <c r="DR1029" s="44"/>
      <c r="DS1029" s="44"/>
      <c r="DT1029" s="44"/>
      <c r="DU1029" s="44"/>
      <c r="DV1029" s="44"/>
      <c r="DW1029" s="44"/>
      <c r="DX1029" s="44"/>
      <c r="DY1029" s="44"/>
      <c r="DZ1029" s="44"/>
      <c r="EA1029" s="44"/>
      <c r="EB1029" s="44"/>
      <c r="EC1029" s="44"/>
      <c r="ED1029" s="44"/>
      <c r="EE1029" s="44"/>
      <c r="EF1029" s="44"/>
      <c r="EG1029" s="44"/>
      <c r="EH1029" s="44"/>
      <c r="EI1029" s="44"/>
      <c r="EJ1029" s="44"/>
      <c r="EK1029" s="44"/>
      <c r="EL1029" s="44"/>
      <c r="EM1029" s="44"/>
      <c r="EN1029" s="44"/>
      <c r="EO1029" s="44"/>
      <c r="EP1029" s="44"/>
      <c r="EQ1029" s="44"/>
      <c r="ER1029" s="44"/>
      <c r="ES1029" s="44"/>
      <c r="ET1029" s="44"/>
      <c r="EU1029" s="44"/>
      <c r="EV1029" s="44"/>
      <c r="EW1029" s="44"/>
      <c r="EX1029" s="44"/>
      <c r="EY1029" s="44"/>
      <c r="EZ1029" s="44"/>
      <c r="FA1029" s="44"/>
      <c r="FB1029" s="44"/>
      <c r="FC1029" s="44"/>
      <c r="FD1029" s="44"/>
      <c r="FE1029" s="44"/>
      <c r="FF1029" s="44"/>
      <c r="FG1029" s="44"/>
      <c r="FH1029" s="44"/>
      <c r="FI1029" s="44"/>
      <c r="FJ1029" s="44"/>
      <c r="FK1029" s="44"/>
      <c r="FL1029" s="44"/>
      <c r="FM1029" s="44"/>
      <c r="FN1029" s="44"/>
      <c r="FO1029" s="44"/>
      <c r="FP1029" s="44"/>
      <c r="FQ1029" s="44"/>
      <c r="FR1029" s="44"/>
      <c r="FS1029" s="44"/>
      <c r="FT1029" s="44"/>
      <c r="FU1029" s="44"/>
      <c r="FV1029" s="44"/>
      <c r="FW1029" s="44"/>
      <c r="FX1029" s="44"/>
      <c r="FY1029" s="44"/>
      <c r="FZ1029" s="44"/>
      <c r="GA1029" s="44"/>
      <c r="GB1029" s="44"/>
      <c r="GC1029" s="44"/>
      <c r="GD1029" s="44"/>
      <c r="GE1029" s="44"/>
      <c r="GF1029" s="44"/>
      <c r="GG1029" s="44"/>
      <c r="GH1029" s="44"/>
      <c r="GI1029" s="44"/>
      <c r="GJ1029" s="44"/>
      <c r="GK1029" s="44"/>
      <c r="GL1029" s="44"/>
      <c r="GM1029" s="44"/>
      <c r="GN1029" s="44"/>
      <c r="GO1029" s="44"/>
      <c r="GP1029" s="44"/>
      <c r="GQ1029" s="44"/>
      <c r="GR1029" s="44"/>
      <c r="GS1029" s="44"/>
      <c r="GT1029" s="44"/>
      <c r="GU1029" s="44"/>
      <c r="GV1029" s="44"/>
      <c r="GW1029" s="44"/>
      <c r="GX1029" s="44">
        <v>0</v>
      </c>
    </row>
    <row r="1031" ht="12.75">
      <c r="A1031" s="45">
        <v>50</v>
      </c>
      <c r="B1031" s="45">
        <v>0</v>
      </c>
      <c r="C1031" s="45">
        <v>0</v>
      </c>
      <c r="D1031" s="45">
        <v>1</v>
      </c>
      <c r="E1031" s="45">
        <v>201</v>
      </c>
      <c r="F1031" s="45">
        <f>ROUND(Source!O1029,O1031)</f>
        <v>170278.04000000001</v>
      </c>
      <c r="G1031" s="45" t="s">
        <v>123</v>
      </c>
      <c r="H1031" s="45" t="s">
        <v>124</v>
      </c>
      <c r="I1031" s="45"/>
      <c r="J1031" s="45"/>
      <c r="K1031" s="45">
        <v>201</v>
      </c>
      <c r="L1031" s="45">
        <v>1</v>
      </c>
      <c r="M1031" s="45">
        <v>3</v>
      </c>
      <c r="N1031" s="45"/>
      <c r="O1031" s="45">
        <v>2</v>
      </c>
      <c r="P1031" s="45"/>
      <c r="Q1031" s="45"/>
      <c r="R1031" s="45"/>
      <c r="S1031" s="45"/>
      <c r="T1031" s="45"/>
      <c r="U1031" s="45"/>
      <c r="V1031" s="45"/>
      <c r="W1031" s="45">
        <v>170278.04000000001</v>
      </c>
      <c r="X1031" s="45">
        <v>1</v>
      </c>
      <c r="Y1031" s="45">
        <v>170278.04000000001</v>
      </c>
      <c r="Z1031" s="45"/>
      <c r="AA1031" s="45"/>
      <c r="AB1031" s="45"/>
    </row>
    <row r="1032" ht="12.75">
      <c r="A1032" s="45">
        <v>50</v>
      </c>
      <c r="B1032" s="45">
        <v>0</v>
      </c>
      <c r="C1032" s="45">
        <v>0</v>
      </c>
      <c r="D1032" s="45">
        <v>1</v>
      </c>
      <c r="E1032" s="45">
        <v>202</v>
      </c>
      <c r="F1032" s="45">
        <f>ROUND(Source!P1029,O1032)</f>
        <v>94685</v>
      </c>
      <c r="G1032" s="45" t="s">
        <v>125</v>
      </c>
      <c r="H1032" s="45" t="s">
        <v>126</v>
      </c>
      <c r="I1032" s="45"/>
      <c r="J1032" s="45"/>
      <c r="K1032" s="45">
        <v>202</v>
      </c>
      <c r="L1032" s="45">
        <v>2</v>
      </c>
      <c r="M1032" s="45">
        <v>3</v>
      </c>
      <c r="N1032" s="45"/>
      <c r="O1032" s="45">
        <v>2</v>
      </c>
      <c r="P1032" s="45"/>
      <c r="Q1032" s="45"/>
      <c r="R1032" s="45"/>
      <c r="S1032" s="45"/>
      <c r="T1032" s="45"/>
      <c r="U1032" s="45"/>
      <c r="V1032" s="45"/>
      <c r="W1032" s="45">
        <v>94685</v>
      </c>
      <c r="X1032" s="45">
        <v>1</v>
      </c>
      <c r="Y1032" s="45">
        <v>94685</v>
      </c>
      <c r="Z1032" s="45"/>
      <c r="AA1032" s="45"/>
      <c r="AB1032" s="45"/>
    </row>
    <row r="1033" ht="12.75">
      <c r="A1033" s="45">
        <v>50</v>
      </c>
      <c r="B1033" s="45">
        <v>0</v>
      </c>
      <c r="C1033" s="45">
        <v>0</v>
      </c>
      <c r="D1033" s="45">
        <v>1</v>
      </c>
      <c r="E1033" s="45">
        <v>222</v>
      </c>
      <c r="F1033" s="45">
        <f>ROUND(Source!AO1029,O1033)</f>
        <v>0</v>
      </c>
      <c r="G1033" s="45" t="s">
        <v>127</v>
      </c>
      <c r="H1033" s="45" t="s">
        <v>128</v>
      </c>
      <c r="I1033" s="45"/>
      <c r="J1033" s="45"/>
      <c r="K1033" s="45">
        <v>222</v>
      </c>
      <c r="L1033" s="45">
        <v>3</v>
      </c>
      <c r="M1033" s="45">
        <v>3</v>
      </c>
      <c r="N1033" s="45"/>
      <c r="O1033" s="45">
        <v>2</v>
      </c>
      <c r="P1033" s="45"/>
      <c r="Q1033" s="45"/>
      <c r="R1033" s="45"/>
      <c r="S1033" s="45"/>
      <c r="T1033" s="45"/>
      <c r="U1033" s="45"/>
      <c r="V1033" s="45"/>
      <c r="W1033" s="45">
        <v>0</v>
      </c>
      <c r="X1033" s="45">
        <v>1</v>
      </c>
      <c r="Y1033" s="45">
        <v>0</v>
      </c>
      <c r="Z1033" s="45"/>
      <c r="AA1033" s="45"/>
      <c r="AB1033" s="45"/>
    </row>
    <row r="1034" ht="12.75">
      <c r="A1034" s="45">
        <v>50</v>
      </c>
      <c r="B1034" s="45">
        <v>0</v>
      </c>
      <c r="C1034" s="45">
        <v>0</v>
      </c>
      <c r="D1034" s="45">
        <v>1</v>
      </c>
      <c r="E1034" s="45">
        <v>225</v>
      </c>
      <c r="F1034" s="45">
        <f>ROUND(Source!AV1029,O1034)</f>
        <v>94685</v>
      </c>
      <c r="G1034" s="45" t="s">
        <v>129</v>
      </c>
      <c r="H1034" s="45" t="s">
        <v>130</v>
      </c>
      <c r="I1034" s="45"/>
      <c r="J1034" s="45"/>
      <c r="K1034" s="45">
        <v>225</v>
      </c>
      <c r="L1034" s="45">
        <v>4</v>
      </c>
      <c r="M1034" s="45">
        <v>3</v>
      </c>
      <c r="N1034" s="45"/>
      <c r="O1034" s="45">
        <v>2</v>
      </c>
      <c r="P1034" s="45"/>
      <c r="Q1034" s="45"/>
      <c r="R1034" s="45"/>
      <c r="S1034" s="45"/>
      <c r="T1034" s="45"/>
      <c r="U1034" s="45"/>
      <c r="V1034" s="45"/>
      <c r="W1034" s="45">
        <v>94685</v>
      </c>
      <c r="X1034" s="45">
        <v>1</v>
      </c>
      <c r="Y1034" s="45">
        <v>94685</v>
      </c>
      <c r="Z1034" s="45"/>
      <c r="AA1034" s="45"/>
      <c r="AB1034" s="45"/>
    </row>
    <row r="1035" ht="12.75">
      <c r="A1035" s="45">
        <v>50</v>
      </c>
      <c r="B1035" s="45">
        <v>0</v>
      </c>
      <c r="C1035" s="45">
        <v>0</v>
      </c>
      <c r="D1035" s="45">
        <v>1</v>
      </c>
      <c r="E1035" s="45">
        <v>226</v>
      </c>
      <c r="F1035" s="45">
        <f>ROUND(Source!AW1029,O1035)</f>
        <v>94685</v>
      </c>
      <c r="G1035" s="45" t="s">
        <v>131</v>
      </c>
      <c r="H1035" s="45" t="s">
        <v>132</v>
      </c>
      <c r="I1035" s="45"/>
      <c r="J1035" s="45"/>
      <c r="K1035" s="45">
        <v>226</v>
      </c>
      <c r="L1035" s="45">
        <v>5</v>
      </c>
      <c r="M1035" s="45">
        <v>3</v>
      </c>
      <c r="N1035" s="45"/>
      <c r="O1035" s="45">
        <v>2</v>
      </c>
      <c r="P1035" s="45"/>
      <c r="Q1035" s="45"/>
      <c r="R1035" s="45"/>
      <c r="S1035" s="45"/>
      <c r="T1035" s="45"/>
      <c r="U1035" s="45"/>
      <c r="V1035" s="45"/>
      <c r="W1035" s="45">
        <v>94685</v>
      </c>
      <c r="X1035" s="45">
        <v>1</v>
      </c>
      <c r="Y1035" s="45">
        <v>94685</v>
      </c>
      <c r="Z1035" s="45"/>
      <c r="AA1035" s="45"/>
      <c r="AB1035" s="45"/>
    </row>
    <row r="1036" ht="12.75">
      <c r="A1036" s="45">
        <v>50</v>
      </c>
      <c r="B1036" s="45">
        <v>0</v>
      </c>
      <c r="C1036" s="45">
        <v>0</v>
      </c>
      <c r="D1036" s="45">
        <v>1</v>
      </c>
      <c r="E1036" s="45">
        <v>227</v>
      </c>
      <c r="F1036" s="45">
        <f>ROUND(Source!AX1029,O1036)</f>
        <v>0</v>
      </c>
      <c r="G1036" s="45" t="s">
        <v>133</v>
      </c>
      <c r="H1036" s="45" t="s">
        <v>134</v>
      </c>
      <c r="I1036" s="45"/>
      <c r="J1036" s="45"/>
      <c r="K1036" s="45">
        <v>227</v>
      </c>
      <c r="L1036" s="45">
        <v>6</v>
      </c>
      <c r="M1036" s="45">
        <v>3</v>
      </c>
      <c r="N1036" s="45"/>
      <c r="O1036" s="45">
        <v>2</v>
      </c>
      <c r="P1036" s="45"/>
      <c r="Q1036" s="45"/>
      <c r="R1036" s="45"/>
      <c r="S1036" s="45"/>
      <c r="T1036" s="45"/>
      <c r="U1036" s="45"/>
      <c r="V1036" s="45"/>
      <c r="W1036" s="45">
        <v>0</v>
      </c>
      <c r="X1036" s="45">
        <v>1</v>
      </c>
      <c r="Y1036" s="45">
        <v>0</v>
      </c>
      <c r="Z1036" s="45"/>
      <c r="AA1036" s="45"/>
      <c r="AB1036" s="45"/>
    </row>
    <row r="1037" ht="12.75">
      <c r="A1037" s="45">
        <v>50</v>
      </c>
      <c r="B1037" s="45">
        <v>0</v>
      </c>
      <c r="C1037" s="45">
        <v>0</v>
      </c>
      <c r="D1037" s="45">
        <v>1</v>
      </c>
      <c r="E1037" s="45">
        <v>228</v>
      </c>
      <c r="F1037" s="45">
        <f>ROUND(Source!AY1029,O1037)</f>
        <v>94685</v>
      </c>
      <c r="G1037" s="45" t="s">
        <v>135</v>
      </c>
      <c r="H1037" s="45" t="s">
        <v>136</v>
      </c>
      <c r="I1037" s="45"/>
      <c r="J1037" s="45"/>
      <c r="K1037" s="45">
        <v>228</v>
      </c>
      <c r="L1037" s="45">
        <v>7</v>
      </c>
      <c r="M1037" s="45">
        <v>3</v>
      </c>
      <c r="N1037" s="45"/>
      <c r="O1037" s="45">
        <v>2</v>
      </c>
      <c r="P1037" s="45"/>
      <c r="Q1037" s="45"/>
      <c r="R1037" s="45"/>
      <c r="S1037" s="45"/>
      <c r="T1037" s="45"/>
      <c r="U1037" s="45"/>
      <c r="V1037" s="45"/>
      <c r="W1037" s="45">
        <v>94685</v>
      </c>
      <c r="X1037" s="45">
        <v>1</v>
      </c>
      <c r="Y1037" s="45">
        <v>94685</v>
      </c>
      <c r="Z1037" s="45"/>
      <c r="AA1037" s="45"/>
      <c r="AB1037" s="45"/>
    </row>
    <row r="1038" ht="12.75">
      <c r="A1038" s="45">
        <v>50</v>
      </c>
      <c r="B1038" s="45">
        <v>0</v>
      </c>
      <c r="C1038" s="45">
        <v>0</v>
      </c>
      <c r="D1038" s="45">
        <v>1</v>
      </c>
      <c r="E1038" s="45">
        <v>216</v>
      </c>
      <c r="F1038" s="45">
        <f>ROUND(Source!AP1029,O1038)</f>
        <v>0</v>
      </c>
      <c r="G1038" s="45" t="s">
        <v>137</v>
      </c>
      <c r="H1038" s="45" t="s">
        <v>138</v>
      </c>
      <c r="I1038" s="45"/>
      <c r="J1038" s="45"/>
      <c r="K1038" s="45">
        <v>216</v>
      </c>
      <c r="L1038" s="45">
        <v>8</v>
      </c>
      <c r="M1038" s="45">
        <v>3</v>
      </c>
      <c r="N1038" s="45"/>
      <c r="O1038" s="45">
        <v>2</v>
      </c>
      <c r="P1038" s="45"/>
      <c r="Q1038" s="45"/>
      <c r="R1038" s="45"/>
      <c r="S1038" s="45"/>
      <c r="T1038" s="45"/>
      <c r="U1038" s="45"/>
      <c r="V1038" s="45"/>
      <c r="W1038" s="45">
        <v>0</v>
      </c>
      <c r="X1038" s="45">
        <v>1</v>
      </c>
      <c r="Y1038" s="45">
        <v>0</v>
      </c>
      <c r="Z1038" s="45"/>
      <c r="AA1038" s="45"/>
      <c r="AB1038" s="45"/>
    </row>
    <row r="1039" ht="12.75">
      <c r="A1039" s="45">
        <v>50</v>
      </c>
      <c r="B1039" s="45">
        <v>0</v>
      </c>
      <c r="C1039" s="45">
        <v>0</v>
      </c>
      <c r="D1039" s="45">
        <v>1</v>
      </c>
      <c r="E1039" s="45">
        <v>223</v>
      </c>
      <c r="F1039" s="45">
        <f>ROUND(Source!AQ1029,O1039)</f>
        <v>0</v>
      </c>
      <c r="G1039" s="45" t="s">
        <v>139</v>
      </c>
      <c r="H1039" s="45" t="s">
        <v>140</v>
      </c>
      <c r="I1039" s="45"/>
      <c r="J1039" s="45"/>
      <c r="K1039" s="45">
        <v>223</v>
      </c>
      <c r="L1039" s="45">
        <v>9</v>
      </c>
      <c r="M1039" s="45">
        <v>3</v>
      </c>
      <c r="N1039" s="45"/>
      <c r="O1039" s="45">
        <v>2</v>
      </c>
      <c r="P1039" s="45"/>
      <c r="Q1039" s="45"/>
      <c r="R1039" s="45"/>
      <c r="S1039" s="45"/>
      <c r="T1039" s="45"/>
      <c r="U1039" s="45"/>
      <c r="V1039" s="45"/>
      <c r="W1039" s="45">
        <v>0</v>
      </c>
      <c r="X1039" s="45">
        <v>1</v>
      </c>
      <c r="Y1039" s="45">
        <v>0</v>
      </c>
      <c r="Z1039" s="45"/>
      <c r="AA1039" s="45"/>
      <c r="AB1039" s="45"/>
    </row>
    <row r="1040" ht="12.75">
      <c r="A1040" s="45">
        <v>50</v>
      </c>
      <c r="B1040" s="45">
        <v>0</v>
      </c>
      <c r="C1040" s="45">
        <v>0</v>
      </c>
      <c r="D1040" s="45">
        <v>1</v>
      </c>
      <c r="E1040" s="45">
        <v>229</v>
      </c>
      <c r="F1040" s="45">
        <f>ROUND(Source!AZ1029,O1040)</f>
        <v>0</v>
      </c>
      <c r="G1040" s="45" t="s">
        <v>141</v>
      </c>
      <c r="H1040" s="45" t="s">
        <v>142</v>
      </c>
      <c r="I1040" s="45"/>
      <c r="J1040" s="45"/>
      <c r="K1040" s="45">
        <v>229</v>
      </c>
      <c r="L1040" s="45">
        <v>10</v>
      </c>
      <c r="M1040" s="45">
        <v>3</v>
      </c>
      <c r="N1040" s="45"/>
      <c r="O1040" s="45">
        <v>2</v>
      </c>
      <c r="P1040" s="45"/>
      <c r="Q1040" s="45"/>
      <c r="R1040" s="45"/>
      <c r="S1040" s="45"/>
      <c r="T1040" s="45"/>
      <c r="U1040" s="45"/>
      <c r="V1040" s="45"/>
      <c r="W1040" s="45">
        <v>0</v>
      </c>
      <c r="X1040" s="45">
        <v>1</v>
      </c>
      <c r="Y1040" s="45">
        <v>0</v>
      </c>
      <c r="Z1040" s="45"/>
      <c r="AA1040" s="45"/>
      <c r="AB1040" s="45"/>
    </row>
    <row r="1041" ht="12.75">
      <c r="A1041" s="45">
        <v>50</v>
      </c>
      <c r="B1041" s="45">
        <v>0</v>
      </c>
      <c r="C1041" s="45">
        <v>0</v>
      </c>
      <c r="D1041" s="45">
        <v>1</v>
      </c>
      <c r="E1041" s="45">
        <v>203</v>
      </c>
      <c r="F1041" s="45">
        <f>ROUND(Source!Q1029,O1041)</f>
        <v>59833.040000000001</v>
      </c>
      <c r="G1041" s="45" t="s">
        <v>143</v>
      </c>
      <c r="H1041" s="45" t="s">
        <v>144</v>
      </c>
      <c r="I1041" s="45"/>
      <c r="J1041" s="45"/>
      <c r="K1041" s="45">
        <v>203</v>
      </c>
      <c r="L1041" s="45">
        <v>11</v>
      </c>
      <c r="M1041" s="45">
        <v>3</v>
      </c>
      <c r="N1041" s="45"/>
      <c r="O1041" s="45">
        <v>2</v>
      </c>
      <c r="P1041" s="45"/>
      <c r="Q1041" s="45"/>
      <c r="R1041" s="45"/>
      <c r="S1041" s="45"/>
      <c r="T1041" s="45"/>
      <c r="U1041" s="45"/>
      <c r="V1041" s="45"/>
      <c r="W1041" s="45">
        <v>59833.040000000001</v>
      </c>
      <c r="X1041" s="45">
        <v>1</v>
      </c>
      <c r="Y1041" s="45">
        <v>59833.040000000001</v>
      </c>
      <c r="Z1041" s="45"/>
      <c r="AA1041" s="45"/>
      <c r="AB1041" s="45"/>
    </row>
    <row r="1042" ht="12.75">
      <c r="A1042" s="45">
        <v>50</v>
      </c>
      <c r="B1042" s="45">
        <v>0</v>
      </c>
      <c r="C1042" s="45">
        <v>0</v>
      </c>
      <c r="D1042" s="45">
        <v>1</v>
      </c>
      <c r="E1042" s="45">
        <v>231</v>
      </c>
      <c r="F1042" s="45">
        <f>ROUND(Source!BB1029,O1042)</f>
        <v>0</v>
      </c>
      <c r="G1042" s="45" t="s">
        <v>145</v>
      </c>
      <c r="H1042" s="45" t="s">
        <v>146</v>
      </c>
      <c r="I1042" s="45"/>
      <c r="J1042" s="45"/>
      <c r="K1042" s="45">
        <v>231</v>
      </c>
      <c r="L1042" s="45">
        <v>12</v>
      </c>
      <c r="M1042" s="45">
        <v>3</v>
      </c>
      <c r="N1042" s="45"/>
      <c r="O1042" s="45">
        <v>2</v>
      </c>
      <c r="P1042" s="45"/>
      <c r="Q1042" s="45"/>
      <c r="R1042" s="45"/>
      <c r="S1042" s="45"/>
      <c r="T1042" s="45"/>
      <c r="U1042" s="45"/>
      <c r="V1042" s="45"/>
      <c r="W1042" s="45">
        <v>0</v>
      </c>
      <c r="X1042" s="45">
        <v>1</v>
      </c>
      <c r="Y1042" s="45">
        <v>0</v>
      </c>
      <c r="Z1042" s="45"/>
      <c r="AA1042" s="45"/>
      <c r="AB1042" s="45"/>
    </row>
    <row r="1043" ht="12.75">
      <c r="A1043" s="45">
        <v>50</v>
      </c>
      <c r="B1043" s="45">
        <v>0</v>
      </c>
      <c r="C1043" s="45">
        <v>0</v>
      </c>
      <c r="D1043" s="45">
        <v>1</v>
      </c>
      <c r="E1043" s="45">
        <v>204</v>
      </c>
      <c r="F1043" s="45">
        <f>ROUND(Source!R1029,O1043)</f>
        <v>30458.099999999999</v>
      </c>
      <c r="G1043" s="45" t="s">
        <v>147</v>
      </c>
      <c r="H1043" s="45" t="s">
        <v>148</v>
      </c>
      <c r="I1043" s="45"/>
      <c r="J1043" s="45"/>
      <c r="K1043" s="45">
        <v>204</v>
      </c>
      <c r="L1043" s="45">
        <v>13</v>
      </c>
      <c r="M1043" s="45">
        <v>3</v>
      </c>
      <c r="N1043" s="45"/>
      <c r="O1043" s="45">
        <v>2</v>
      </c>
      <c r="P1043" s="45"/>
      <c r="Q1043" s="45"/>
      <c r="R1043" s="45"/>
      <c r="S1043" s="45"/>
      <c r="T1043" s="45"/>
      <c r="U1043" s="45"/>
      <c r="V1043" s="45"/>
      <c r="W1043" s="45">
        <v>30458.099999999999</v>
      </c>
      <c r="X1043" s="45">
        <v>1</v>
      </c>
      <c r="Y1043" s="45">
        <v>30458.099999999999</v>
      </c>
      <c r="Z1043" s="45"/>
      <c r="AA1043" s="45"/>
      <c r="AB1043" s="45"/>
    </row>
    <row r="1044" ht="12.75">
      <c r="A1044" s="45">
        <v>50</v>
      </c>
      <c r="B1044" s="45">
        <v>0</v>
      </c>
      <c r="C1044" s="45">
        <v>0</v>
      </c>
      <c r="D1044" s="45">
        <v>1</v>
      </c>
      <c r="E1044" s="45">
        <v>205</v>
      </c>
      <c r="F1044" s="45">
        <f>ROUND(Source!S1029,O1044)</f>
        <v>15760</v>
      </c>
      <c r="G1044" s="45" t="s">
        <v>149</v>
      </c>
      <c r="H1044" s="45" t="s">
        <v>150</v>
      </c>
      <c r="I1044" s="45"/>
      <c r="J1044" s="45"/>
      <c r="K1044" s="45">
        <v>205</v>
      </c>
      <c r="L1044" s="45">
        <v>14</v>
      </c>
      <c r="M1044" s="45">
        <v>3</v>
      </c>
      <c r="N1044" s="45"/>
      <c r="O1044" s="45">
        <v>2</v>
      </c>
      <c r="P1044" s="45"/>
      <c r="Q1044" s="45"/>
      <c r="R1044" s="45"/>
      <c r="S1044" s="45"/>
      <c r="T1044" s="45"/>
      <c r="U1044" s="45"/>
      <c r="V1044" s="45"/>
      <c r="W1044" s="45">
        <v>15760</v>
      </c>
      <c r="X1044" s="45">
        <v>1</v>
      </c>
      <c r="Y1044" s="45">
        <v>15760</v>
      </c>
      <c r="Z1044" s="45"/>
      <c r="AA1044" s="45"/>
      <c r="AB1044" s="45"/>
    </row>
    <row r="1045" ht="12.75">
      <c r="A1045" s="45">
        <v>50</v>
      </c>
      <c r="B1045" s="45">
        <v>0</v>
      </c>
      <c r="C1045" s="45">
        <v>0</v>
      </c>
      <c r="D1045" s="45">
        <v>1</v>
      </c>
      <c r="E1045" s="45">
        <v>232</v>
      </c>
      <c r="F1045" s="45">
        <f>ROUND(Source!BC1029,O1045)</f>
        <v>0</v>
      </c>
      <c r="G1045" s="45" t="s">
        <v>151</v>
      </c>
      <c r="H1045" s="45" t="s">
        <v>152</v>
      </c>
      <c r="I1045" s="45"/>
      <c r="J1045" s="45"/>
      <c r="K1045" s="45">
        <v>232</v>
      </c>
      <c r="L1045" s="45">
        <v>15</v>
      </c>
      <c r="M1045" s="45">
        <v>3</v>
      </c>
      <c r="N1045" s="45"/>
      <c r="O1045" s="45">
        <v>2</v>
      </c>
      <c r="P1045" s="45"/>
      <c r="Q1045" s="45"/>
      <c r="R1045" s="45"/>
      <c r="S1045" s="45"/>
      <c r="T1045" s="45"/>
      <c r="U1045" s="45"/>
      <c r="V1045" s="45"/>
      <c r="W1045" s="45">
        <v>0</v>
      </c>
      <c r="X1045" s="45">
        <v>1</v>
      </c>
      <c r="Y1045" s="45">
        <v>0</v>
      </c>
      <c r="Z1045" s="45"/>
      <c r="AA1045" s="45"/>
      <c r="AB1045" s="45"/>
    </row>
    <row r="1046" ht="12.75">
      <c r="A1046" s="45">
        <v>50</v>
      </c>
      <c r="B1046" s="45">
        <v>0</v>
      </c>
      <c r="C1046" s="45">
        <v>0</v>
      </c>
      <c r="D1046" s="45">
        <v>1</v>
      </c>
      <c r="E1046" s="45">
        <v>214</v>
      </c>
      <c r="F1046" s="45">
        <f>ROUND(Source!AS1029,O1046)</f>
        <v>0</v>
      </c>
      <c r="G1046" s="45" t="s">
        <v>153</v>
      </c>
      <c r="H1046" s="45" t="s">
        <v>154</v>
      </c>
      <c r="I1046" s="45"/>
      <c r="J1046" s="45"/>
      <c r="K1046" s="45">
        <v>214</v>
      </c>
      <c r="L1046" s="45">
        <v>16</v>
      </c>
      <c r="M1046" s="45">
        <v>3</v>
      </c>
      <c r="N1046" s="45"/>
      <c r="O1046" s="45">
        <v>2</v>
      </c>
      <c r="P1046" s="45"/>
      <c r="Q1046" s="45"/>
      <c r="R1046" s="45"/>
      <c r="S1046" s="45"/>
      <c r="T1046" s="45"/>
      <c r="U1046" s="45"/>
      <c r="V1046" s="45"/>
      <c r="W1046" s="45">
        <v>0</v>
      </c>
      <c r="X1046" s="45">
        <v>1</v>
      </c>
      <c r="Y1046" s="45">
        <v>0</v>
      </c>
      <c r="Z1046" s="45"/>
      <c r="AA1046" s="45"/>
      <c r="AB1046" s="45"/>
    </row>
    <row r="1047" ht="12.75">
      <c r="A1047" s="45">
        <v>50</v>
      </c>
      <c r="B1047" s="45">
        <v>0</v>
      </c>
      <c r="C1047" s="45">
        <v>0</v>
      </c>
      <c r="D1047" s="45">
        <v>1</v>
      </c>
      <c r="E1047" s="45">
        <v>215</v>
      </c>
      <c r="F1047" s="45">
        <f>ROUND(Source!AT1029,O1047)</f>
        <v>0</v>
      </c>
      <c r="G1047" s="45" t="s">
        <v>155</v>
      </c>
      <c r="H1047" s="45" t="s">
        <v>156</v>
      </c>
      <c r="I1047" s="45"/>
      <c r="J1047" s="45"/>
      <c r="K1047" s="45">
        <v>215</v>
      </c>
      <c r="L1047" s="45">
        <v>17</v>
      </c>
      <c r="M1047" s="45">
        <v>3</v>
      </c>
      <c r="N1047" s="45"/>
      <c r="O1047" s="45">
        <v>2</v>
      </c>
      <c r="P1047" s="45"/>
      <c r="Q1047" s="45"/>
      <c r="R1047" s="45"/>
      <c r="S1047" s="45"/>
      <c r="T1047" s="45"/>
      <c r="U1047" s="45"/>
      <c r="V1047" s="45"/>
      <c r="W1047" s="45">
        <v>0</v>
      </c>
      <c r="X1047" s="45">
        <v>1</v>
      </c>
      <c r="Y1047" s="45">
        <v>0</v>
      </c>
      <c r="Z1047" s="45"/>
      <c r="AA1047" s="45"/>
      <c r="AB1047" s="45"/>
    </row>
    <row r="1048" ht="12.75">
      <c r="A1048" s="45">
        <v>50</v>
      </c>
      <c r="B1048" s="45">
        <v>0</v>
      </c>
      <c r="C1048" s="45">
        <v>0</v>
      </c>
      <c r="D1048" s="45">
        <v>1</v>
      </c>
      <c r="E1048" s="45">
        <v>217</v>
      </c>
      <c r="F1048" s="45">
        <f>ROUND(Source!AU1029,O1048)</f>
        <v>194250.34</v>
      </c>
      <c r="G1048" s="45" t="s">
        <v>157</v>
      </c>
      <c r="H1048" s="45" t="s">
        <v>158</v>
      </c>
      <c r="I1048" s="45"/>
      <c r="J1048" s="45"/>
      <c r="K1048" s="45">
        <v>217</v>
      </c>
      <c r="L1048" s="45">
        <v>18</v>
      </c>
      <c r="M1048" s="45">
        <v>3</v>
      </c>
      <c r="N1048" s="45"/>
      <c r="O1048" s="45">
        <v>2</v>
      </c>
      <c r="P1048" s="45"/>
      <c r="Q1048" s="45"/>
      <c r="R1048" s="45"/>
      <c r="S1048" s="45"/>
      <c r="T1048" s="45"/>
      <c r="U1048" s="45"/>
      <c r="V1048" s="45"/>
      <c r="W1048" s="45">
        <v>194250.34</v>
      </c>
      <c r="X1048" s="45">
        <v>1</v>
      </c>
      <c r="Y1048" s="45">
        <v>194250.34</v>
      </c>
      <c r="Z1048" s="45"/>
      <c r="AA1048" s="45"/>
      <c r="AB1048" s="45"/>
    </row>
    <row r="1049" ht="12.75">
      <c r="A1049" s="45">
        <v>50</v>
      </c>
      <c r="B1049" s="45">
        <v>0</v>
      </c>
      <c r="C1049" s="45">
        <v>0</v>
      </c>
      <c r="D1049" s="45">
        <v>1</v>
      </c>
      <c r="E1049" s="45">
        <v>230</v>
      </c>
      <c r="F1049" s="45">
        <f>ROUND(Source!BA1029,O1049)</f>
        <v>0</v>
      </c>
      <c r="G1049" s="45" t="s">
        <v>159</v>
      </c>
      <c r="H1049" s="45" t="s">
        <v>160</v>
      </c>
      <c r="I1049" s="45"/>
      <c r="J1049" s="45"/>
      <c r="K1049" s="45">
        <v>230</v>
      </c>
      <c r="L1049" s="45">
        <v>19</v>
      </c>
      <c r="M1049" s="45">
        <v>3</v>
      </c>
      <c r="N1049" s="45"/>
      <c r="O1049" s="45">
        <v>2</v>
      </c>
      <c r="P1049" s="45"/>
      <c r="Q1049" s="45"/>
      <c r="R1049" s="45"/>
      <c r="S1049" s="45"/>
      <c r="T1049" s="45"/>
      <c r="U1049" s="45"/>
      <c r="V1049" s="45"/>
      <c r="W1049" s="45">
        <v>0</v>
      </c>
      <c r="X1049" s="45">
        <v>1</v>
      </c>
      <c r="Y1049" s="45">
        <v>0</v>
      </c>
      <c r="Z1049" s="45"/>
      <c r="AA1049" s="45"/>
      <c r="AB1049" s="45"/>
    </row>
    <row r="1050" ht="12.75">
      <c r="A1050" s="45">
        <v>50</v>
      </c>
      <c r="B1050" s="45">
        <v>0</v>
      </c>
      <c r="C1050" s="45">
        <v>0</v>
      </c>
      <c r="D1050" s="45">
        <v>1</v>
      </c>
      <c r="E1050" s="45">
        <v>206</v>
      </c>
      <c r="F1050" s="45">
        <f>ROUND(Source!T1029,O1050)</f>
        <v>0</v>
      </c>
      <c r="G1050" s="45" t="s">
        <v>161</v>
      </c>
      <c r="H1050" s="45" t="s">
        <v>162</v>
      </c>
      <c r="I1050" s="45"/>
      <c r="J1050" s="45"/>
      <c r="K1050" s="45">
        <v>206</v>
      </c>
      <c r="L1050" s="45">
        <v>20</v>
      </c>
      <c r="M1050" s="45">
        <v>3</v>
      </c>
      <c r="N1050" s="45"/>
      <c r="O1050" s="45">
        <v>2</v>
      </c>
      <c r="P1050" s="45"/>
      <c r="Q1050" s="45"/>
      <c r="R1050" s="45"/>
      <c r="S1050" s="45"/>
      <c r="T1050" s="45"/>
      <c r="U1050" s="45"/>
      <c r="V1050" s="45"/>
      <c r="W1050" s="45">
        <v>0</v>
      </c>
      <c r="X1050" s="45">
        <v>1</v>
      </c>
      <c r="Y1050" s="45">
        <v>0</v>
      </c>
      <c r="Z1050" s="45"/>
      <c r="AA1050" s="45"/>
      <c r="AB1050" s="45"/>
    </row>
    <row r="1051" ht="12.75">
      <c r="A1051" s="45">
        <v>50</v>
      </c>
      <c r="B1051" s="45">
        <v>0</v>
      </c>
      <c r="C1051" s="45">
        <v>0</v>
      </c>
      <c r="D1051" s="45">
        <v>1</v>
      </c>
      <c r="E1051" s="45">
        <v>207</v>
      </c>
      <c r="F1051" s="45">
        <f>Source!U1029</f>
        <v>57.5</v>
      </c>
      <c r="G1051" s="45" t="s">
        <v>163</v>
      </c>
      <c r="H1051" s="45" t="s">
        <v>164</v>
      </c>
      <c r="I1051" s="45"/>
      <c r="J1051" s="45"/>
      <c r="K1051" s="45">
        <v>207</v>
      </c>
      <c r="L1051" s="45">
        <v>21</v>
      </c>
      <c r="M1051" s="45">
        <v>3</v>
      </c>
      <c r="N1051" s="45"/>
      <c r="O1051" s="45">
        <v>-1</v>
      </c>
      <c r="P1051" s="45"/>
      <c r="Q1051" s="45"/>
      <c r="R1051" s="45"/>
      <c r="S1051" s="45"/>
      <c r="T1051" s="45"/>
      <c r="U1051" s="45"/>
      <c r="V1051" s="45"/>
      <c r="W1051" s="45">
        <v>57.5</v>
      </c>
      <c r="X1051" s="45">
        <v>1</v>
      </c>
      <c r="Y1051" s="45">
        <v>57.5</v>
      </c>
      <c r="Z1051" s="45"/>
      <c r="AA1051" s="45"/>
      <c r="AB1051" s="45"/>
    </row>
    <row r="1052" ht="12.75">
      <c r="A1052" s="45">
        <v>50</v>
      </c>
      <c r="B1052" s="45">
        <v>0</v>
      </c>
      <c r="C1052" s="45">
        <v>0</v>
      </c>
      <c r="D1052" s="45">
        <v>1</v>
      </c>
      <c r="E1052" s="45">
        <v>208</v>
      </c>
      <c r="F1052" s="45">
        <f>Source!V1029</f>
        <v>0</v>
      </c>
      <c r="G1052" s="45" t="s">
        <v>165</v>
      </c>
      <c r="H1052" s="45" t="s">
        <v>166</v>
      </c>
      <c r="I1052" s="45"/>
      <c r="J1052" s="45"/>
      <c r="K1052" s="45">
        <v>208</v>
      </c>
      <c r="L1052" s="45">
        <v>22</v>
      </c>
      <c r="M1052" s="45">
        <v>3</v>
      </c>
      <c r="N1052" s="45"/>
      <c r="O1052" s="45">
        <v>-1</v>
      </c>
      <c r="P1052" s="45"/>
      <c r="Q1052" s="45"/>
      <c r="R1052" s="45"/>
      <c r="S1052" s="45"/>
      <c r="T1052" s="45"/>
      <c r="U1052" s="45"/>
      <c r="V1052" s="45"/>
      <c r="W1052" s="45">
        <v>0</v>
      </c>
      <c r="X1052" s="45">
        <v>1</v>
      </c>
      <c r="Y1052" s="45">
        <v>0</v>
      </c>
      <c r="Z1052" s="45"/>
      <c r="AA1052" s="45"/>
      <c r="AB1052" s="45"/>
    </row>
    <row r="1053" ht="12.75">
      <c r="A1053" s="45">
        <v>50</v>
      </c>
      <c r="B1053" s="45">
        <v>0</v>
      </c>
      <c r="C1053" s="45">
        <v>0</v>
      </c>
      <c r="D1053" s="45">
        <v>1</v>
      </c>
      <c r="E1053" s="45">
        <v>209</v>
      </c>
      <c r="F1053" s="45">
        <f>ROUND(Source!W1029,O1053)</f>
        <v>0</v>
      </c>
      <c r="G1053" s="45" t="s">
        <v>167</v>
      </c>
      <c r="H1053" s="45" t="s">
        <v>168</v>
      </c>
      <c r="I1053" s="45"/>
      <c r="J1053" s="45"/>
      <c r="K1053" s="45">
        <v>209</v>
      </c>
      <c r="L1053" s="45">
        <v>23</v>
      </c>
      <c r="M1053" s="45">
        <v>3</v>
      </c>
      <c r="N1053" s="45"/>
      <c r="O1053" s="45">
        <v>2</v>
      </c>
      <c r="P1053" s="45"/>
      <c r="Q1053" s="45"/>
      <c r="R1053" s="45"/>
      <c r="S1053" s="45"/>
      <c r="T1053" s="45"/>
      <c r="U1053" s="45"/>
      <c r="V1053" s="45"/>
      <c r="W1053" s="45">
        <v>0</v>
      </c>
      <c r="X1053" s="45">
        <v>1</v>
      </c>
      <c r="Y1053" s="45">
        <v>0</v>
      </c>
      <c r="Z1053" s="45"/>
      <c r="AA1053" s="45"/>
      <c r="AB1053" s="45"/>
    </row>
    <row r="1054" ht="12.75">
      <c r="A1054" s="45">
        <v>50</v>
      </c>
      <c r="B1054" s="45">
        <v>0</v>
      </c>
      <c r="C1054" s="45">
        <v>0</v>
      </c>
      <c r="D1054" s="45">
        <v>1</v>
      </c>
      <c r="E1054" s="45">
        <v>233</v>
      </c>
      <c r="F1054" s="45">
        <f>ROUND(Source!BD1029,O1054)</f>
        <v>0</v>
      </c>
      <c r="G1054" s="45" t="s">
        <v>169</v>
      </c>
      <c r="H1054" s="45" t="s">
        <v>170</v>
      </c>
      <c r="I1054" s="45"/>
      <c r="J1054" s="45"/>
      <c r="K1054" s="45">
        <v>233</v>
      </c>
      <c r="L1054" s="45">
        <v>24</v>
      </c>
      <c r="M1054" s="45">
        <v>3</v>
      </c>
      <c r="N1054" s="45"/>
      <c r="O1054" s="45">
        <v>2</v>
      </c>
      <c r="P1054" s="45"/>
      <c r="Q1054" s="45"/>
      <c r="R1054" s="45"/>
      <c r="S1054" s="45"/>
      <c r="T1054" s="45"/>
      <c r="U1054" s="45"/>
      <c r="V1054" s="45"/>
      <c r="W1054" s="45">
        <v>0</v>
      </c>
      <c r="X1054" s="45">
        <v>1</v>
      </c>
      <c r="Y1054" s="45">
        <v>0</v>
      </c>
      <c r="Z1054" s="45"/>
      <c r="AA1054" s="45"/>
      <c r="AB1054" s="45"/>
    </row>
    <row r="1055" ht="12.75">
      <c r="A1055" s="45">
        <v>50</v>
      </c>
      <c r="B1055" s="45">
        <v>0</v>
      </c>
      <c r="C1055" s="45">
        <v>0</v>
      </c>
      <c r="D1055" s="45">
        <v>1</v>
      </c>
      <c r="E1055" s="45">
        <v>210</v>
      </c>
      <c r="F1055" s="45">
        <f>ROUND(Source!X1029,O1055)</f>
        <v>11032</v>
      </c>
      <c r="G1055" s="45" t="s">
        <v>171</v>
      </c>
      <c r="H1055" s="45" t="s">
        <v>172</v>
      </c>
      <c r="I1055" s="45"/>
      <c r="J1055" s="45"/>
      <c r="K1055" s="45">
        <v>210</v>
      </c>
      <c r="L1055" s="45">
        <v>25</v>
      </c>
      <c r="M1055" s="45">
        <v>3</v>
      </c>
      <c r="N1055" s="45"/>
      <c r="O1055" s="45">
        <v>2</v>
      </c>
      <c r="P1055" s="45"/>
      <c r="Q1055" s="45"/>
      <c r="R1055" s="45"/>
      <c r="S1055" s="45"/>
      <c r="T1055" s="45"/>
      <c r="U1055" s="45"/>
      <c r="V1055" s="45"/>
      <c r="W1055" s="45">
        <v>11032</v>
      </c>
      <c r="X1055" s="45">
        <v>1</v>
      </c>
      <c r="Y1055" s="45">
        <v>11032</v>
      </c>
      <c r="Z1055" s="45"/>
      <c r="AA1055" s="45"/>
      <c r="AB1055" s="45"/>
    </row>
    <row r="1056" ht="12.75">
      <c r="A1056" s="45">
        <v>50</v>
      </c>
      <c r="B1056" s="45">
        <v>0</v>
      </c>
      <c r="C1056" s="45">
        <v>0</v>
      </c>
      <c r="D1056" s="45">
        <v>1</v>
      </c>
      <c r="E1056" s="45">
        <v>211</v>
      </c>
      <c r="F1056" s="45">
        <f>ROUND(Source!Y1029,O1056)</f>
        <v>1576</v>
      </c>
      <c r="G1056" s="45" t="s">
        <v>173</v>
      </c>
      <c r="H1056" s="45" t="s">
        <v>174</v>
      </c>
      <c r="I1056" s="45"/>
      <c r="J1056" s="45"/>
      <c r="K1056" s="45">
        <v>211</v>
      </c>
      <c r="L1056" s="45">
        <v>26</v>
      </c>
      <c r="M1056" s="45">
        <v>3</v>
      </c>
      <c r="N1056" s="45"/>
      <c r="O1056" s="45">
        <v>2</v>
      </c>
      <c r="P1056" s="45"/>
      <c r="Q1056" s="45"/>
      <c r="R1056" s="45"/>
      <c r="S1056" s="45"/>
      <c r="T1056" s="45"/>
      <c r="U1056" s="45"/>
      <c r="V1056" s="45"/>
      <c r="W1056" s="45">
        <v>1576</v>
      </c>
      <c r="X1056" s="45">
        <v>1</v>
      </c>
      <c r="Y1056" s="45">
        <v>1576</v>
      </c>
      <c r="Z1056" s="45"/>
      <c r="AA1056" s="45"/>
      <c r="AB1056" s="45"/>
    </row>
    <row r="1057" ht="12.75">
      <c r="A1057" s="45">
        <v>50</v>
      </c>
      <c r="B1057" s="45">
        <v>0</v>
      </c>
      <c r="C1057" s="45">
        <v>0</v>
      </c>
      <c r="D1057" s="45">
        <v>1</v>
      </c>
      <c r="E1057" s="45">
        <v>224</v>
      </c>
      <c r="F1057" s="45">
        <f>ROUND(Source!AR1029,O1057)</f>
        <v>194250.34</v>
      </c>
      <c r="G1057" s="45" t="s">
        <v>175</v>
      </c>
      <c r="H1057" s="45" t="s">
        <v>176</v>
      </c>
      <c r="I1057" s="45"/>
      <c r="J1057" s="45"/>
      <c r="K1057" s="45">
        <v>224</v>
      </c>
      <c r="L1057" s="45">
        <v>27</v>
      </c>
      <c r="M1057" s="45">
        <v>3</v>
      </c>
      <c r="N1057" s="45"/>
      <c r="O1057" s="45">
        <v>2</v>
      </c>
      <c r="P1057" s="45"/>
      <c r="Q1057" s="45"/>
      <c r="R1057" s="45"/>
      <c r="S1057" s="45"/>
      <c r="T1057" s="45"/>
      <c r="U1057" s="45"/>
      <c r="V1057" s="45"/>
      <c r="W1057" s="45">
        <v>194250.34</v>
      </c>
      <c r="X1057" s="45">
        <v>1</v>
      </c>
      <c r="Y1057" s="45">
        <v>194250.34</v>
      </c>
      <c r="Z1057" s="45"/>
      <c r="AA1057" s="45"/>
      <c r="AB1057" s="45"/>
    </row>
    <row r="1058" ht="12.75">
      <c r="A1058" s="45">
        <v>50</v>
      </c>
      <c r="B1058" s="45">
        <v>1</v>
      </c>
      <c r="C1058" s="45">
        <v>0</v>
      </c>
      <c r="D1058" s="45">
        <v>2</v>
      </c>
      <c r="E1058" s="45">
        <v>0</v>
      </c>
      <c r="F1058" s="45">
        <f>ROUND(F1057,O1058)</f>
        <v>194250.34</v>
      </c>
      <c r="G1058" s="45" t="s">
        <v>177</v>
      </c>
      <c r="H1058" s="45" t="s">
        <v>178</v>
      </c>
      <c r="I1058" s="45"/>
      <c r="J1058" s="45"/>
      <c r="K1058" s="45">
        <v>212</v>
      </c>
      <c r="L1058" s="45">
        <v>28</v>
      </c>
      <c r="M1058" s="45">
        <v>0</v>
      </c>
      <c r="N1058" s="45"/>
      <c r="O1058" s="45">
        <v>2</v>
      </c>
      <c r="P1058" s="45"/>
      <c r="Q1058" s="45"/>
      <c r="R1058" s="45"/>
      <c r="S1058" s="45"/>
      <c r="T1058" s="45"/>
      <c r="U1058" s="45"/>
      <c r="V1058" s="45"/>
      <c r="W1058" s="45">
        <v>194250.34</v>
      </c>
      <c r="X1058" s="45">
        <v>1</v>
      </c>
      <c r="Y1058" s="45">
        <v>194250.34</v>
      </c>
      <c r="Z1058" s="45"/>
      <c r="AA1058" s="45"/>
      <c r="AB1058" s="45"/>
    </row>
    <row r="1059" ht="12.75">
      <c r="A1059" s="45">
        <v>50</v>
      </c>
      <c r="B1059" s="45">
        <v>1</v>
      </c>
      <c r="C1059" s="45">
        <v>0</v>
      </c>
      <c r="D1059" s="45">
        <v>2</v>
      </c>
      <c r="E1059" s="45">
        <v>0</v>
      </c>
      <c r="F1059" s="45">
        <f>ROUND(F1058*0.2,O1059)</f>
        <v>38850.07</v>
      </c>
      <c r="G1059" s="45" t="s">
        <v>179</v>
      </c>
      <c r="H1059" s="45" t="s">
        <v>180</v>
      </c>
      <c r="I1059" s="45"/>
      <c r="J1059" s="45"/>
      <c r="K1059" s="45">
        <v>212</v>
      </c>
      <c r="L1059" s="45">
        <v>29</v>
      </c>
      <c r="M1059" s="45">
        <v>0</v>
      </c>
      <c r="N1059" s="45"/>
      <c r="O1059" s="45">
        <v>2</v>
      </c>
      <c r="P1059" s="45"/>
      <c r="Q1059" s="45"/>
      <c r="R1059" s="45"/>
      <c r="S1059" s="45"/>
      <c r="T1059" s="45"/>
      <c r="U1059" s="45"/>
      <c r="V1059" s="45"/>
      <c r="W1059" s="45">
        <v>38850.07</v>
      </c>
      <c r="X1059" s="45">
        <v>1</v>
      </c>
      <c r="Y1059" s="45">
        <v>38850.07</v>
      </c>
      <c r="Z1059" s="45"/>
      <c r="AA1059" s="45"/>
      <c r="AB1059" s="45"/>
    </row>
    <row r="1060" ht="12.75">
      <c r="A1060" s="45">
        <v>50</v>
      </c>
      <c r="B1060" s="45">
        <v>1</v>
      </c>
      <c r="C1060" s="45">
        <v>0</v>
      </c>
      <c r="D1060" s="45">
        <v>2</v>
      </c>
      <c r="E1060" s="45">
        <v>213</v>
      </c>
      <c r="F1060" s="45">
        <f>ROUND(F1058+F1059,O1060)</f>
        <v>233100.41</v>
      </c>
      <c r="G1060" s="45" t="s">
        <v>181</v>
      </c>
      <c r="H1060" s="45" t="s">
        <v>175</v>
      </c>
      <c r="I1060" s="45"/>
      <c r="J1060" s="45"/>
      <c r="K1060" s="45">
        <v>212</v>
      </c>
      <c r="L1060" s="45">
        <v>30</v>
      </c>
      <c r="M1060" s="45">
        <v>0</v>
      </c>
      <c r="N1060" s="45"/>
      <c r="O1060" s="45">
        <v>2</v>
      </c>
      <c r="P1060" s="45"/>
      <c r="Q1060" s="45"/>
      <c r="R1060" s="45"/>
      <c r="S1060" s="45"/>
      <c r="T1060" s="45"/>
      <c r="U1060" s="45"/>
      <c r="V1060" s="45"/>
      <c r="W1060" s="45">
        <v>233100.41</v>
      </c>
      <c r="X1060" s="45">
        <v>1</v>
      </c>
      <c r="Y1060" s="45">
        <v>233100.41</v>
      </c>
      <c r="Z1060" s="45"/>
      <c r="AA1060" s="45"/>
      <c r="AB1060" s="45"/>
    </row>
    <row r="1061" ht="12.75">
      <c r="A1061" s="45">
        <v>50</v>
      </c>
      <c r="B1061" s="45">
        <v>1</v>
      </c>
      <c r="C1061" s="45">
        <v>0</v>
      </c>
      <c r="D1061" s="45">
        <v>2</v>
      </c>
      <c r="E1061" s="45">
        <v>0</v>
      </c>
      <c r="F1061" s="45">
        <f>ROUND(F1060*0.5857501461,O1061)</f>
        <v>136538.60000000001</v>
      </c>
      <c r="G1061" s="45" t="s">
        <v>182</v>
      </c>
      <c r="H1061" s="45" t="s">
        <v>183</v>
      </c>
      <c r="I1061" s="45"/>
      <c r="J1061" s="45"/>
      <c r="K1061" s="45">
        <v>212</v>
      </c>
      <c r="L1061" s="45">
        <v>31</v>
      </c>
      <c r="M1061" s="45">
        <v>0</v>
      </c>
      <c r="N1061" s="45"/>
      <c r="O1061" s="45">
        <v>2</v>
      </c>
      <c r="P1061" s="45"/>
      <c r="Q1061" s="45"/>
      <c r="R1061" s="45"/>
      <c r="S1061" s="45"/>
      <c r="T1061" s="45"/>
      <c r="U1061" s="45"/>
      <c r="V1061" s="45"/>
      <c r="W1061" s="45">
        <v>136538.60000000001</v>
      </c>
      <c r="X1061" s="45">
        <v>1</v>
      </c>
      <c r="Y1061" s="45">
        <v>136538.60000000001</v>
      </c>
      <c r="Z1061" s="45"/>
      <c r="AA1061" s="45"/>
      <c r="AB1061" s="45"/>
    </row>
    <row r="1063" ht="12.75">
      <c r="A1063" s="42">
        <v>5</v>
      </c>
      <c r="B1063" s="42">
        <v>1</v>
      </c>
      <c r="C1063" s="42"/>
      <c r="D1063" s="42">
        <f>ROW(A1072)</f>
        <v>1072</v>
      </c>
      <c r="E1063" s="42"/>
      <c r="F1063" s="42" t="s">
        <v>99</v>
      </c>
      <c r="G1063" s="42" t="s">
        <v>192</v>
      </c>
      <c r="H1063" s="42"/>
      <c r="I1063" s="42">
        <v>0</v>
      </c>
      <c r="J1063" s="42"/>
      <c r="K1063" s="42">
        <v>-1</v>
      </c>
      <c r="L1063" s="42"/>
      <c r="M1063" s="42"/>
      <c r="N1063" s="42"/>
      <c r="O1063" s="42"/>
      <c r="P1063" s="42"/>
      <c r="Q1063" s="42"/>
      <c r="R1063" s="42"/>
      <c r="S1063" s="42">
        <v>0</v>
      </c>
      <c r="T1063" s="42"/>
      <c r="U1063" s="42"/>
      <c r="V1063" s="42">
        <v>0</v>
      </c>
      <c r="W1063" s="42"/>
      <c r="X1063" s="42"/>
      <c r="Y1063" s="42"/>
      <c r="Z1063" s="42"/>
      <c r="AA1063" s="42"/>
      <c r="AB1063" s="42"/>
      <c r="AC1063" s="42"/>
      <c r="AD1063" s="42"/>
      <c r="AE1063" s="42"/>
      <c r="AF1063" s="42"/>
      <c r="AG1063" s="42"/>
      <c r="AH1063" s="42"/>
      <c r="AI1063" s="42"/>
      <c r="AJ1063" s="42"/>
      <c r="AK1063" s="42"/>
      <c r="AL1063" s="42"/>
      <c r="AM1063" s="42"/>
      <c r="AN1063" s="42"/>
      <c r="AO1063" s="42"/>
      <c r="AP1063" s="42"/>
      <c r="AQ1063" s="42"/>
      <c r="AR1063" s="42"/>
      <c r="AS1063" s="42"/>
      <c r="AT1063" s="42"/>
      <c r="AU1063" s="42"/>
      <c r="AV1063" s="42"/>
      <c r="AW1063" s="42"/>
      <c r="AX1063" s="42"/>
      <c r="AY1063" s="42"/>
      <c r="AZ1063" s="42"/>
      <c r="BA1063" s="42"/>
      <c r="BB1063" s="42"/>
      <c r="BC1063" s="42"/>
      <c r="BD1063" s="42"/>
      <c r="BE1063" s="42"/>
      <c r="BF1063" s="42"/>
      <c r="BG1063" s="42"/>
      <c r="BH1063" s="42"/>
      <c r="BI1063" s="42"/>
      <c r="BJ1063" s="42"/>
      <c r="BK1063" s="42"/>
      <c r="BL1063" s="42"/>
      <c r="BM1063" s="42"/>
      <c r="BN1063" s="42"/>
      <c r="BO1063" s="42"/>
      <c r="BP1063" s="42"/>
      <c r="BQ1063" s="42"/>
      <c r="BR1063" s="42"/>
      <c r="BS1063" s="42"/>
      <c r="BT1063" s="42"/>
      <c r="BU1063" s="42"/>
      <c r="BV1063" s="42"/>
      <c r="BW1063" s="42"/>
      <c r="BX1063" s="42">
        <v>0</v>
      </c>
      <c r="BY1063" s="42"/>
      <c r="BZ1063" s="42"/>
      <c r="CA1063" s="42"/>
      <c r="CB1063" s="42"/>
      <c r="CC1063" s="42"/>
      <c r="CD1063" s="42"/>
      <c r="CE1063" s="42"/>
      <c r="CF1063" s="42"/>
      <c r="CG1063" s="42"/>
      <c r="CH1063" s="42"/>
      <c r="CI1063" s="42"/>
      <c r="CJ1063" s="42">
        <v>0</v>
      </c>
    </row>
    <row r="1065" ht="12.75">
      <c r="A1065" s="43">
        <v>52</v>
      </c>
      <c r="B1065" s="43">
        <f>B1072</f>
        <v>1</v>
      </c>
      <c r="C1065" s="43">
        <f>C1072</f>
        <v>5</v>
      </c>
      <c r="D1065" s="43">
        <f>D1072</f>
        <v>1063</v>
      </c>
      <c r="E1065" s="43">
        <f>E1072</f>
        <v>0</v>
      </c>
      <c r="F1065" s="43" t="str">
        <f>F1072</f>
        <v xml:space="preserve">Новый подраздел</v>
      </c>
      <c r="G1065" s="43" t="str">
        <f>G1072</f>
        <v xml:space="preserve">Замена бортового камня - 40,0 м.п.</v>
      </c>
      <c r="H1065" s="43"/>
      <c r="I1065" s="43"/>
      <c r="J1065" s="43"/>
      <c r="K1065" s="43"/>
      <c r="L1065" s="43"/>
      <c r="M1065" s="43"/>
      <c r="N1065" s="43"/>
      <c r="O1065" s="43">
        <f>O1072</f>
        <v>49026.989999999998</v>
      </c>
      <c r="P1065" s="43">
        <f>P1072</f>
        <v>22982</v>
      </c>
      <c r="Q1065" s="43">
        <f>Q1072</f>
        <v>20119.389999999999</v>
      </c>
      <c r="R1065" s="43">
        <f>R1072</f>
        <v>11059.67</v>
      </c>
      <c r="S1065" s="43">
        <f>S1072</f>
        <v>5925.6000000000004</v>
      </c>
      <c r="T1065" s="43">
        <f>T1072</f>
        <v>0</v>
      </c>
      <c r="U1065" s="43">
        <f>U1072</f>
        <v>26.399999999999999</v>
      </c>
      <c r="V1065" s="43">
        <f>V1072</f>
        <v>0</v>
      </c>
      <c r="W1065" s="43">
        <f>W1072</f>
        <v>0</v>
      </c>
      <c r="X1065" s="43">
        <f>X1072</f>
        <v>4147.9200000000001</v>
      </c>
      <c r="Y1065" s="43">
        <f>Y1072</f>
        <v>592.55999999999995</v>
      </c>
      <c r="Z1065" s="43">
        <f>Z1072</f>
        <v>0</v>
      </c>
      <c r="AA1065" s="43">
        <f>AA1072</f>
        <v>0</v>
      </c>
      <c r="AB1065" s="43">
        <f>AB1072</f>
        <v>49026.989999999998</v>
      </c>
      <c r="AC1065" s="43">
        <f>AC1072</f>
        <v>22982</v>
      </c>
      <c r="AD1065" s="43">
        <f>AD1072</f>
        <v>20119.389999999999</v>
      </c>
      <c r="AE1065" s="43">
        <f>AE1072</f>
        <v>11059.67</v>
      </c>
      <c r="AF1065" s="43">
        <f>AF1072</f>
        <v>5925.6000000000004</v>
      </c>
      <c r="AG1065" s="43">
        <f>AG1072</f>
        <v>0</v>
      </c>
      <c r="AH1065" s="43">
        <f>AH1072</f>
        <v>26.399999999999999</v>
      </c>
      <c r="AI1065" s="43">
        <f>AI1072</f>
        <v>0</v>
      </c>
      <c r="AJ1065" s="43">
        <f>AJ1072</f>
        <v>0</v>
      </c>
      <c r="AK1065" s="43">
        <f>AK1072</f>
        <v>4147.9200000000001</v>
      </c>
      <c r="AL1065" s="43">
        <f>AL1072</f>
        <v>592.55999999999995</v>
      </c>
      <c r="AM1065" s="43">
        <f>AM1072</f>
        <v>0</v>
      </c>
      <c r="AN1065" s="43">
        <f>AN1072</f>
        <v>0</v>
      </c>
      <c r="AO1065" s="43">
        <f>AO1072</f>
        <v>0</v>
      </c>
      <c r="AP1065" s="43">
        <f>AP1072</f>
        <v>0</v>
      </c>
      <c r="AQ1065" s="43">
        <f>AQ1072</f>
        <v>0</v>
      </c>
      <c r="AR1065" s="43">
        <f>AR1072</f>
        <v>58649.93</v>
      </c>
      <c r="AS1065" s="43">
        <f>AS1072</f>
        <v>0</v>
      </c>
      <c r="AT1065" s="43">
        <f>AT1072</f>
        <v>0</v>
      </c>
      <c r="AU1065" s="43">
        <f>AU1072</f>
        <v>58649.93</v>
      </c>
      <c r="AV1065" s="43">
        <f>AV1072</f>
        <v>22982</v>
      </c>
      <c r="AW1065" s="43">
        <f>AW1072</f>
        <v>22982</v>
      </c>
      <c r="AX1065" s="43">
        <f>AX1072</f>
        <v>0</v>
      </c>
      <c r="AY1065" s="43">
        <f>AY1072</f>
        <v>22982</v>
      </c>
      <c r="AZ1065" s="43">
        <f>AZ1072</f>
        <v>0</v>
      </c>
      <c r="BA1065" s="43">
        <f>BA1072</f>
        <v>0</v>
      </c>
      <c r="BB1065" s="43">
        <f>BB1072</f>
        <v>0</v>
      </c>
      <c r="BC1065" s="43">
        <f>BC1072</f>
        <v>0</v>
      </c>
      <c r="BD1065" s="43">
        <f>BD1072</f>
        <v>0</v>
      </c>
      <c r="BE1065" s="43">
        <f>BE1072</f>
        <v>0</v>
      </c>
      <c r="BF1065" s="43">
        <f>BF1072</f>
        <v>0</v>
      </c>
      <c r="BG1065" s="43">
        <f>BG1072</f>
        <v>0</v>
      </c>
      <c r="BH1065" s="43">
        <f>BH1072</f>
        <v>0</v>
      </c>
      <c r="BI1065" s="43">
        <f>BI1072</f>
        <v>0</v>
      </c>
      <c r="BJ1065" s="43">
        <f>BJ1072</f>
        <v>0</v>
      </c>
      <c r="BK1065" s="43">
        <f>BK1072</f>
        <v>0</v>
      </c>
      <c r="BL1065" s="43">
        <f>BL1072</f>
        <v>0</v>
      </c>
      <c r="BM1065" s="43">
        <f>BM1072</f>
        <v>0</v>
      </c>
      <c r="BN1065" s="43">
        <f>BN1072</f>
        <v>0</v>
      </c>
      <c r="BO1065" s="43">
        <f>BO1072</f>
        <v>0</v>
      </c>
      <c r="BP1065" s="43">
        <f>BP1072</f>
        <v>0</v>
      </c>
      <c r="BQ1065" s="43">
        <f>BQ1072</f>
        <v>0</v>
      </c>
      <c r="BR1065" s="43">
        <f>BR1072</f>
        <v>0</v>
      </c>
      <c r="BS1065" s="43">
        <f>BS1072</f>
        <v>0</v>
      </c>
      <c r="BT1065" s="43">
        <f>BT1072</f>
        <v>0</v>
      </c>
      <c r="BU1065" s="43">
        <f>BU1072</f>
        <v>0</v>
      </c>
      <c r="BV1065" s="43">
        <f>BV1072</f>
        <v>0</v>
      </c>
      <c r="BW1065" s="43">
        <f>BW1072</f>
        <v>0</v>
      </c>
      <c r="BX1065" s="43">
        <f>BX1072</f>
        <v>0</v>
      </c>
      <c r="BY1065" s="43">
        <f>BY1072</f>
        <v>0</v>
      </c>
      <c r="BZ1065" s="43">
        <f>BZ1072</f>
        <v>0</v>
      </c>
      <c r="CA1065" s="43">
        <f>CA1072</f>
        <v>58649.93</v>
      </c>
      <c r="CB1065" s="43">
        <f>CB1072</f>
        <v>0</v>
      </c>
      <c r="CC1065" s="43">
        <f>CC1072</f>
        <v>0</v>
      </c>
      <c r="CD1065" s="43">
        <f>CD1072</f>
        <v>58649.93</v>
      </c>
      <c r="CE1065" s="43">
        <f>CE1072</f>
        <v>22982</v>
      </c>
      <c r="CF1065" s="43">
        <f>CF1072</f>
        <v>22982</v>
      </c>
      <c r="CG1065" s="43">
        <f>CG1072</f>
        <v>0</v>
      </c>
      <c r="CH1065" s="43">
        <f>CH1072</f>
        <v>22982</v>
      </c>
      <c r="CI1065" s="43">
        <f>CI1072</f>
        <v>0</v>
      </c>
      <c r="CJ1065" s="43">
        <f>CJ1072</f>
        <v>0</v>
      </c>
      <c r="CK1065" s="43">
        <f>CK1072</f>
        <v>0</v>
      </c>
      <c r="CL1065" s="43">
        <f>CL1072</f>
        <v>0</v>
      </c>
      <c r="CM1065" s="43">
        <f>CM1072</f>
        <v>0</v>
      </c>
      <c r="CN1065" s="43">
        <f>CN1072</f>
        <v>0</v>
      </c>
      <c r="CO1065" s="43">
        <f>CO1072</f>
        <v>0</v>
      </c>
      <c r="CP1065" s="43">
        <f>CP1072</f>
        <v>0</v>
      </c>
      <c r="CQ1065" s="43">
        <f>CQ1072</f>
        <v>0</v>
      </c>
      <c r="CR1065" s="43">
        <f>CR1072</f>
        <v>0</v>
      </c>
      <c r="CS1065" s="43">
        <f>CS1072</f>
        <v>0</v>
      </c>
      <c r="CT1065" s="43">
        <f>CT1072</f>
        <v>0</v>
      </c>
      <c r="CU1065" s="43">
        <f>CU1072</f>
        <v>0</v>
      </c>
      <c r="CV1065" s="43">
        <f>CV1072</f>
        <v>0</v>
      </c>
      <c r="CW1065" s="43">
        <f>CW1072</f>
        <v>0</v>
      </c>
      <c r="CX1065" s="43">
        <f>CX1072</f>
        <v>0</v>
      </c>
      <c r="CY1065" s="43">
        <f>CY1072</f>
        <v>0</v>
      </c>
      <c r="CZ1065" s="43">
        <f>CZ1072</f>
        <v>0</v>
      </c>
      <c r="DA1065" s="43">
        <f>DA1072</f>
        <v>0</v>
      </c>
      <c r="DB1065" s="43">
        <f>DB1072</f>
        <v>0</v>
      </c>
      <c r="DC1065" s="43">
        <f>DC1072</f>
        <v>0</v>
      </c>
      <c r="DD1065" s="43">
        <f>DD1072</f>
        <v>0</v>
      </c>
      <c r="DE1065" s="43">
        <f>DE1072</f>
        <v>0</v>
      </c>
      <c r="DF1065" s="43">
        <f>DF1072</f>
        <v>0</v>
      </c>
      <c r="DG1065" s="44">
        <f>DG1072</f>
        <v>0</v>
      </c>
      <c r="DH1065" s="44">
        <f>DH1072</f>
        <v>0</v>
      </c>
      <c r="DI1065" s="44">
        <f>DI1072</f>
        <v>0</v>
      </c>
      <c r="DJ1065" s="44">
        <f>DJ1072</f>
        <v>0</v>
      </c>
      <c r="DK1065" s="44">
        <f>DK1072</f>
        <v>0</v>
      </c>
      <c r="DL1065" s="44">
        <f>DL1072</f>
        <v>0</v>
      </c>
      <c r="DM1065" s="44">
        <f>DM1072</f>
        <v>0</v>
      </c>
      <c r="DN1065" s="44">
        <f>DN1072</f>
        <v>0</v>
      </c>
      <c r="DO1065" s="44">
        <f>DO1072</f>
        <v>0</v>
      </c>
      <c r="DP1065" s="44">
        <f>DP1072</f>
        <v>0</v>
      </c>
      <c r="DQ1065" s="44">
        <f>DQ1072</f>
        <v>0</v>
      </c>
      <c r="DR1065" s="44">
        <f>DR1072</f>
        <v>0</v>
      </c>
      <c r="DS1065" s="44">
        <f>DS1072</f>
        <v>0</v>
      </c>
      <c r="DT1065" s="44">
        <f>DT1072</f>
        <v>0</v>
      </c>
      <c r="DU1065" s="44">
        <f>DU1072</f>
        <v>0</v>
      </c>
      <c r="DV1065" s="44">
        <f>DV1072</f>
        <v>0</v>
      </c>
      <c r="DW1065" s="44">
        <f>DW1072</f>
        <v>0</v>
      </c>
      <c r="DX1065" s="44">
        <f>DX1072</f>
        <v>0</v>
      </c>
      <c r="DY1065" s="44">
        <f>DY1072</f>
        <v>0</v>
      </c>
      <c r="DZ1065" s="44">
        <f>DZ1072</f>
        <v>0</v>
      </c>
      <c r="EA1065" s="44">
        <f>EA1072</f>
        <v>0</v>
      </c>
      <c r="EB1065" s="44">
        <f>EB1072</f>
        <v>0</v>
      </c>
      <c r="EC1065" s="44">
        <f>EC1072</f>
        <v>0</v>
      </c>
      <c r="ED1065" s="44">
        <f>ED1072</f>
        <v>0</v>
      </c>
      <c r="EE1065" s="44">
        <f>EE1072</f>
        <v>0</v>
      </c>
      <c r="EF1065" s="44">
        <f>EF1072</f>
        <v>0</v>
      </c>
      <c r="EG1065" s="44">
        <f>EG1072</f>
        <v>0</v>
      </c>
      <c r="EH1065" s="44">
        <f>EH1072</f>
        <v>0</v>
      </c>
      <c r="EI1065" s="44">
        <f>EI1072</f>
        <v>0</v>
      </c>
      <c r="EJ1065" s="44">
        <f>EJ1072</f>
        <v>0</v>
      </c>
      <c r="EK1065" s="44">
        <f>EK1072</f>
        <v>0</v>
      </c>
      <c r="EL1065" s="44">
        <f>EL1072</f>
        <v>0</v>
      </c>
      <c r="EM1065" s="44">
        <f>EM1072</f>
        <v>0</v>
      </c>
      <c r="EN1065" s="44">
        <f>EN1072</f>
        <v>0</v>
      </c>
      <c r="EO1065" s="44">
        <f>EO1072</f>
        <v>0</v>
      </c>
      <c r="EP1065" s="44">
        <f>EP1072</f>
        <v>0</v>
      </c>
      <c r="EQ1065" s="44">
        <f>EQ1072</f>
        <v>0</v>
      </c>
      <c r="ER1065" s="44">
        <f>ER1072</f>
        <v>0</v>
      </c>
      <c r="ES1065" s="44">
        <f>ES1072</f>
        <v>0</v>
      </c>
      <c r="ET1065" s="44">
        <f>ET1072</f>
        <v>0</v>
      </c>
      <c r="EU1065" s="44">
        <f>EU1072</f>
        <v>0</v>
      </c>
      <c r="EV1065" s="44">
        <f>EV1072</f>
        <v>0</v>
      </c>
      <c r="EW1065" s="44">
        <f>EW1072</f>
        <v>0</v>
      </c>
      <c r="EX1065" s="44">
        <f>EX1072</f>
        <v>0</v>
      </c>
      <c r="EY1065" s="44">
        <f>EY1072</f>
        <v>0</v>
      </c>
      <c r="EZ1065" s="44">
        <f>EZ1072</f>
        <v>0</v>
      </c>
      <c r="FA1065" s="44">
        <f>FA1072</f>
        <v>0</v>
      </c>
      <c r="FB1065" s="44">
        <f>FB1072</f>
        <v>0</v>
      </c>
      <c r="FC1065" s="44">
        <f>FC1072</f>
        <v>0</v>
      </c>
      <c r="FD1065" s="44">
        <f>FD1072</f>
        <v>0</v>
      </c>
      <c r="FE1065" s="44">
        <f>FE1072</f>
        <v>0</v>
      </c>
      <c r="FF1065" s="44">
        <f>FF1072</f>
        <v>0</v>
      </c>
      <c r="FG1065" s="44">
        <f>FG1072</f>
        <v>0</v>
      </c>
      <c r="FH1065" s="44">
        <f>FH1072</f>
        <v>0</v>
      </c>
      <c r="FI1065" s="44">
        <f>FI1072</f>
        <v>0</v>
      </c>
      <c r="FJ1065" s="44">
        <f>FJ1072</f>
        <v>0</v>
      </c>
      <c r="FK1065" s="44">
        <f>FK1072</f>
        <v>0</v>
      </c>
      <c r="FL1065" s="44">
        <f>FL1072</f>
        <v>0</v>
      </c>
      <c r="FM1065" s="44">
        <f>FM1072</f>
        <v>0</v>
      </c>
      <c r="FN1065" s="44">
        <f>FN1072</f>
        <v>0</v>
      </c>
      <c r="FO1065" s="44">
        <f>FO1072</f>
        <v>0</v>
      </c>
      <c r="FP1065" s="44">
        <f>FP1072</f>
        <v>0</v>
      </c>
      <c r="FQ1065" s="44">
        <f>FQ1072</f>
        <v>0</v>
      </c>
      <c r="FR1065" s="44">
        <f>FR1072</f>
        <v>0</v>
      </c>
      <c r="FS1065" s="44">
        <f>FS1072</f>
        <v>0</v>
      </c>
      <c r="FT1065" s="44">
        <f>FT1072</f>
        <v>0</v>
      </c>
      <c r="FU1065" s="44">
        <f>FU1072</f>
        <v>0</v>
      </c>
      <c r="FV1065" s="44">
        <f>FV1072</f>
        <v>0</v>
      </c>
      <c r="FW1065" s="44">
        <f>FW1072</f>
        <v>0</v>
      </c>
      <c r="FX1065" s="44">
        <f>FX1072</f>
        <v>0</v>
      </c>
      <c r="FY1065" s="44">
        <f>FY1072</f>
        <v>0</v>
      </c>
      <c r="FZ1065" s="44">
        <f>FZ1072</f>
        <v>0</v>
      </c>
      <c r="GA1065" s="44">
        <f>GA1072</f>
        <v>0</v>
      </c>
      <c r="GB1065" s="44">
        <f>GB1072</f>
        <v>0</v>
      </c>
      <c r="GC1065" s="44">
        <f>GC1072</f>
        <v>0</v>
      </c>
      <c r="GD1065" s="44">
        <f>GD1072</f>
        <v>0</v>
      </c>
      <c r="GE1065" s="44">
        <f>GE1072</f>
        <v>0</v>
      </c>
      <c r="GF1065" s="44">
        <f>GF1072</f>
        <v>0</v>
      </c>
      <c r="GG1065" s="44">
        <f>GG1072</f>
        <v>0</v>
      </c>
      <c r="GH1065" s="44">
        <f>GH1072</f>
        <v>0</v>
      </c>
      <c r="GI1065" s="44">
        <f>GI1072</f>
        <v>0</v>
      </c>
      <c r="GJ1065" s="44">
        <f>GJ1072</f>
        <v>0</v>
      </c>
      <c r="GK1065" s="44">
        <f>GK1072</f>
        <v>0</v>
      </c>
      <c r="GL1065" s="44">
        <f>GL1072</f>
        <v>0</v>
      </c>
      <c r="GM1065" s="44">
        <f>GM1072</f>
        <v>0</v>
      </c>
      <c r="GN1065" s="44">
        <f>GN1072</f>
        <v>0</v>
      </c>
      <c r="GO1065" s="44">
        <f>GO1072</f>
        <v>0</v>
      </c>
      <c r="GP1065" s="44">
        <f>GP1072</f>
        <v>0</v>
      </c>
      <c r="GQ1065" s="44">
        <f>GQ1072</f>
        <v>0</v>
      </c>
      <c r="GR1065" s="44">
        <f>GR1072</f>
        <v>0</v>
      </c>
      <c r="GS1065" s="44">
        <f>GS1072</f>
        <v>0</v>
      </c>
      <c r="GT1065" s="44">
        <f>GT1072</f>
        <v>0</v>
      </c>
      <c r="GU1065" s="44">
        <f>GU1072</f>
        <v>0</v>
      </c>
      <c r="GV1065" s="44">
        <f>GV1072</f>
        <v>0</v>
      </c>
      <c r="GW1065" s="44">
        <f>GW1072</f>
        <v>0</v>
      </c>
      <c r="GX1065" s="44">
        <f>GX1072</f>
        <v>0</v>
      </c>
    </row>
    <row r="1067" ht="12.75">
      <c r="A1067">
        <v>17</v>
      </c>
      <c r="B1067">
        <v>1</v>
      </c>
      <c r="D1067">
        <f>ROW(EtalonRes!A248)</f>
        <v>248</v>
      </c>
      <c r="E1067" t="s">
        <v>101</v>
      </c>
      <c r="F1067" t="s">
        <v>185</v>
      </c>
      <c r="G1067" t="s">
        <v>186</v>
      </c>
      <c r="H1067" t="s">
        <v>187</v>
      </c>
      <c r="I1067">
        <v>40</v>
      </c>
      <c r="J1067">
        <v>0</v>
      </c>
      <c r="K1067">
        <v>40</v>
      </c>
      <c r="O1067">
        <f t="shared" ref="O1067:O1070" si="748">ROUND(CP1067,2)</f>
        <v>36906.400000000001</v>
      </c>
      <c r="P1067">
        <f t="shared" ref="P1067:P1070" si="749">ROUND(CQ1067*I1067,2)</f>
        <v>22982</v>
      </c>
      <c r="Q1067">
        <f t="shared" ref="Q1067:Q1070" si="750">ROUND(CR1067*I1067,2)</f>
        <v>7998.8000000000002</v>
      </c>
      <c r="R1067">
        <f t="shared" ref="R1067:R1070" si="751">ROUND(CS1067*I1067,2)</f>
        <v>4520.8000000000002</v>
      </c>
      <c r="S1067">
        <f t="shared" ref="S1067:S1070" si="752">ROUND(CT1067*I1067,2)</f>
        <v>5925.6000000000004</v>
      </c>
      <c r="T1067">
        <f t="shared" ref="T1067:T1070" si="753">ROUND(CU1067*I1067,2)</f>
        <v>0</v>
      </c>
      <c r="U1067">
        <f t="shared" ref="U1067:U1070" si="754">CV1067*I1067</f>
        <v>26.399999999999999</v>
      </c>
      <c r="V1067">
        <f t="shared" ref="V1067:V1070" si="755">CW1067*I1067</f>
        <v>0</v>
      </c>
      <c r="W1067">
        <f t="shared" ref="W1067:W1070" si="756">ROUND(CX1067*I1067,2)</f>
        <v>0</v>
      </c>
      <c r="X1067">
        <f t="shared" ref="X1067:X1070" si="757">ROUND(CY1067,2)</f>
        <v>4147.9200000000001</v>
      </c>
      <c r="Y1067">
        <f t="shared" ref="Y1067:Y1070" si="758">ROUND(CZ1067,2)</f>
        <v>592.55999999999995</v>
      </c>
      <c r="AA1067">
        <v>52146028</v>
      </c>
      <c r="AB1067">
        <f t="shared" ref="AB1067:AB1070" si="759">ROUND((AC1067+AD1067+AF1067),6)</f>
        <v>922.65999999999997</v>
      </c>
      <c r="AC1067">
        <f t="shared" ref="AC1067:AC1070" si="760">ROUND((ES1067),6)</f>
        <v>574.54999999999995</v>
      </c>
      <c r="AD1067">
        <f t="shared" ref="AD1067:AD1069" si="761">ROUND((((ET1067)-(EU1067))+AE1067),6)</f>
        <v>199.97</v>
      </c>
      <c r="AE1067">
        <f t="shared" ref="AE1067:AE1069" si="762">ROUND((EU1067),6)</f>
        <v>113.02</v>
      </c>
      <c r="AF1067">
        <f t="shared" ref="AF1067:AF1069" si="763">ROUND((EV1067),6)</f>
        <v>148.13999999999999</v>
      </c>
      <c r="AG1067">
        <f t="shared" ref="AG1067:AG1070" si="764">ROUND((AP1067),6)</f>
        <v>0</v>
      </c>
      <c r="AH1067">
        <f t="shared" ref="AH1067:AH1069" si="765">(EW1067)</f>
        <v>0.66000000000000003</v>
      </c>
      <c r="AI1067">
        <f t="shared" ref="AI1067:AI1069" si="766">(EX1067)</f>
        <v>0</v>
      </c>
      <c r="AJ1067">
        <f t="shared" ref="AJ1067:AJ1070" si="767">(AS1067)</f>
        <v>0</v>
      </c>
      <c r="AK1067">
        <v>922.65999999999997</v>
      </c>
      <c r="AL1067">
        <v>574.54999999999995</v>
      </c>
      <c r="AM1067">
        <v>199.97</v>
      </c>
      <c r="AN1067">
        <v>113.02</v>
      </c>
      <c r="AO1067">
        <v>148.13999999999999</v>
      </c>
      <c r="AP1067">
        <v>0</v>
      </c>
      <c r="AQ1067">
        <v>0.66000000000000003</v>
      </c>
      <c r="AR1067">
        <v>0</v>
      </c>
      <c r="AS1067">
        <v>0</v>
      </c>
      <c r="AT1067">
        <v>70</v>
      </c>
      <c r="AU1067">
        <v>10</v>
      </c>
      <c r="AV1067">
        <v>1</v>
      </c>
      <c r="AW1067">
        <v>1</v>
      </c>
      <c r="AZ1067">
        <v>1</v>
      </c>
      <c r="BA1067">
        <v>1</v>
      </c>
      <c r="BB1067">
        <v>1</v>
      </c>
      <c r="BC1067">
        <v>1</v>
      </c>
      <c r="BH1067">
        <v>0</v>
      </c>
      <c r="BI1067">
        <v>4</v>
      </c>
      <c r="BJ1067" t="s">
        <v>188</v>
      </c>
      <c r="BM1067">
        <v>0</v>
      </c>
      <c r="BN1067">
        <v>0</v>
      </c>
      <c r="BP1067">
        <v>0</v>
      </c>
      <c r="BQ1067">
        <v>1</v>
      </c>
      <c r="BR1067">
        <v>0</v>
      </c>
      <c r="BS1067">
        <v>1</v>
      </c>
      <c r="BT1067">
        <v>1</v>
      </c>
      <c r="BU1067">
        <v>1</v>
      </c>
      <c r="BV1067">
        <v>1</v>
      </c>
      <c r="BW1067">
        <v>1</v>
      </c>
      <c r="BX1067">
        <v>1</v>
      </c>
      <c r="BZ1067">
        <v>70</v>
      </c>
      <c r="CA1067">
        <v>10</v>
      </c>
      <c r="CE1067">
        <v>0</v>
      </c>
      <c r="CF1067">
        <v>0</v>
      </c>
      <c r="CG1067">
        <v>0</v>
      </c>
      <c r="CM1067">
        <v>0</v>
      </c>
      <c r="CO1067">
        <v>0</v>
      </c>
      <c r="CP1067">
        <f t="shared" ref="CP1067:CP1070" si="768">(P1067+Q1067+S1067)</f>
        <v>36906.400000000001</v>
      </c>
      <c r="CQ1067">
        <f t="shared" ref="CQ1067:CQ1070" si="769">(AC1067*BC1067*AW1067)</f>
        <v>574.54999999999995</v>
      </c>
      <c r="CR1067">
        <f t="shared" ref="CR1067:CR1069" si="770">((((ET1067)*BB1067-(EU1067)*BS1067)+AE1067*BS1067)*AV1067)</f>
        <v>199.97</v>
      </c>
      <c r="CS1067">
        <f t="shared" ref="CS1067:CS1070" si="771">(AE1067*BS1067*AV1067)</f>
        <v>113.02</v>
      </c>
      <c r="CT1067">
        <f t="shared" ref="CT1067:CT1070" si="772">(AF1067*BA1067*AV1067)</f>
        <v>148.13999999999999</v>
      </c>
      <c r="CU1067">
        <f t="shared" ref="CU1067:CU1070" si="773">AG1067</f>
        <v>0</v>
      </c>
      <c r="CV1067">
        <f t="shared" ref="CV1067:CV1070" si="774">(AH1067*AV1067)</f>
        <v>0.66000000000000003</v>
      </c>
      <c r="CW1067">
        <f t="shared" ref="CW1067:CW1070" si="775">AI1067</f>
        <v>0</v>
      </c>
      <c r="CX1067">
        <f t="shared" ref="CX1067:CX1070" si="776">AJ1067</f>
        <v>0</v>
      </c>
      <c r="CY1067">
        <f t="shared" ref="CY1067:CY1070" si="777">((S1067*BZ1067)/100)</f>
        <v>4147.9200000000001</v>
      </c>
      <c r="CZ1067">
        <f t="shared" ref="CZ1067:CZ1070" si="778">((S1067*CA1067)/100)</f>
        <v>592.55999999999995</v>
      </c>
      <c r="DN1067">
        <v>0</v>
      </c>
      <c r="DO1067">
        <v>0</v>
      </c>
      <c r="DP1067">
        <v>1</v>
      </c>
      <c r="DQ1067">
        <v>1</v>
      </c>
      <c r="DU1067">
        <v>1003</v>
      </c>
      <c r="DV1067" t="s">
        <v>187</v>
      </c>
      <c r="DW1067" t="s">
        <v>187</v>
      </c>
      <c r="DX1067">
        <v>1</v>
      </c>
      <c r="EE1067">
        <v>51761345</v>
      </c>
      <c r="EF1067">
        <v>1</v>
      </c>
      <c r="EG1067" t="s">
        <v>106</v>
      </c>
      <c r="EH1067">
        <v>0</v>
      </c>
      <c r="EJ1067">
        <v>4</v>
      </c>
      <c r="EK1067">
        <v>0</v>
      </c>
      <c r="EL1067" t="s">
        <v>107</v>
      </c>
      <c r="EM1067" t="s">
        <v>108</v>
      </c>
      <c r="EQ1067">
        <v>0</v>
      </c>
      <c r="ER1067">
        <v>922.65999999999997</v>
      </c>
      <c r="ES1067">
        <v>574.54999999999995</v>
      </c>
      <c r="ET1067">
        <v>199.97</v>
      </c>
      <c r="EU1067">
        <v>113.02</v>
      </c>
      <c r="EV1067">
        <v>148.13999999999999</v>
      </c>
      <c r="EW1067">
        <v>0.66000000000000003</v>
      </c>
      <c r="EX1067">
        <v>0</v>
      </c>
      <c r="EY1067">
        <v>0</v>
      </c>
      <c r="FQ1067">
        <v>0</v>
      </c>
      <c r="FR1067">
        <f t="shared" ref="FR1067:FR1070" si="779">ROUND(IF(AND(BH1067=3,BI1067=3),P1067,0),2)</f>
        <v>0</v>
      </c>
      <c r="FS1067">
        <v>0</v>
      </c>
      <c r="FX1067">
        <v>70</v>
      </c>
      <c r="FY1067">
        <v>10</v>
      </c>
      <c r="GD1067">
        <v>0</v>
      </c>
      <c r="GF1067">
        <v>999669814</v>
      </c>
      <c r="GG1067">
        <v>2</v>
      </c>
      <c r="GH1067">
        <v>1</v>
      </c>
      <c r="GI1067">
        <v>-2</v>
      </c>
      <c r="GJ1067">
        <v>0</v>
      </c>
      <c r="GK1067">
        <f>ROUND(R1067*(R12)/100,2)</f>
        <v>4882.46</v>
      </c>
      <c r="GL1067">
        <f t="shared" ref="GL1067:GL1070" si="780">ROUND(IF(AND(BH1067=3,BI1067=3,FS1067&lt;&gt;0),P1067,0),2)</f>
        <v>0</v>
      </c>
      <c r="GM1067">
        <f t="shared" ref="GM1067:GM1068" si="781">ROUND(O1067+X1067+Y1067+GK1067,2)+GX1067</f>
        <v>46529.339999999997</v>
      </c>
      <c r="GN1067">
        <f t="shared" ref="GN1067:GN1068" si="782">IF(OR(BI1067=0,BI1067=1),ROUND(O1067+X1067+Y1067+GK1067,2),0)</f>
        <v>0</v>
      </c>
      <c r="GO1067">
        <f t="shared" ref="GO1067:GO1068" si="783">IF(BI1067=2,ROUND(O1067+X1067+Y1067+GK1067,2),0)</f>
        <v>0</v>
      </c>
      <c r="GP1067">
        <f t="shared" ref="GP1067:GP1068" si="784">IF(BI1067=4,ROUND(O1067+X1067+Y1067+GK1067,2)+GX1067,0)</f>
        <v>46529.339999999997</v>
      </c>
      <c r="GR1067">
        <v>0</v>
      </c>
      <c r="GS1067">
        <v>3</v>
      </c>
      <c r="GT1067">
        <v>0</v>
      </c>
      <c r="GV1067">
        <f t="shared" ref="GV1067:GV1070" si="785">ROUND((GT1067),6)</f>
        <v>0</v>
      </c>
      <c r="GW1067">
        <v>1</v>
      </c>
      <c r="GX1067">
        <f t="shared" ref="GX1067:GX1070" si="786">ROUND(HC1067*I1067,2)</f>
        <v>0</v>
      </c>
      <c r="HA1067">
        <v>0</v>
      </c>
      <c r="HB1067">
        <v>0</v>
      </c>
      <c r="HC1067">
        <f t="shared" si="743"/>
        <v>0</v>
      </c>
      <c r="IK1067">
        <v>0</v>
      </c>
    </row>
    <row r="1068" ht="12.75">
      <c r="A1068">
        <v>18</v>
      </c>
      <c r="B1068">
        <v>1</v>
      </c>
      <c r="E1068" t="s">
        <v>109</v>
      </c>
      <c r="F1068" t="s">
        <v>110</v>
      </c>
      <c r="G1068" t="s">
        <v>111</v>
      </c>
      <c r="H1068" t="s">
        <v>112</v>
      </c>
      <c r="I1068">
        <f>I1067*J1068</f>
        <v>-9.8399999999999999</v>
      </c>
      <c r="J1068">
        <v>-0.246</v>
      </c>
      <c r="K1068">
        <v>-0.246</v>
      </c>
      <c r="O1068">
        <f t="shared" si="748"/>
        <v>-0</v>
      </c>
      <c r="P1068">
        <f t="shared" si="749"/>
        <v>-0</v>
      </c>
      <c r="Q1068">
        <f t="shared" si="750"/>
        <v>-0</v>
      </c>
      <c r="R1068">
        <f t="shared" si="751"/>
        <v>-0</v>
      </c>
      <c r="S1068">
        <f t="shared" si="752"/>
        <v>-0</v>
      </c>
      <c r="T1068">
        <f t="shared" si="753"/>
        <v>-0</v>
      </c>
      <c r="U1068">
        <f t="shared" si="754"/>
        <v>-0</v>
      </c>
      <c r="V1068">
        <f t="shared" si="755"/>
        <v>-0</v>
      </c>
      <c r="W1068">
        <f t="shared" si="756"/>
        <v>-0</v>
      </c>
      <c r="X1068">
        <f t="shared" si="757"/>
        <v>-0</v>
      </c>
      <c r="Y1068">
        <f t="shared" si="758"/>
        <v>-0</v>
      </c>
      <c r="AA1068">
        <v>52146028</v>
      </c>
      <c r="AB1068">
        <f t="shared" si="759"/>
        <v>0</v>
      </c>
      <c r="AC1068">
        <f t="shared" si="760"/>
        <v>0</v>
      </c>
      <c r="AD1068">
        <f t="shared" si="761"/>
        <v>0</v>
      </c>
      <c r="AE1068">
        <f t="shared" si="762"/>
        <v>0</v>
      </c>
      <c r="AF1068">
        <f t="shared" si="763"/>
        <v>0</v>
      </c>
      <c r="AG1068">
        <f t="shared" si="764"/>
        <v>0</v>
      </c>
      <c r="AH1068">
        <f t="shared" si="765"/>
        <v>0</v>
      </c>
      <c r="AI1068">
        <f t="shared" si="766"/>
        <v>0</v>
      </c>
      <c r="AJ1068">
        <f t="shared" si="767"/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70</v>
      </c>
      <c r="AU1068">
        <v>10</v>
      </c>
      <c r="AV1068">
        <v>1</v>
      </c>
      <c r="AW1068">
        <v>1</v>
      </c>
      <c r="AZ1068">
        <v>1</v>
      </c>
      <c r="BA1068">
        <v>1</v>
      </c>
      <c r="BB1068">
        <v>1</v>
      </c>
      <c r="BC1068">
        <v>1</v>
      </c>
      <c r="BH1068">
        <v>3</v>
      </c>
      <c r="BI1068">
        <v>4</v>
      </c>
      <c r="BM1068">
        <v>0</v>
      </c>
      <c r="BN1068">
        <v>0</v>
      </c>
      <c r="BP1068">
        <v>0</v>
      </c>
      <c r="BQ1068">
        <v>1</v>
      </c>
      <c r="BR1068">
        <v>1</v>
      </c>
      <c r="BS1068">
        <v>1</v>
      </c>
      <c r="BT1068">
        <v>1</v>
      </c>
      <c r="BU1068">
        <v>1</v>
      </c>
      <c r="BV1068">
        <v>1</v>
      </c>
      <c r="BW1068">
        <v>1</v>
      </c>
      <c r="BX1068">
        <v>1</v>
      </c>
      <c r="BZ1068">
        <v>70</v>
      </c>
      <c r="CA1068">
        <v>10</v>
      </c>
      <c r="CE1068">
        <v>0</v>
      </c>
      <c r="CF1068">
        <v>0</v>
      </c>
      <c r="CG1068">
        <v>0</v>
      </c>
      <c r="CM1068">
        <v>0</v>
      </c>
      <c r="CO1068">
        <v>0</v>
      </c>
      <c r="CP1068">
        <f t="shared" si="768"/>
        <v>-0</v>
      </c>
      <c r="CQ1068">
        <f t="shared" si="769"/>
        <v>0</v>
      </c>
      <c r="CR1068">
        <f t="shared" si="770"/>
        <v>0</v>
      </c>
      <c r="CS1068">
        <f t="shared" si="771"/>
        <v>0</v>
      </c>
      <c r="CT1068">
        <f t="shared" si="772"/>
        <v>0</v>
      </c>
      <c r="CU1068">
        <f t="shared" si="773"/>
        <v>0</v>
      </c>
      <c r="CV1068">
        <f t="shared" si="774"/>
        <v>0</v>
      </c>
      <c r="CW1068">
        <f t="shared" si="775"/>
        <v>0</v>
      </c>
      <c r="CX1068">
        <f t="shared" si="776"/>
        <v>0</v>
      </c>
      <c r="CY1068">
        <f t="shared" si="777"/>
        <v>-0</v>
      </c>
      <c r="CZ1068">
        <f t="shared" si="778"/>
        <v>-0</v>
      </c>
      <c r="DN1068">
        <v>0</v>
      </c>
      <c r="DO1068">
        <v>0</v>
      </c>
      <c r="DP1068">
        <v>1</v>
      </c>
      <c r="DQ1068">
        <v>1</v>
      </c>
      <c r="DU1068">
        <v>1009</v>
      </c>
      <c r="DV1068" t="s">
        <v>112</v>
      </c>
      <c r="DW1068" t="s">
        <v>112</v>
      </c>
      <c r="DX1068">
        <v>1000</v>
      </c>
      <c r="EE1068">
        <v>51761345</v>
      </c>
      <c r="EF1068">
        <v>1</v>
      </c>
      <c r="EG1068" t="s">
        <v>106</v>
      </c>
      <c r="EH1068">
        <v>0</v>
      </c>
      <c r="EJ1068">
        <v>4</v>
      </c>
      <c r="EK1068">
        <v>0</v>
      </c>
      <c r="EL1068" t="s">
        <v>107</v>
      </c>
      <c r="EM1068" t="s">
        <v>108</v>
      </c>
      <c r="EQ1068">
        <v>32768</v>
      </c>
      <c r="ER1068">
        <v>0</v>
      </c>
      <c r="ES1068">
        <v>0</v>
      </c>
      <c r="ET1068">
        <v>0</v>
      </c>
      <c r="EU1068">
        <v>0</v>
      </c>
      <c r="EV1068">
        <v>0</v>
      </c>
      <c r="EW1068">
        <v>0</v>
      </c>
      <c r="EX1068">
        <v>0</v>
      </c>
      <c r="FQ1068">
        <v>0</v>
      </c>
      <c r="FR1068">
        <f t="shared" si="779"/>
        <v>0</v>
      </c>
      <c r="FS1068">
        <v>0</v>
      </c>
      <c r="FX1068">
        <v>70</v>
      </c>
      <c r="FY1068">
        <v>10</v>
      </c>
      <c r="GD1068">
        <v>0</v>
      </c>
      <c r="GF1068">
        <v>1489638031</v>
      </c>
      <c r="GG1068">
        <v>2</v>
      </c>
      <c r="GH1068">
        <v>1</v>
      </c>
      <c r="GI1068">
        <v>-2</v>
      </c>
      <c r="GJ1068">
        <v>0</v>
      </c>
      <c r="GK1068">
        <f>ROUND(R1068*(R12)/100,2)</f>
        <v>-0</v>
      </c>
      <c r="GL1068">
        <f t="shared" si="780"/>
        <v>0</v>
      </c>
      <c r="GM1068">
        <f t="shared" si="781"/>
        <v>-0</v>
      </c>
      <c r="GN1068">
        <f t="shared" si="782"/>
        <v>0</v>
      </c>
      <c r="GO1068">
        <f t="shared" si="783"/>
        <v>0</v>
      </c>
      <c r="GP1068">
        <f t="shared" si="784"/>
        <v>-0</v>
      </c>
      <c r="GR1068">
        <v>0</v>
      </c>
      <c r="GS1068">
        <v>3</v>
      </c>
      <c r="GT1068">
        <v>0</v>
      </c>
      <c r="GV1068">
        <f t="shared" si="785"/>
        <v>0</v>
      </c>
      <c r="GW1068">
        <v>1</v>
      </c>
      <c r="GX1068">
        <f t="shared" si="786"/>
        <v>-0</v>
      </c>
      <c r="HA1068">
        <v>0</v>
      </c>
      <c r="HB1068">
        <v>0</v>
      </c>
      <c r="HC1068">
        <f t="shared" si="743"/>
        <v>0</v>
      </c>
      <c r="IK1068">
        <v>0</v>
      </c>
    </row>
    <row r="1069" ht="12.75">
      <c r="A1069">
        <v>17</v>
      </c>
      <c r="B1069">
        <v>1</v>
      </c>
      <c r="D1069">
        <f>ROW(EtalonRes!A250)</f>
        <v>250</v>
      </c>
      <c r="E1069" t="s">
        <v>113</v>
      </c>
      <c r="F1069" t="s">
        <v>114</v>
      </c>
      <c r="G1069" t="s">
        <v>189</v>
      </c>
      <c r="H1069" t="s">
        <v>112</v>
      </c>
      <c r="I1069">
        <f>ROUND(9.84*0.8,9)</f>
        <v>7.8719999999999999</v>
      </c>
      <c r="J1069">
        <v>0</v>
      </c>
      <c r="K1069">
        <f>ROUND(9.84*0.8,9)</f>
        <v>7.8719999999999999</v>
      </c>
      <c r="O1069">
        <f t="shared" si="748"/>
        <v>481.92000000000002</v>
      </c>
      <c r="P1069">
        <f t="shared" si="749"/>
        <v>0</v>
      </c>
      <c r="Q1069">
        <f t="shared" si="750"/>
        <v>481.92000000000002</v>
      </c>
      <c r="R1069">
        <f t="shared" si="751"/>
        <v>259.85000000000002</v>
      </c>
      <c r="S1069">
        <f t="shared" si="752"/>
        <v>0</v>
      </c>
      <c r="T1069">
        <f t="shared" si="753"/>
        <v>0</v>
      </c>
      <c r="U1069">
        <f t="shared" si="754"/>
        <v>0</v>
      </c>
      <c r="V1069">
        <f t="shared" si="755"/>
        <v>0</v>
      </c>
      <c r="W1069">
        <f t="shared" si="756"/>
        <v>0</v>
      </c>
      <c r="X1069">
        <f t="shared" si="757"/>
        <v>0</v>
      </c>
      <c r="Y1069">
        <f t="shared" si="758"/>
        <v>0</v>
      </c>
      <c r="AA1069">
        <v>52146028</v>
      </c>
      <c r="AB1069">
        <f t="shared" si="759"/>
        <v>61.219999999999999</v>
      </c>
      <c r="AC1069">
        <f t="shared" si="760"/>
        <v>0</v>
      </c>
      <c r="AD1069">
        <f t="shared" si="761"/>
        <v>61.219999999999999</v>
      </c>
      <c r="AE1069">
        <f t="shared" si="762"/>
        <v>33.009999999999998</v>
      </c>
      <c r="AF1069">
        <f t="shared" si="763"/>
        <v>0</v>
      </c>
      <c r="AG1069">
        <f t="shared" si="764"/>
        <v>0</v>
      </c>
      <c r="AH1069">
        <f t="shared" si="765"/>
        <v>0</v>
      </c>
      <c r="AI1069">
        <f t="shared" si="766"/>
        <v>0</v>
      </c>
      <c r="AJ1069">
        <f t="shared" si="767"/>
        <v>0</v>
      </c>
      <c r="AK1069">
        <v>61.219999999999999</v>
      </c>
      <c r="AL1069">
        <v>0</v>
      </c>
      <c r="AM1069">
        <v>61.219999999999999</v>
      </c>
      <c r="AN1069">
        <v>33.009999999999998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1</v>
      </c>
      <c r="AW1069">
        <v>1</v>
      </c>
      <c r="AZ1069">
        <v>1</v>
      </c>
      <c r="BA1069">
        <v>1</v>
      </c>
      <c r="BB1069">
        <v>1</v>
      </c>
      <c r="BC1069">
        <v>1</v>
      </c>
      <c r="BH1069">
        <v>0</v>
      </c>
      <c r="BI1069">
        <v>4</v>
      </c>
      <c r="BJ1069" t="s">
        <v>116</v>
      </c>
      <c r="BM1069">
        <v>1</v>
      </c>
      <c r="BN1069">
        <v>0</v>
      </c>
      <c r="BP1069">
        <v>0</v>
      </c>
      <c r="BQ1069">
        <v>1</v>
      </c>
      <c r="BR1069">
        <v>0</v>
      </c>
      <c r="BS1069">
        <v>1</v>
      </c>
      <c r="BT1069">
        <v>1</v>
      </c>
      <c r="BU1069">
        <v>1</v>
      </c>
      <c r="BV1069">
        <v>1</v>
      </c>
      <c r="BW1069">
        <v>1</v>
      </c>
      <c r="BX1069">
        <v>1</v>
      </c>
      <c r="BZ1069">
        <v>0</v>
      </c>
      <c r="CA1069">
        <v>0</v>
      </c>
      <c r="CE1069">
        <v>0</v>
      </c>
      <c r="CF1069">
        <v>0</v>
      </c>
      <c r="CG1069">
        <v>0</v>
      </c>
      <c r="CM1069">
        <v>0</v>
      </c>
      <c r="CO1069">
        <v>0</v>
      </c>
      <c r="CP1069">
        <f t="shared" si="768"/>
        <v>481.92000000000002</v>
      </c>
      <c r="CQ1069">
        <f t="shared" si="769"/>
        <v>0</v>
      </c>
      <c r="CR1069">
        <f t="shared" si="770"/>
        <v>61.219999999999999</v>
      </c>
      <c r="CS1069">
        <f t="shared" si="771"/>
        <v>33.009999999999998</v>
      </c>
      <c r="CT1069">
        <f t="shared" si="772"/>
        <v>0</v>
      </c>
      <c r="CU1069">
        <f t="shared" si="773"/>
        <v>0</v>
      </c>
      <c r="CV1069">
        <f t="shared" si="774"/>
        <v>0</v>
      </c>
      <c r="CW1069">
        <f t="shared" si="775"/>
        <v>0</v>
      </c>
      <c r="CX1069">
        <f t="shared" si="776"/>
        <v>0</v>
      </c>
      <c r="CY1069">
        <f t="shared" si="777"/>
        <v>0</v>
      </c>
      <c r="CZ1069">
        <f t="shared" si="778"/>
        <v>0</v>
      </c>
      <c r="DN1069">
        <v>0</v>
      </c>
      <c r="DO1069">
        <v>0</v>
      </c>
      <c r="DP1069">
        <v>1</v>
      </c>
      <c r="DQ1069">
        <v>1</v>
      </c>
      <c r="DU1069">
        <v>1009</v>
      </c>
      <c r="DV1069" t="s">
        <v>112</v>
      </c>
      <c r="DW1069" t="s">
        <v>112</v>
      </c>
      <c r="DX1069">
        <v>1000</v>
      </c>
      <c r="EE1069">
        <v>51761347</v>
      </c>
      <c r="EF1069">
        <v>1</v>
      </c>
      <c r="EG1069" t="s">
        <v>106</v>
      </c>
      <c r="EH1069">
        <v>0</v>
      </c>
      <c r="EJ1069">
        <v>4</v>
      </c>
      <c r="EK1069">
        <v>1</v>
      </c>
      <c r="EL1069" t="s">
        <v>117</v>
      </c>
      <c r="EM1069" t="s">
        <v>108</v>
      </c>
      <c r="EQ1069">
        <v>0</v>
      </c>
      <c r="ER1069">
        <v>61.219999999999999</v>
      </c>
      <c r="ES1069">
        <v>0</v>
      </c>
      <c r="ET1069">
        <v>61.219999999999999</v>
      </c>
      <c r="EU1069">
        <v>33.009999999999998</v>
      </c>
      <c r="EV1069">
        <v>0</v>
      </c>
      <c r="EW1069">
        <v>0</v>
      </c>
      <c r="EX1069">
        <v>0</v>
      </c>
      <c r="EY1069">
        <v>0</v>
      </c>
      <c r="FQ1069">
        <v>0</v>
      </c>
      <c r="FR1069">
        <f t="shared" si="779"/>
        <v>0</v>
      </c>
      <c r="FS1069">
        <v>0</v>
      </c>
      <c r="FX1069">
        <v>0</v>
      </c>
      <c r="FY1069">
        <v>0</v>
      </c>
      <c r="GD1069">
        <v>1</v>
      </c>
      <c r="GF1069">
        <v>1602572179</v>
      </c>
      <c r="GG1069">
        <v>2</v>
      </c>
      <c r="GH1069">
        <v>1</v>
      </c>
      <c r="GI1069">
        <v>-2</v>
      </c>
      <c r="GJ1069">
        <v>0</v>
      </c>
      <c r="GK1069">
        <v>0</v>
      </c>
      <c r="GL1069">
        <f t="shared" si="780"/>
        <v>0</v>
      </c>
      <c r="GM1069">
        <f t="shared" ref="GM1069:GM1070" si="787">ROUND(O1069+X1069+Y1069,2)+GX1069</f>
        <v>481.92000000000002</v>
      </c>
      <c r="GN1069">
        <f t="shared" ref="GN1069:GN1070" si="788">IF(OR(BI1069=0,BI1069=1),ROUND(O1069+X1069+Y1069,2),0)</f>
        <v>0</v>
      </c>
      <c r="GO1069">
        <f t="shared" ref="GO1069:GO1070" si="789">IF(BI1069=2,ROUND(O1069+X1069+Y1069,2),0)</f>
        <v>0</v>
      </c>
      <c r="GP1069">
        <f t="shared" ref="GP1069:GP1070" si="790">IF(BI1069=4,ROUND(O1069+X1069+Y1069,2)+GX1069,0)</f>
        <v>481.92000000000002</v>
      </c>
      <c r="GR1069">
        <v>0</v>
      </c>
      <c r="GS1069">
        <v>3</v>
      </c>
      <c r="GT1069">
        <v>0</v>
      </c>
      <c r="GV1069">
        <f t="shared" si="785"/>
        <v>0</v>
      </c>
      <c r="GW1069">
        <v>1</v>
      </c>
      <c r="GX1069">
        <f t="shared" si="786"/>
        <v>0</v>
      </c>
      <c r="HA1069">
        <v>0</v>
      </c>
      <c r="HB1069">
        <v>0</v>
      </c>
      <c r="HC1069">
        <f t="shared" si="743"/>
        <v>0</v>
      </c>
      <c r="IK1069">
        <v>0</v>
      </c>
    </row>
    <row r="1070" ht="12.75">
      <c r="A1070">
        <v>17</v>
      </c>
      <c r="B1070">
        <v>1</v>
      </c>
      <c r="D1070">
        <f>ROW(EtalonRes!A252)</f>
        <v>252</v>
      </c>
      <c r="E1070" t="s">
        <v>118</v>
      </c>
      <c r="F1070" t="s">
        <v>119</v>
      </c>
      <c r="G1070" t="s">
        <v>120</v>
      </c>
      <c r="H1070" t="s">
        <v>112</v>
      </c>
      <c r="I1070">
        <f>ROUND(I1069,9)</f>
        <v>7.8719999999999999</v>
      </c>
      <c r="J1070">
        <v>0</v>
      </c>
      <c r="K1070">
        <f>ROUND(I1069,9)</f>
        <v>7.8719999999999999</v>
      </c>
      <c r="O1070">
        <f t="shared" si="748"/>
        <v>11638.67</v>
      </c>
      <c r="P1070">
        <f t="shared" si="749"/>
        <v>0</v>
      </c>
      <c r="Q1070">
        <f t="shared" si="750"/>
        <v>11638.67</v>
      </c>
      <c r="R1070">
        <f t="shared" si="751"/>
        <v>6279.0200000000004</v>
      </c>
      <c r="S1070">
        <f t="shared" si="752"/>
        <v>0</v>
      </c>
      <c r="T1070">
        <f t="shared" si="753"/>
        <v>0</v>
      </c>
      <c r="U1070">
        <f t="shared" si="754"/>
        <v>0</v>
      </c>
      <c r="V1070">
        <f t="shared" si="755"/>
        <v>0</v>
      </c>
      <c r="W1070">
        <f t="shared" si="756"/>
        <v>0</v>
      </c>
      <c r="X1070">
        <f t="shared" si="757"/>
        <v>0</v>
      </c>
      <c r="Y1070">
        <f t="shared" si="758"/>
        <v>0</v>
      </c>
      <c r="AA1070">
        <v>52146028</v>
      </c>
      <c r="AB1070">
        <f t="shared" si="759"/>
        <v>1478.49</v>
      </c>
      <c r="AC1070">
        <f t="shared" si="760"/>
        <v>0</v>
      </c>
      <c r="AD1070">
        <f>ROUND(((((ET1070*51))-((EU1070*51)))+AE1070),6)</f>
        <v>1478.49</v>
      </c>
      <c r="AE1070">
        <f>ROUND(((EU1070*51)),6)</f>
        <v>797.63999999999999</v>
      </c>
      <c r="AF1070">
        <f>ROUND(((EV1070*51)),6)</f>
        <v>0</v>
      </c>
      <c r="AG1070">
        <f t="shared" si="764"/>
        <v>0</v>
      </c>
      <c r="AH1070">
        <f>((EW1070*51))</f>
        <v>0</v>
      </c>
      <c r="AI1070">
        <f>((EX1070*51))</f>
        <v>0</v>
      </c>
      <c r="AJ1070">
        <f t="shared" si="767"/>
        <v>0</v>
      </c>
      <c r="AK1070">
        <v>28.989999999999998</v>
      </c>
      <c r="AL1070">
        <v>0</v>
      </c>
      <c r="AM1070">
        <v>28.989999999999998</v>
      </c>
      <c r="AN1070">
        <v>15.640000000000001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1</v>
      </c>
      <c r="AW1070">
        <v>1</v>
      </c>
      <c r="AZ1070">
        <v>1</v>
      </c>
      <c r="BA1070">
        <v>1</v>
      </c>
      <c r="BB1070">
        <v>1</v>
      </c>
      <c r="BC1070">
        <v>1</v>
      </c>
      <c r="BH1070">
        <v>0</v>
      </c>
      <c r="BI1070">
        <v>4</v>
      </c>
      <c r="BJ1070" t="s">
        <v>121</v>
      </c>
      <c r="BM1070">
        <v>1</v>
      </c>
      <c r="BN1070">
        <v>0</v>
      </c>
      <c r="BP1070">
        <v>0</v>
      </c>
      <c r="BQ1070">
        <v>1</v>
      </c>
      <c r="BR1070">
        <v>0</v>
      </c>
      <c r="BS1070">
        <v>1</v>
      </c>
      <c r="BT1070">
        <v>1</v>
      </c>
      <c r="BU1070">
        <v>1</v>
      </c>
      <c r="BV1070">
        <v>1</v>
      </c>
      <c r="BW1070">
        <v>1</v>
      </c>
      <c r="BX1070">
        <v>1</v>
      </c>
      <c r="BZ1070">
        <v>0</v>
      </c>
      <c r="CA1070">
        <v>0</v>
      </c>
      <c r="CE1070">
        <v>0</v>
      </c>
      <c r="CF1070">
        <v>0</v>
      </c>
      <c r="CG1070">
        <v>0</v>
      </c>
      <c r="CM1070">
        <v>0</v>
      </c>
      <c r="CO1070">
        <v>0</v>
      </c>
      <c r="CP1070">
        <f t="shared" si="768"/>
        <v>11638.67</v>
      </c>
      <c r="CQ1070">
        <f t="shared" si="769"/>
        <v>0</v>
      </c>
      <c r="CR1070">
        <f>(((((ET1070*51))*BB1070-((EU1070*51))*BS1070)+AE1070*BS1070)*AV1070)</f>
        <v>1478.49</v>
      </c>
      <c r="CS1070">
        <f t="shared" si="771"/>
        <v>797.63999999999999</v>
      </c>
      <c r="CT1070">
        <f t="shared" si="772"/>
        <v>0</v>
      </c>
      <c r="CU1070">
        <f t="shared" si="773"/>
        <v>0</v>
      </c>
      <c r="CV1070">
        <f t="shared" si="774"/>
        <v>0</v>
      </c>
      <c r="CW1070">
        <f t="shared" si="775"/>
        <v>0</v>
      </c>
      <c r="CX1070">
        <f t="shared" si="776"/>
        <v>0</v>
      </c>
      <c r="CY1070">
        <f t="shared" si="777"/>
        <v>0</v>
      </c>
      <c r="CZ1070">
        <f t="shared" si="778"/>
        <v>0</v>
      </c>
      <c r="DE1070" t="s">
        <v>122</v>
      </c>
      <c r="DF1070" t="s">
        <v>122</v>
      </c>
      <c r="DG1070" t="s">
        <v>122</v>
      </c>
      <c r="DI1070" t="s">
        <v>122</v>
      </c>
      <c r="DJ1070" t="s">
        <v>122</v>
      </c>
      <c r="DN1070">
        <v>0</v>
      </c>
      <c r="DO1070">
        <v>0</v>
      </c>
      <c r="DP1070">
        <v>1</v>
      </c>
      <c r="DQ1070">
        <v>1</v>
      </c>
      <c r="DU1070">
        <v>1009</v>
      </c>
      <c r="DV1070" t="s">
        <v>112</v>
      </c>
      <c r="DW1070" t="s">
        <v>112</v>
      </c>
      <c r="DX1070">
        <v>1000</v>
      </c>
      <c r="EE1070">
        <v>51761347</v>
      </c>
      <c r="EF1070">
        <v>1</v>
      </c>
      <c r="EG1070" t="s">
        <v>106</v>
      </c>
      <c r="EH1070">
        <v>0</v>
      </c>
      <c r="EJ1070">
        <v>4</v>
      </c>
      <c r="EK1070">
        <v>1</v>
      </c>
      <c r="EL1070" t="s">
        <v>117</v>
      </c>
      <c r="EM1070" t="s">
        <v>108</v>
      </c>
      <c r="EQ1070">
        <v>0</v>
      </c>
      <c r="ER1070">
        <v>28.989999999999998</v>
      </c>
      <c r="ES1070">
        <v>0</v>
      </c>
      <c r="ET1070">
        <v>28.989999999999998</v>
      </c>
      <c r="EU1070">
        <v>15.640000000000001</v>
      </c>
      <c r="EV1070">
        <v>0</v>
      </c>
      <c r="EW1070">
        <v>0</v>
      </c>
      <c r="EX1070">
        <v>0</v>
      </c>
      <c r="EY1070">
        <v>0</v>
      </c>
      <c r="FQ1070">
        <v>0</v>
      </c>
      <c r="FR1070">
        <f t="shared" si="779"/>
        <v>0</v>
      </c>
      <c r="FS1070">
        <v>0</v>
      </c>
      <c r="FX1070">
        <v>0</v>
      </c>
      <c r="FY1070">
        <v>0</v>
      </c>
      <c r="GD1070">
        <v>1</v>
      </c>
      <c r="GF1070">
        <v>-1355325295</v>
      </c>
      <c r="GG1070">
        <v>2</v>
      </c>
      <c r="GH1070">
        <v>1</v>
      </c>
      <c r="GI1070">
        <v>-2</v>
      </c>
      <c r="GJ1070">
        <v>0</v>
      </c>
      <c r="GK1070">
        <v>0</v>
      </c>
      <c r="GL1070">
        <f t="shared" si="780"/>
        <v>0</v>
      </c>
      <c r="GM1070">
        <f t="shared" si="787"/>
        <v>11638.67</v>
      </c>
      <c r="GN1070">
        <f t="shared" si="788"/>
        <v>0</v>
      </c>
      <c r="GO1070">
        <f t="shared" si="789"/>
        <v>0</v>
      </c>
      <c r="GP1070">
        <f t="shared" si="790"/>
        <v>11638.67</v>
      </c>
      <c r="GR1070">
        <v>0</v>
      </c>
      <c r="GS1070">
        <v>3</v>
      </c>
      <c r="GT1070">
        <v>0</v>
      </c>
      <c r="GV1070">
        <f t="shared" si="785"/>
        <v>0</v>
      </c>
      <c r="GW1070">
        <v>1</v>
      </c>
      <c r="GX1070">
        <f t="shared" si="786"/>
        <v>0</v>
      </c>
      <c r="HA1070">
        <v>0</v>
      </c>
      <c r="HB1070">
        <v>0</v>
      </c>
      <c r="HC1070">
        <f t="shared" si="743"/>
        <v>0</v>
      </c>
      <c r="IK1070">
        <v>0</v>
      </c>
    </row>
    <row r="1072" ht="12.75">
      <c r="A1072" s="43">
        <v>51</v>
      </c>
      <c r="B1072" s="43">
        <f>B1063</f>
        <v>1</v>
      </c>
      <c r="C1072" s="43">
        <f>A1063</f>
        <v>5</v>
      </c>
      <c r="D1072" s="43">
        <f>ROW(A1063)</f>
        <v>1063</v>
      </c>
      <c r="E1072" s="43"/>
      <c r="F1072" s="43" t="str">
        <f>IF(F1063&lt;&gt;"",F1063,"")</f>
        <v xml:space="preserve">Новый подраздел</v>
      </c>
      <c r="G1072" s="43" t="str">
        <f>IF(G1063&lt;&gt;"",G1063,"")</f>
        <v xml:space="preserve">Замена бортового камня - 40,0 м.п.</v>
      </c>
      <c r="H1072" s="43">
        <v>0</v>
      </c>
      <c r="I1072" s="43"/>
      <c r="J1072" s="43"/>
      <c r="K1072" s="43"/>
      <c r="L1072" s="43"/>
      <c r="M1072" s="43"/>
      <c r="N1072" s="43"/>
      <c r="O1072" s="43">
        <f>ROUND(AB1072,2)</f>
        <v>49026.989999999998</v>
      </c>
      <c r="P1072" s="43">
        <f>ROUND(AC1072,2)</f>
        <v>22982</v>
      </c>
      <c r="Q1072" s="43">
        <f>ROUND(AD1072,2)</f>
        <v>20119.389999999999</v>
      </c>
      <c r="R1072" s="43">
        <f>ROUND(AE1072,2)</f>
        <v>11059.67</v>
      </c>
      <c r="S1072" s="43">
        <f>ROUND(AF1072,2)</f>
        <v>5925.6000000000004</v>
      </c>
      <c r="T1072" s="43">
        <f>ROUND(AG1072,2)</f>
        <v>0</v>
      </c>
      <c r="U1072" s="43">
        <f>AH1072</f>
        <v>26.399999999999999</v>
      </c>
      <c r="V1072" s="43">
        <f>AI1072</f>
        <v>0</v>
      </c>
      <c r="W1072" s="43">
        <f>ROUND(AJ1072,2)</f>
        <v>0</v>
      </c>
      <c r="X1072" s="43">
        <f>ROUND(AK1072,2)</f>
        <v>4147.9200000000001</v>
      </c>
      <c r="Y1072" s="43">
        <f>ROUND(AL1072,2)</f>
        <v>592.55999999999995</v>
      </c>
      <c r="Z1072" s="43"/>
      <c r="AA1072" s="43"/>
      <c r="AB1072" s="43">
        <f>ROUND(SUMIF(AA1067:AA1070,"=52146028",O1067:O1070),2)</f>
        <v>49026.989999999998</v>
      </c>
      <c r="AC1072" s="43">
        <f>ROUND(SUMIF(AA1067:AA1070,"=52146028",P1067:P1070),2)</f>
        <v>22982</v>
      </c>
      <c r="AD1072" s="43">
        <f>ROUND(SUMIF(AA1067:AA1070,"=52146028",Q1067:Q1070),2)</f>
        <v>20119.389999999999</v>
      </c>
      <c r="AE1072" s="43">
        <f>ROUND(SUMIF(AA1067:AA1070,"=52146028",R1067:R1070),2)</f>
        <v>11059.67</v>
      </c>
      <c r="AF1072" s="43">
        <f>ROUND(SUMIF(AA1067:AA1070,"=52146028",S1067:S1070),2)</f>
        <v>5925.6000000000004</v>
      </c>
      <c r="AG1072" s="43">
        <f>ROUND(SUMIF(AA1067:AA1070,"=52146028",T1067:T1070),2)</f>
        <v>0</v>
      </c>
      <c r="AH1072" s="43">
        <f>SUMIF(AA1067:AA1070,"=52146028",U1067:U1070)</f>
        <v>26.399999999999999</v>
      </c>
      <c r="AI1072" s="43">
        <f>SUMIF(AA1067:AA1070,"=52146028",V1067:V1070)</f>
        <v>0</v>
      </c>
      <c r="AJ1072" s="43">
        <f>ROUND(SUMIF(AA1067:AA1070,"=52146028",W1067:W1070),2)</f>
        <v>0</v>
      </c>
      <c r="AK1072" s="43">
        <f>ROUND(SUMIF(AA1067:AA1070,"=52146028",X1067:X1070),2)</f>
        <v>4147.9200000000001</v>
      </c>
      <c r="AL1072" s="43">
        <f>ROUND(SUMIF(AA1067:AA1070,"=52146028",Y1067:Y1070),2)</f>
        <v>592.55999999999995</v>
      </c>
      <c r="AM1072" s="43"/>
      <c r="AN1072" s="43"/>
      <c r="AO1072" s="43">
        <f>ROUND(BX1072,2)</f>
        <v>0</v>
      </c>
      <c r="AP1072" s="43">
        <f>ROUND(BY1072,2)</f>
        <v>0</v>
      </c>
      <c r="AQ1072" s="43">
        <f>ROUND(BZ1072,2)</f>
        <v>0</v>
      </c>
      <c r="AR1072" s="43">
        <f>ROUND(CA1072,2)</f>
        <v>58649.93</v>
      </c>
      <c r="AS1072" s="43">
        <f>ROUND(CB1072,2)</f>
        <v>0</v>
      </c>
      <c r="AT1072" s="43">
        <f>ROUND(CC1072,2)</f>
        <v>0</v>
      </c>
      <c r="AU1072" s="43">
        <f>ROUND(CD1072,2)</f>
        <v>58649.93</v>
      </c>
      <c r="AV1072" s="43">
        <f>ROUND(CE1072,2)</f>
        <v>22982</v>
      </c>
      <c r="AW1072" s="43">
        <f>ROUND(CF1072,2)</f>
        <v>22982</v>
      </c>
      <c r="AX1072" s="43">
        <f>ROUND(CG1072,2)</f>
        <v>0</v>
      </c>
      <c r="AY1072" s="43">
        <f>ROUND(CH1072,2)</f>
        <v>22982</v>
      </c>
      <c r="AZ1072" s="43">
        <f>ROUND(CI1072,2)</f>
        <v>0</v>
      </c>
      <c r="BA1072" s="43">
        <f>ROUND(CJ1072,2)</f>
        <v>0</v>
      </c>
      <c r="BB1072" s="43">
        <f>ROUND(CK1072,2)</f>
        <v>0</v>
      </c>
      <c r="BC1072" s="43">
        <f>ROUND(CL1072,2)</f>
        <v>0</v>
      </c>
      <c r="BD1072" s="43">
        <f>ROUND(CM1072,2)</f>
        <v>0</v>
      </c>
      <c r="BE1072" s="43"/>
      <c r="BF1072" s="43"/>
      <c r="BG1072" s="43"/>
      <c r="BH1072" s="43"/>
      <c r="BI1072" s="43"/>
      <c r="BJ1072" s="43"/>
      <c r="BK1072" s="43"/>
      <c r="BL1072" s="43"/>
      <c r="BM1072" s="43"/>
      <c r="BN1072" s="43"/>
      <c r="BO1072" s="43"/>
      <c r="BP1072" s="43"/>
      <c r="BQ1072" s="43"/>
      <c r="BR1072" s="43"/>
      <c r="BS1072" s="43"/>
      <c r="BT1072" s="43"/>
      <c r="BU1072" s="43"/>
      <c r="BV1072" s="43"/>
      <c r="BW1072" s="43"/>
      <c r="BX1072" s="43">
        <f>ROUND(SUMIF(AA1067:AA1070,"=52146028",FQ1067:FQ1070),2)</f>
        <v>0</v>
      </c>
      <c r="BY1072" s="43">
        <f>ROUND(SUMIF(AA1067:AA1070,"=52146028",FR1067:FR1070),2)</f>
        <v>0</v>
      </c>
      <c r="BZ1072" s="43">
        <f>ROUND(SUMIF(AA1067:AA1070,"=52146028",GL1067:GL1070),2)</f>
        <v>0</v>
      </c>
      <c r="CA1072" s="43">
        <f>ROUND(SUMIF(AA1067:AA1070,"=52146028",GM1067:GM1070),2)</f>
        <v>58649.93</v>
      </c>
      <c r="CB1072" s="43">
        <f>ROUND(SUMIF(AA1067:AA1070,"=52146028",GN1067:GN1070),2)</f>
        <v>0</v>
      </c>
      <c r="CC1072" s="43">
        <f>ROUND(SUMIF(AA1067:AA1070,"=52146028",GO1067:GO1070),2)</f>
        <v>0</v>
      </c>
      <c r="CD1072" s="43">
        <f>ROUND(SUMIF(AA1067:AA1070,"=52146028",GP1067:GP1070),2)</f>
        <v>58649.93</v>
      </c>
      <c r="CE1072" s="43">
        <f>AC1072-BX1072</f>
        <v>22982</v>
      </c>
      <c r="CF1072" s="43">
        <f>AC1072-BY1072</f>
        <v>22982</v>
      </c>
      <c r="CG1072" s="43">
        <f>BX1072-BZ1072</f>
        <v>0</v>
      </c>
      <c r="CH1072" s="43">
        <f>AC1072-BX1072-BY1072+BZ1072</f>
        <v>22982</v>
      </c>
      <c r="CI1072" s="43">
        <f>BY1072-BZ1072</f>
        <v>0</v>
      </c>
      <c r="CJ1072" s="43">
        <f>ROUND(SUMIF(AA1067:AA1070,"=52146028",GX1067:GX1070),2)</f>
        <v>0</v>
      </c>
      <c r="CK1072" s="43">
        <f>ROUND(SUMIF(AA1067:AA1070,"=52146028",GY1067:GY1070),2)</f>
        <v>0</v>
      </c>
      <c r="CL1072" s="43">
        <f>ROUND(SUMIF(AA1067:AA1070,"=52146028",GZ1067:GZ1070),2)</f>
        <v>0</v>
      </c>
      <c r="CM1072" s="43">
        <f>ROUND(SUMIF(AA1067:AA1070,"=52146028",HD1067:HD1070),2)</f>
        <v>0</v>
      </c>
      <c r="CN1072" s="43"/>
      <c r="CO1072" s="43"/>
      <c r="CP1072" s="43"/>
      <c r="CQ1072" s="43"/>
      <c r="CR1072" s="43"/>
      <c r="CS1072" s="43"/>
      <c r="CT1072" s="43"/>
      <c r="CU1072" s="43"/>
      <c r="CV1072" s="43"/>
      <c r="CW1072" s="43"/>
      <c r="CX1072" s="43"/>
      <c r="CY1072" s="43"/>
      <c r="CZ1072" s="43"/>
      <c r="DA1072" s="43"/>
      <c r="DB1072" s="43"/>
      <c r="DC1072" s="43"/>
      <c r="DD1072" s="43"/>
      <c r="DE1072" s="43"/>
      <c r="DF1072" s="43"/>
      <c r="DG1072" s="44"/>
      <c r="DH1072" s="44"/>
      <c r="DI1072" s="44"/>
      <c r="DJ1072" s="44"/>
      <c r="DK1072" s="44"/>
      <c r="DL1072" s="44"/>
      <c r="DM1072" s="44"/>
      <c r="DN1072" s="44"/>
      <c r="DO1072" s="44"/>
      <c r="DP1072" s="44"/>
      <c r="DQ1072" s="44"/>
      <c r="DR1072" s="44"/>
      <c r="DS1072" s="44"/>
      <c r="DT1072" s="44"/>
      <c r="DU1072" s="44"/>
      <c r="DV1072" s="44"/>
      <c r="DW1072" s="44"/>
      <c r="DX1072" s="44"/>
      <c r="DY1072" s="44"/>
      <c r="DZ1072" s="44"/>
      <c r="EA1072" s="44"/>
      <c r="EB1072" s="44"/>
      <c r="EC1072" s="44"/>
      <c r="ED1072" s="44"/>
      <c r="EE1072" s="44"/>
      <c r="EF1072" s="44"/>
      <c r="EG1072" s="44"/>
      <c r="EH1072" s="44"/>
      <c r="EI1072" s="44"/>
      <c r="EJ1072" s="44"/>
      <c r="EK1072" s="44"/>
      <c r="EL1072" s="44"/>
      <c r="EM1072" s="44"/>
      <c r="EN1072" s="44"/>
      <c r="EO1072" s="44"/>
      <c r="EP1072" s="44"/>
      <c r="EQ1072" s="44"/>
      <c r="ER1072" s="44"/>
      <c r="ES1072" s="44"/>
      <c r="ET1072" s="44"/>
      <c r="EU1072" s="44"/>
      <c r="EV1072" s="44"/>
      <c r="EW1072" s="44"/>
      <c r="EX1072" s="44"/>
      <c r="EY1072" s="44"/>
      <c r="EZ1072" s="44"/>
      <c r="FA1072" s="44"/>
      <c r="FB1072" s="44"/>
      <c r="FC1072" s="44"/>
      <c r="FD1072" s="44"/>
      <c r="FE1072" s="44"/>
      <c r="FF1072" s="44"/>
      <c r="FG1072" s="44"/>
      <c r="FH1072" s="44"/>
      <c r="FI1072" s="44"/>
      <c r="FJ1072" s="44"/>
      <c r="FK1072" s="44"/>
      <c r="FL1072" s="44"/>
      <c r="FM1072" s="44"/>
      <c r="FN1072" s="44"/>
      <c r="FO1072" s="44"/>
      <c r="FP1072" s="44"/>
      <c r="FQ1072" s="44"/>
      <c r="FR1072" s="44"/>
      <c r="FS1072" s="44"/>
      <c r="FT1072" s="44"/>
      <c r="FU1072" s="44"/>
      <c r="FV1072" s="44"/>
      <c r="FW1072" s="44"/>
      <c r="FX1072" s="44"/>
      <c r="FY1072" s="44"/>
      <c r="FZ1072" s="44"/>
      <c r="GA1072" s="44"/>
      <c r="GB1072" s="44"/>
      <c r="GC1072" s="44"/>
      <c r="GD1072" s="44"/>
      <c r="GE1072" s="44"/>
      <c r="GF1072" s="44"/>
      <c r="GG1072" s="44"/>
      <c r="GH1072" s="44"/>
      <c r="GI1072" s="44"/>
      <c r="GJ1072" s="44"/>
      <c r="GK1072" s="44"/>
      <c r="GL1072" s="44"/>
      <c r="GM1072" s="44"/>
      <c r="GN1072" s="44"/>
      <c r="GO1072" s="44"/>
      <c r="GP1072" s="44"/>
      <c r="GQ1072" s="44"/>
      <c r="GR1072" s="44"/>
      <c r="GS1072" s="44"/>
      <c r="GT1072" s="44"/>
      <c r="GU1072" s="44"/>
      <c r="GV1072" s="44"/>
      <c r="GW1072" s="44"/>
      <c r="GX1072" s="44">
        <v>0</v>
      </c>
    </row>
    <row r="1074" ht="12.75">
      <c r="A1074" s="45">
        <v>50</v>
      </c>
      <c r="B1074" s="45">
        <v>0</v>
      </c>
      <c r="C1074" s="45">
        <v>0</v>
      </c>
      <c r="D1074" s="45">
        <v>1</v>
      </c>
      <c r="E1074" s="45">
        <v>201</v>
      </c>
      <c r="F1074" s="45">
        <f>ROUND(Source!O1072,O1074)</f>
        <v>49026.989999999998</v>
      </c>
      <c r="G1074" s="45" t="s">
        <v>123</v>
      </c>
      <c r="H1074" s="45" t="s">
        <v>124</v>
      </c>
      <c r="I1074" s="45"/>
      <c r="J1074" s="45"/>
      <c r="K1074" s="45">
        <v>201</v>
      </c>
      <c r="L1074" s="45">
        <v>1</v>
      </c>
      <c r="M1074" s="45">
        <v>3</v>
      </c>
      <c r="N1074" s="45"/>
      <c r="O1074" s="45">
        <v>2</v>
      </c>
      <c r="P1074" s="45"/>
      <c r="Q1074" s="45"/>
      <c r="R1074" s="45"/>
      <c r="S1074" s="45"/>
      <c r="T1074" s="45"/>
      <c r="U1074" s="45"/>
      <c r="V1074" s="45"/>
      <c r="W1074" s="45">
        <v>49026.989999999998</v>
      </c>
      <c r="X1074" s="45">
        <v>1</v>
      </c>
      <c r="Y1074" s="45">
        <v>49026.989999999998</v>
      </c>
      <c r="Z1074" s="45"/>
      <c r="AA1074" s="45"/>
      <c r="AB1074" s="45"/>
    </row>
    <row r="1075" ht="12.75">
      <c r="A1075" s="45">
        <v>50</v>
      </c>
      <c r="B1075" s="45">
        <v>0</v>
      </c>
      <c r="C1075" s="45">
        <v>0</v>
      </c>
      <c r="D1075" s="45">
        <v>1</v>
      </c>
      <c r="E1075" s="45">
        <v>202</v>
      </c>
      <c r="F1075" s="45">
        <f>ROUND(Source!P1072,O1075)</f>
        <v>22982</v>
      </c>
      <c r="G1075" s="45" t="s">
        <v>125</v>
      </c>
      <c r="H1075" s="45" t="s">
        <v>126</v>
      </c>
      <c r="I1075" s="45"/>
      <c r="J1075" s="45"/>
      <c r="K1075" s="45">
        <v>202</v>
      </c>
      <c r="L1075" s="45">
        <v>2</v>
      </c>
      <c r="M1075" s="45">
        <v>3</v>
      </c>
      <c r="N1075" s="45"/>
      <c r="O1075" s="45">
        <v>2</v>
      </c>
      <c r="P1075" s="45"/>
      <c r="Q1075" s="45"/>
      <c r="R1075" s="45"/>
      <c r="S1075" s="45"/>
      <c r="T1075" s="45"/>
      <c r="U1075" s="45"/>
      <c r="V1075" s="45"/>
      <c r="W1075" s="45">
        <v>22982</v>
      </c>
      <c r="X1075" s="45">
        <v>1</v>
      </c>
      <c r="Y1075" s="45">
        <v>22982</v>
      </c>
      <c r="Z1075" s="45"/>
      <c r="AA1075" s="45"/>
      <c r="AB1075" s="45"/>
    </row>
    <row r="1076" ht="12.75">
      <c r="A1076" s="45">
        <v>50</v>
      </c>
      <c r="B1076" s="45">
        <v>0</v>
      </c>
      <c r="C1076" s="45">
        <v>0</v>
      </c>
      <c r="D1076" s="45">
        <v>1</v>
      </c>
      <c r="E1076" s="45">
        <v>222</v>
      </c>
      <c r="F1076" s="45">
        <f>ROUND(Source!AO1072,O1076)</f>
        <v>0</v>
      </c>
      <c r="G1076" s="45" t="s">
        <v>127</v>
      </c>
      <c r="H1076" s="45" t="s">
        <v>128</v>
      </c>
      <c r="I1076" s="45"/>
      <c r="J1076" s="45"/>
      <c r="K1076" s="45">
        <v>222</v>
      </c>
      <c r="L1076" s="45">
        <v>3</v>
      </c>
      <c r="M1076" s="45">
        <v>3</v>
      </c>
      <c r="N1076" s="45"/>
      <c r="O1076" s="45">
        <v>2</v>
      </c>
      <c r="P1076" s="45"/>
      <c r="Q1076" s="45"/>
      <c r="R1076" s="45"/>
      <c r="S1076" s="45"/>
      <c r="T1076" s="45"/>
      <c r="U1076" s="45"/>
      <c r="V1076" s="45"/>
      <c r="W1076" s="45">
        <v>0</v>
      </c>
      <c r="X1076" s="45">
        <v>1</v>
      </c>
      <c r="Y1076" s="45">
        <v>0</v>
      </c>
      <c r="Z1076" s="45"/>
      <c r="AA1076" s="45"/>
      <c r="AB1076" s="45"/>
    </row>
    <row r="1077" ht="12.75">
      <c r="A1077" s="45">
        <v>50</v>
      </c>
      <c r="B1077" s="45">
        <v>0</v>
      </c>
      <c r="C1077" s="45">
        <v>0</v>
      </c>
      <c r="D1077" s="45">
        <v>1</v>
      </c>
      <c r="E1077" s="45">
        <v>225</v>
      </c>
      <c r="F1077" s="45">
        <f>ROUND(Source!AV1072,O1077)</f>
        <v>22982</v>
      </c>
      <c r="G1077" s="45" t="s">
        <v>129</v>
      </c>
      <c r="H1077" s="45" t="s">
        <v>130</v>
      </c>
      <c r="I1077" s="45"/>
      <c r="J1077" s="45"/>
      <c r="K1077" s="45">
        <v>225</v>
      </c>
      <c r="L1077" s="45">
        <v>4</v>
      </c>
      <c r="M1077" s="45">
        <v>3</v>
      </c>
      <c r="N1077" s="45"/>
      <c r="O1077" s="45">
        <v>2</v>
      </c>
      <c r="P1077" s="45"/>
      <c r="Q1077" s="45"/>
      <c r="R1077" s="45"/>
      <c r="S1077" s="45"/>
      <c r="T1077" s="45"/>
      <c r="U1077" s="45"/>
      <c r="V1077" s="45"/>
      <c r="W1077" s="45">
        <v>22982</v>
      </c>
      <c r="X1077" s="45">
        <v>1</v>
      </c>
      <c r="Y1077" s="45">
        <v>22982</v>
      </c>
      <c r="Z1077" s="45"/>
      <c r="AA1077" s="45"/>
      <c r="AB1077" s="45"/>
    </row>
    <row r="1078" ht="12.75">
      <c r="A1078" s="45">
        <v>50</v>
      </c>
      <c r="B1078" s="45">
        <v>0</v>
      </c>
      <c r="C1078" s="45">
        <v>0</v>
      </c>
      <c r="D1078" s="45">
        <v>1</v>
      </c>
      <c r="E1078" s="45">
        <v>226</v>
      </c>
      <c r="F1078" s="45">
        <f>ROUND(Source!AW1072,O1078)</f>
        <v>22982</v>
      </c>
      <c r="G1078" s="45" t="s">
        <v>131</v>
      </c>
      <c r="H1078" s="45" t="s">
        <v>132</v>
      </c>
      <c r="I1078" s="45"/>
      <c r="J1078" s="45"/>
      <c r="K1078" s="45">
        <v>226</v>
      </c>
      <c r="L1078" s="45">
        <v>5</v>
      </c>
      <c r="M1078" s="45">
        <v>3</v>
      </c>
      <c r="N1078" s="45"/>
      <c r="O1078" s="45">
        <v>2</v>
      </c>
      <c r="P1078" s="45"/>
      <c r="Q1078" s="45"/>
      <c r="R1078" s="45"/>
      <c r="S1078" s="45"/>
      <c r="T1078" s="45"/>
      <c r="U1078" s="45"/>
      <c r="V1078" s="45"/>
      <c r="W1078" s="45">
        <v>22982</v>
      </c>
      <c r="X1078" s="45">
        <v>1</v>
      </c>
      <c r="Y1078" s="45">
        <v>22982</v>
      </c>
      <c r="Z1078" s="45"/>
      <c r="AA1078" s="45"/>
      <c r="AB1078" s="45"/>
    </row>
    <row r="1079" ht="12.75">
      <c r="A1079" s="45">
        <v>50</v>
      </c>
      <c r="B1079" s="45">
        <v>0</v>
      </c>
      <c r="C1079" s="45">
        <v>0</v>
      </c>
      <c r="D1079" s="45">
        <v>1</v>
      </c>
      <c r="E1079" s="45">
        <v>227</v>
      </c>
      <c r="F1079" s="45">
        <f>ROUND(Source!AX1072,O1079)</f>
        <v>0</v>
      </c>
      <c r="G1079" s="45" t="s">
        <v>133</v>
      </c>
      <c r="H1079" s="45" t="s">
        <v>134</v>
      </c>
      <c r="I1079" s="45"/>
      <c r="J1079" s="45"/>
      <c r="K1079" s="45">
        <v>227</v>
      </c>
      <c r="L1079" s="45">
        <v>6</v>
      </c>
      <c r="M1079" s="45">
        <v>3</v>
      </c>
      <c r="N1079" s="45"/>
      <c r="O1079" s="45">
        <v>2</v>
      </c>
      <c r="P1079" s="45"/>
      <c r="Q1079" s="45"/>
      <c r="R1079" s="45"/>
      <c r="S1079" s="45"/>
      <c r="T1079" s="45"/>
      <c r="U1079" s="45"/>
      <c r="V1079" s="45"/>
      <c r="W1079" s="45">
        <v>0</v>
      </c>
      <c r="X1079" s="45">
        <v>1</v>
      </c>
      <c r="Y1079" s="45">
        <v>0</v>
      </c>
      <c r="Z1079" s="45"/>
      <c r="AA1079" s="45"/>
      <c r="AB1079" s="45"/>
    </row>
    <row r="1080" ht="12.75">
      <c r="A1080" s="45">
        <v>50</v>
      </c>
      <c r="B1080" s="45">
        <v>0</v>
      </c>
      <c r="C1080" s="45">
        <v>0</v>
      </c>
      <c r="D1080" s="45">
        <v>1</v>
      </c>
      <c r="E1080" s="45">
        <v>228</v>
      </c>
      <c r="F1080" s="45">
        <f>ROUND(Source!AY1072,O1080)</f>
        <v>22982</v>
      </c>
      <c r="G1080" s="45" t="s">
        <v>135</v>
      </c>
      <c r="H1080" s="45" t="s">
        <v>136</v>
      </c>
      <c r="I1080" s="45"/>
      <c r="J1080" s="45"/>
      <c r="K1080" s="45">
        <v>228</v>
      </c>
      <c r="L1080" s="45">
        <v>7</v>
      </c>
      <c r="M1080" s="45">
        <v>3</v>
      </c>
      <c r="N1080" s="45"/>
      <c r="O1080" s="45">
        <v>2</v>
      </c>
      <c r="P1080" s="45"/>
      <c r="Q1080" s="45"/>
      <c r="R1080" s="45"/>
      <c r="S1080" s="45"/>
      <c r="T1080" s="45"/>
      <c r="U1080" s="45"/>
      <c r="V1080" s="45"/>
      <c r="W1080" s="45">
        <v>22982</v>
      </c>
      <c r="X1080" s="45">
        <v>1</v>
      </c>
      <c r="Y1080" s="45">
        <v>22982</v>
      </c>
      <c r="Z1080" s="45"/>
      <c r="AA1080" s="45"/>
      <c r="AB1080" s="45"/>
    </row>
    <row r="1081" ht="12.75">
      <c r="A1081" s="45">
        <v>50</v>
      </c>
      <c r="B1081" s="45">
        <v>0</v>
      </c>
      <c r="C1081" s="45">
        <v>0</v>
      </c>
      <c r="D1081" s="45">
        <v>1</v>
      </c>
      <c r="E1081" s="45">
        <v>216</v>
      </c>
      <c r="F1081" s="45">
        <f>ROUND(Source!AP1072,O1081)</f>
        <v>0</v>
      </c>
      <c r="G1081" s="45" t="s">
        <v>137</v>
      </c>
      <c r="H1081" s="45" t="s">
        <v>138</v>
      </c>
      <c r="I1081" s="45"/>
      <c r="J1081" s="45"/>
      <c r="K1081" s="45">
        <v>216</v>
      </c>
      <c r="L1081" s="45">
        <v>8</v>
      </c>
      <c r="M1081" s="45">
        <v>3</v>
      </c>
      <c r="N1081" s="45"/>
      <c r="O1081" s="45">
        <v>2</v>
      </c>
      <c r="P1081" s="45"/>
      <c r="Q1081" s="45"/>
      <c r="R1081" s="45"/>
      <c r="S1081" s="45"/>
      <c r="T1081" s="45"/>
      <c r="U1081" s="45"/>
      <c r="V1081" s="45"/>
      <c r="W1081" s="45">
        <v>0</v>
      </c>
      <c r="X1081" s="45">
        <v>1</v>
      </c>
      <c r="Y1081" s="45">
        <v>0</v>
      </c>
      <c r="Z1081" s="45"/>
      <c r="AA1081" s="45"/>
      <c r="AB1081" s="45"/>
    </row>
    <row r="1082" ht="12.75">
      <c r="A1082" s="45">
        <v>50</v>
      </c>
      <c r="B1082" s="45">
        <v>0</v>
      </c>
      <c r="C1082" s="45">
        <v>0</v>
      </c>
      <c r="D1082" s="45">
        <v>1</v>
      </c>
      <c r="E1082" s="45">
        <v>223</v>
      </c>
      <c r="F1082" s="45">
        <f>ROUND(Source!AQ1072,O1082)</f>
        <v>0</v>
      </c>
      <c r="G1082" s="45" t="s">
        <v>139</v>
      </c>
      <c r="H1082" s="45" t="s">
        <v>140</v>
      </c>
      <c r="I1082" s="45"/>
      <c r="J1082" s="45"/>
      <c r="K1082" s="45">
        <v>223</v>
      </c>
      <c r="L1082" s="45">
        <v>9</v>
      </c>
      <c r="M1082" s="45">
        <v>3</v>
      </c>
      <c r="N1082" s="45"/>
      <c r="O1082" s="45">
        <v>2</v>
      </c>
      <c r="P1082" s="45"/>
      <c r="Q1082" s="45"/>
      <c r="R1082" s="45"/>
      <c r="S1082" s="45"/>
      <c r="T1082" s="45"/>
      <c r="U1082" s="45"/>
      <c r="V1082" s="45"/>
      <c r="W1082" s="45">
        <v>0</v>
      </c>
      <c r="X1082" s="45">
        <v>1</v>
      </c>
      <c r="Y1082" s="45">
        <v>0</v>
      </c>
      <c r="Z1082" s="45"/>
      <c r="AA1082" s="45"/>
      <c r="AB1082" s="45"/>
    </row>
    <row r="1083" ht="12.75">
      <c r="A1083" s="45">
        <v>50</v>
      </c>
      <c r="B1083" s="45">
        <v>0</v>
      </c>
      <c r="C1083" s="45">
        <v>0</v>
      </c>
      <c r="D1083" s="45">
        <v>1</v>
      </c>
      <c r="E1083" s="45">
        <v>229</v>
      </c>
      <c r="F1083" s="45">
        <f>ROUND(Source!AZ1072,O1083)</f>
        <v>0</v>
      </c>
      <c r="G1083" s="45" t="s">
        <v>141</v>
      </c>
      <c r="H1083" s="45" t="s">
        <v>142</v>
      </c>
      <c r="I1083" s="45"/>
      <c r="J1083" s="45"/>
      <c r="K1083" s="45">
        <v>229</v>
      </c>
      <c r="L1083" s="45">
        <v>10</v>
      </c>
      <c r="M1083" s="45">
        <v>3</v>
      </c>
      <c r="N1083" s="45"/>
      <c r="O1083" s="45">
        <v>2</v>
      </c>
      <c r="P1083" s="45"/>
      <c r="Q1083" s="45"/>
      <c r="R1083" s="45"/>
      <c r="S1083" s="45"/>
      <c r="T1083" s="45"/>
      <c r="U1083" s="45"/>
      <c r="V1083" s="45"/>
      <c r="W1083" s="45">
        <v>0</v>
      </c>
      <c r="X1083" s="45">
        <v>1</v>
      </c>
      <c r="Y1083" s="45">
        <v>0</v>
      </c>
      <c r="Z1083" s="45"/>
      <c r="AA1083" s="45"/>
      <c r="AB1083" s="45"/>
    </row>
    <row r="1084" ht="12.75">
      <c r="A1084" s="45">
        <v>50</v>
      </c>
      <c r="B1084" s="45">
        <v>0</v>
      </c>
      <c r="C1084" s="45">
        <v>0</v>
      </c>
      <c r="D1084" s="45">
        <v>1</v>
      </c>
      <c r="E1084" s="45">
        <v>203</v>
      </c>
      <c r="F1084" s="45">
        <f>ROUND(Source!Q1072,O1084)</f>
        <v>20119.389999999999</v>
      </c>
      <c r="G1084" s="45" t="s">
        <v>143</v>
      </c>
      <c r="H1084" s="45" t="s">
        <v>144</v>
      </c>
      <c r="I1084" s="45"/>
      <c r="J1084" s="45"/>
      <c r="K1084" s="45">
        <v>203</v>
      </c>
      <c r="L1084" s="45">
        <v>11</v>
      </c>
      <c r="M1084" s="45">
        <v>3</v>
      </c>
      <c r="N1084" s="45"/>
      <c r="O1084" s="45">
        <v>2</v>
      </c>
      <c r="P1084" s="45"/>
      <c r="Q1084" s="45"/>
      <c r="R1084" s="45"/>
      <c r="S1084" s="45"/>
      <c r="T1084" s="45"/>
      <c r="U1084" s="45"/>
      <c r="V1084" s="45"/>
      <c r="W1084" s="45">
        <v>20119.389999999999</v>
      </c>
      <c r="X1084" s="45">
        <v>1</v>
      </c>
      <c r="Y1084" s="45">
        <v>20119.389999999999</v>
      </c>
      <c r="Z1084" s="45"/>
      <c r="AA1084" s="45"/>
      <c r="AB1084" s="45"/>
    </row>
    <row r="1085" ht="12.75">
      <c r="A1085" s="45">
        <v>50</v>
      </c>
      <c r="B1085" s="45">
        <v>0</v>
      </c>
      <c r="C1085" s="45">
        <v>0</v>
      </c>
      <c r="D1085" s="45">
        <v>1</v>
      </c>
      <c r="E1085" s="45">
        <v>231</v>
      </c>
      <c r="F1085" s="45">
        <f>ROUND(Source!BB1072,O1085)</f>
        <v>0</v>
      </c>
      <c r="G1085" s="45" t="s">
        <v>145</v>
      </c>
      <c r="H1085" s="45" t="s">
        <v>146</v>
      </c>
      <c r="I1085" s="45"/>
      <c r="J1085" s="45"/>
      <c r="K1085" s="45">
        <v>231</v>
      </c>
      <c r="L1085" s="45">
        <v>12</v>
      </c>
      <c r="M1085" s="45">
        <v>3</v>
      </c>
      <c r="N1085" s="45"/>
      <c r="O1085" s="45">
        <v>2</v>
      </c>
      <c r="P1085" s="45"/>
      <c r="Q1085" s="45"/>
      <c r="R1085" s="45"/>
      <c r="S1085" s="45"/>
      <c r="T1085" s="45"/>
      <c r="U1085" s="45"/>
      <c r="V1085" s="45"/>
      <c r="W1085" s="45">
        <v>0</v>
      </c>
      <c r="X1085" s="45">
        <v>1</v>
      </c>
      <c r="Y1085" s="45">
        <v>0</v>
      </c>
      <c r="Z1085" s="45"/>
      <c r="AA1085" s="45"/>
      <c r="AB1085" s="45"/>
    </row>
    <row r="1086" ht="12.75">
      <c r="A1086" s="45">
        <v>50</v>
      </c>
      <c r="B1086" s="45">
        <v>0</v>
      </c>
      <c r="C1086" s="45">
        <v>0</v>
      </c>
      <c r="D1086" s="45">
        <v>1</v>
      </c>
      <c r="E1086" s="45">
        <v>204</v>
      </c>
      <c r="F1086" s="45">
        <f>ROUND(Source!R1072,O1086)</f>
        <v>11059.67</v>
      </c>
      <c r="G1086" s="45" t="s">
        <v>147</v>
      </c>
      <c r="H1086" s="45" t="s">
        <v>148</v>
      </c>
      <c r="I1086" s="45"/>
      <c r="J1086" s="45"/>
      <c r="K1086" s="45">
        <v>204</v>
      </c>
      <c r="L1086" s="45">
        <v>13</v>
      </c>
      <c r="M1086" s="45">
        <v>3</v>
      </c>
      <c r="N1086" s="45"/>
      <c r="O1086" s="45">
        <v>2</v>
      </c>
      <c r="P1086" s="45"/>
      <c r="Q1086" s="45"/>
      <c r="R1086" s="45"/>
      <c r="S1086" s="45"/>
      <c r="T1086" s="45"/>
      <c r="U1086" s="45"/>
      <c r="V1086" s="45"/>
      <c r="W1086" s="45">
        <v>11059.67</v>
      </c>
      <c r="X1086" s="45">
        <v>1</v>
      </c>
      <c r="Y1086" s="45">
        <v>11059.67</v>
      </c>
      <c r="Z1086" s="45"/>
      <c r="AA1086" s="45"/>
      <c r="AB1086" s="45"/>
    </row>
    <row r="1087" ht="12.75">
      <c r="A1087" s="45">
        <v>50</v>
      </c>
      <c r="B1087" s="45">
        <v>0</v>
      </c>
      <c r="C1087" s="45">
        <v>0</v>
      </c>
      <c r="D1087" s="45">
        <v>1</v>
      </c>
      <c r="E1087" s="45">
        <v>205</v>
      </c>
      <c r="F1087" s="45">
        <f>ROUND(Source!S1072,O1087)</f>
        <v>5925.6000000000004</v>
      </c>
      <c r="G1087" s="45" t="s">
        <v>149</v>
      </c>
      <c r="H1087" s="45" t="s">
        <v>150</v>
      </c>
      <c r="I1087" s="45"/>
      <c r="J1087" s="45"/>
      <c r="K1087" s="45">
        <v>205</v>
      </c>
      <c r="L1087" s="45">
        <v>14</v>
      </c>
      <c r="M1087" s="45">
        <v>3</v>
      </c>
      <c r="N1087" s="45"/>
      <c r="O1087" s="45">
        <v>2</v>
      </c>
      <c r="P1087" s="45"/>
      <c r="Q1087" s="45"/>
      <c r="R1087" s="45"/>
      <c r="S1087" s="45"/>
      <c r="T1087" s="45"/>
      <c r="U1087" s="45"/>
      <c r="V1087" s="45"/>
      <c r="W1087" s="45">
        <v>5925.6000000000004</v>
      </c>
      <c r="X1087" s="45">
        <v>1</v>
      </c>
      <c r="Y1087" s="45">
        <v>5925.6000000000004</v>
      </c>
      <c r="Z1087" s="45"/>
      <c r="AA1087" s="45"/>
      <c r="AB1087" s="45"/>
    </row>
    <row r="1088" ht="12.75">
      <c r="A1088" s="45">
        <v>50</v>
      </c>
      <c r="B1088" s="45">
        <v>0</v>
      </c>
      <c r="C1088" s="45">
        <v>0</v>
      </c>
      <c r="D1088" s="45">
        <v>1</v>
      </c>
      <c r="E1088" s="45">
        <v>232</v>
      </c>
      <c r="F1088" s="45">
        <f>ROUND(Source!BC1072,O1088)</f>
        <v>0</v>
      </c>
      <c r="G1088" s="45" t="s">
        <v>151</v>
      </c>
      <c r="H1088" s="45" t="s">
        <v>152</v>
      </c>
      <c r="I1088" s="45"/>
      <c r="J1088" s="45"/>
      <c r="K1088" s="45">
        <v>232</v>
      </c>
      <c r="L1088" s="45">
        <v>15</v>
      </c>
      <c r="M1088" s="45">
        <v>3</v>
      </c>
      <c r="N1088" s="45"/>
      <c r="O1088" s="45">
        <v>2</v>
      </c>
      <c r="P1088" s="45"/>
      <c r="Q1088" s="45"/>
      <c r="R1088" s="45"/>
      <c r="S1088" s="45"/>
      <c r="T1088" s="45"/>
      <c r="U1088" s="45"/>
      <c r="V1088" s="45"/>
      <c r="W1088" s="45">
        <v>0</v>
      </c>
      <c r="X1088" s="45">
        <v>1</v>
      </c>
      <c r="Y1088" s="45">
        <v>0</v>
      </c>
      <c r="Z1088" s="45"/>
      <c r="AA1088" s="45"/>
      <c r="AB1088" s="45"/>
    </row>
    <row r="1089" ht="12.75">
      <c r="A1089" s="45">
        <v>50</v>
      </c>
      <c r="B1089" s="45">
        <v>0</v>
      </c>
      <c r="C1089" s="45">
        <v>0</v>
      </c>
      <c r="D1089" s="45">
        <v>1</v>
      </c>
      <c r="E1089" s="45">
        <v>214</v>
      </c>
      <c r="F1089" s="45">
        <f>ROUND(Source!AS1072,O1089)</f>
        <v>0</v>
      </c>
      <c r="G1089" s="45" t="s">
        <v>153</v>
      </c>
      <c r="H1089" s="45" t="s">
        <v>154</v>
      </c>
      <c r="I1089" s="45"/>
      <c r="J1089" s="45"/>
      <c r="K1089" s="45">
        <v>214</v>
      </c>
      <c r="L1089" s="45">
        <v>16</v>
      </c>
      <c r="M1089" s="45">
        <v>3</v>
      </c>
      <c r="N1089" s="45"/>
      <c r="O1089" s="45">
        <v>2</v>
      </c>
      <c r="P1089" s="45"/>
      <c r="Q1089" s="45"/>
      <c r="R1089" s="45"/>
      <c r="S1089" s="45"/>
      <c r="T1089" s="45"/>
      <c r="U1089" s="45"/>
      <c r="V1089" s="45"/>
      <c r="W1089" s="45">
        <v>0</v>
      </c>
      <c r="X1089" s="45">
        <v>1</v>
      </c>
      <c r="Y1089" s="45">
        <v>0</v>
      </c>
      <c r="Z1089" s="45"/>
      <c r="AA1089" s="45"/>
      <c r="AB1089" s="45"/>
    </row>
    <row r="1090" ht="12.75">
      <c r="A1090" s="45">
        <v>50</v>
      </c>
      <c r="B1090" s="45">
        <v>0</v>
      </c>
      <c r="C1090" s="45">
        <v>0</v>
      </c>
      <c r="D1090" s="45">
        <v>1</v>
      </c>
      <c r="E1090" s="45">
        <v>215</v>
      </c>
      <c r="F1090" s="45">
        <f>ROUND(Source!AT1072,O1090)</f>
        <v>0</v>
      </c>
      <c r="G1090" s="45" t="s">
        <v>155</v>
      </c>
      <c r="H1090" s="45" t="s">
        <v>156</v>
      </c>
      <c r="I1090" s="45"/>
      <c r="J1090" s="45"/>
      <c r="K1090" s="45">
        <v>215</v>
      </c>
      <c r="L1090" s="45">
        <v>17</v>
      </c>
      <c r="M1090" s="45">
        <v>3</v>
      </c>
      <c r="N1090" s="45"/>
      <c r="O1090" s="45">
        <v>2</v>
      </c>
      <c r="P1090" s="45"/>
      <c r="Q1090" s="45"/>
      <c r="R1090" s="45"/>
      <c r="S1090" s="45"/>
      <c r="T1090" s="45"/>
      <c r="U1090" s="45"/>
      <c r="V1090" s="45"/>
      <c r="W1090" s="45">
        <v>0</v>
      </c>
      <c r="X1090" s="45">
        <v>1</v>
      </c>
      <c r="Y1090" s="45">
        <v>0</v>
      </c>
      <c r="Z1090" s="45"/>
      <c r="AA1090" s="45"/>
      <c r="AB1090" s="45"/>
    </row>
    <row r="1091" ht="12.75">
      <c r="A1091" s="45">
        <v>50</v>
      </c>
      <c r="B1091" s="45">
        <v>0</v>
      </c>
      <c r="C1091" s="45">
        <v>0</v>
      </c>
      <c r="D1091" s="45">
        <v>1</v>
      </c>
      <c r="E1091" s="45">
        <v>217</v>
      </c>
      <c r="F1091" s="45">
        <f>ROUND(Source!AU1072,O1091)</f>
        <v>58649.93</v>
      </c>
      <c r="G1091" s="45" t="s">
        <v>157</v>
      </c>
      <c r="H1091" s="45" t="s">
        <v>158</v>
      </c>
      <c r="I1091" s="45"/>
      <c r="J1091" s="45"/>
      <c r="K1091" s="45">
        <v>217</v>
      </c>
      <c r="L1091" s="45">
        <v>18</v>
      </c>
      <c r="M1091" s="45">
        <v>3</v>
      </c>
      <c r="N1091" s="45"/>
      <c r="O1091" s="45">
        <v>2</v>
      </c>
      <c r="P1091" s="45"/>
      <c r="Q1091" s="45"/>
      <c r="R1091" s="45"/>
      <c r="S1091" s="45"/>
      <c r="T1091" s="45"/>
      <c r="U1091" s="45"/>
      <c r="V1091" s="45"/>
      <c r="W1091" s="45">
        <v>58649.93</v>
      </c>
      <c r="X1091" s="45">
        <v>1</v>
      </c>
      <c r="Y1091" s="45">
        <v>58649.93</v>
      </c>
      <c r="Z1091" s="45"/>
      <c r="AA1091" s="45"/>
      <c r="AB1091" s="45"/>
    </row>
    <row r="1092" ht="12.75">
      <c r="A1092" s="45">
        <v>50</v>
      </c>
      <c r="B1092" s="45">
        <v>0</v>
      </c>
      <c r="C1092" s="45">
        <v>0</v>
      </c>
      <c r="D1092" s="45">
        <v>1</v>
      </c>
      <c r="E1092" s="45">
        <v>230</v>
      </c>
      <c r="F1092" s="45">
        <f>ROUND(Source!BA1072,O1092)</f>
        <v>0</v>
      </c>
      <c r="G1092" s="45" t="s">
        <v>159</v>
      </c>
      <c r="H1092" s="45" t="s">
        <v>160</v>
      </c>
      <c r="I1092" s="45"/>
      <c r="J1092" s="45"/>
      <c r="K1092" s="45">
        <v>230</v>
      </c>
      <c r="L1092" s="45">
        <v>19</v>
      </c>
      <c r="M1092" s="45">
        <v>3</v>
      </c>
      <c r="N1092" s="45"/>
      <c r="O1092" s="45">
        <v>2</v>
      </c>
      <c r="P1092" s="45"/>
      <c r="Q1092" s="45"/>
      <c r="R1092" s="45"/>
      <c r="S1092" s="45"/>
      <c r="T1092" s="45"/>
      <c r="U1092" s="45"/>
      <c r="V1092" s="45"/>
      <c r="W1092" s="45">
        <v>0</v>
      </c>
      <c r="X1092" s="45">
        <v>1</v>
      </c>
      <c r="Y1092" s="45">
        <v>0</v>
      </c>
      <c r="Z1092" s="45"/>
      <c r="AA1092" s="45"/>
      <c r="AB1092" s="45"/>
    </row>
    <row r="1093" ht="12.75">
      <c r="A1093" s="45">
        <v>50</v>
      </c>
      <c r="B1093" s="45">
        <v>0</v>
      </c>
      <c r="C1093" s="45">
        <v>0</v>
      </c>
      <c r="D1093" s="45">
        <v>1</v>
      </c>
      <c r="E1093" s="45">
        <v>206</v>
      </c>
      <c r="F1093" s="45">
        <f>ROUND(Source!T1072,O1093)</f>
        <v>0</v>
      </c>
      <c r="G1093" s="45" t="s">
        <v>161</v>
      </c>
      <c r="H1093" s="45" t="s">
        <v>162</v>
      </c>
      <c r="I1093" s="45"/>
      <c r="J1093" s="45"/>
      <c r="K1093" s="45">
        <v>206</v>
      </c>
      <c r="L1093" s="45">
        <v>20</v>
      </c>
      <c r="M1093" s="45">
        <v>3</v>
      </c>
      <c r="N1093" s="45"/>
      <c r="O1093" s="45">
        <v>2</v>
      </c>
      <c r="P1093" s="45"/>
      <c r="Q1093" s="45"/>
      <c r="R1093" s="45"/>
      <c r="S1093" s="45"/>
      <c r="T1093" s="45"/>
      <c r="U1093" s="45"/>
      <c r="V1093" s="45"/>
      <c r="W1093" s="45">
        <v>0</v>
      </c>
      <c r="X1093" s="45">
        <v>1</v>
      </c>
      <c r="Y1093" s="45">
        <v>0</v>
      </c>
      <c r="Z1093" s="45"/>
      <c r="AA1093" s="45"/>
      <c r="AB1093" s="45"/>
    </row>
    <row r="1094" ht="12.75">
      <c r="A1094" s="45">
        <v>50</v>
      </c>
      <c r="B1094" s="45">
        <v>0</v>
      </c>
      <c r="C1094" s="45">
        <v>0</v>
      </c>
      <c r="D1094" s="45">
        <v>1</v>
      </c>
      <c r="E1094" s="45">
        <v>207</v>
      </c>
      <c r="F1094" s="45">
        <f>Source!U1072</f>
        <v>26.399999999999999</v>
      </c>
      <c r="G1094" s="45" t="s">
        <v>163</v>
      </c>
      <c r="H1094" s="45" t="s">
        <v>164</v>
      </c>
      <c r="I1094" s="45"/>
      <c r="J1094" s="45"/>
      <c r="K1094" s="45">
        <v>207</v>
      </c>
      <c r="L1094" s="45">
        <v>21</v>
      </c>
      <c r="M1094" s="45">
        <v>3</v>
      </c>
      <c r="N1094" s="45"/>
      <c r="O1094" s="45">
        <v>-1</v>
      </c>
      <c r="P1094" s="45"/>
      <c r="Q1094" s="45"/>
      <c r="R1094" s="45"/>
      <c r="S1094" s="45"/>
      <c r="T1094" s="45"/>
      <c r="U1094" s="45"/>
      <c r="V1094" s="45"/>
      <c r="W1094" s="45">
        <v>26.399999999999999</v>
      </c>
      <c r="X1094" s="45">
        <v>1</v>
      </c>
      <c r="Y1094" s="45">
        <v>26.399999999999999</v>
      </c>
      <c r="Z1094" s="45"/>
      <c r="AA1094" s="45"/>
      <c r="AB1094" s="45"/>
    </row>
    <row r="1095" ht="12.75">
      <c r="A1095" s="45">
        <v>50</v>
      </c>
      <c r="B1095" s="45">
        <v>0</v>
      </c>
      <c r="C1095" s="45">
        <v>0</v>
      </c>
      <c r="D1095" s="45">
        <v>1</v>
      </c>
      <c r="E1095" s="45">
        <v>208</v>
      </c>
      <c r="F1095" s="45">
        <f>Source!V1072</f>
        <v>0</v>
      </c>
      <c r="G1095" s="45" t="s">
        <v>165</v>
      </c>
      <c r="H1095" s="45" t="s">
        <v>166</v>
      </c>
      <c r="I1095" s="45"/>
      <c r="J1095" s="45"/>
      <c r="K1095" s="45">
        <v>208</v>
      </c>
      <c r="L1095" s="45">
        <v>22</v>
      </c>
      <c r="M1095" s="45">
        <v>3</v>
      </c>
      <c r="N1095" s="45"/>
      <c r="O1095" s="45">
        <v>-1</v>
      </c>
      <c r="P1095" s="45"/>
      <c r="Q1095" s="45"/>
      <c r="R1095" s="45"/>
      <c r="S1095" s="45"/>
      <c r="T1095" s="45"/>
      <c r="U1095" s="45"/>
      <c r="V1095" s="45"/>
      <c r="W1095" s="45">
        <v>0</v>
      </c>
      <c r="X1095" s="45">
        <v>1</v>
      </c>
      <c r="Y1095" s="45">
        <v>0</v>
      </c>
      <c r="Z1095" s="45"/>
      <c r="AA1095" s="45"/>
      <c r="AB1095" s="45"/>
    </row>
    <row r="1096" ht="12.75">
      <c r="A1096" s="45">
        <v>50</v>
      </c>
      <c r="B1096" s="45">
        <v>0</v>
      </c>
      <c r="C1096" s="45">
        <v>0</v>
      </c>
      <c r="D1096" s="45">
        <v>1</v>
      </c>
      <c r="E1096" s="45">
        <v>209</v>
      </c>
      <c r="F1096" s="45">
        <f>ROUND(Source!W1072,O1096)</f>
        <v>0</v>
      </c>
      <c r="G1096" s="45" t="s">
        <v>167</v>
      </c>
      <c r="H1096" s="45" t="s">
        <v>168</v>
      </c>
      <c r="I1096" s="45"/>
      <c r="J1096" s="45"/>
      <c r="K1096" s="45">
        <v>209</v>
      </c>
      <c r="L1096" s="45">
        <v>23</v>
      </c>
      <c r="M1096" s="45">
        <v>3</v>
      </c>
      <c r="N1096" s="45"/>
      <c r="O1096" s="45">
        <v>2</v>
      </c>
      <c r="P1096" s="45"/>
      <c r="Q1096" s="45"/>
      <c r="R1096" s="45"/>
      <c r="S1096" s="45"/>
      <c r="T1096" s="45"/>
      <c r="U1096" s="45"/>
      <c r="V1096" s="45"/>
      <c r="W1096" s="45">
        <v>0</v>
      </c>
      <c r="X1096" s="45">
        <v>1</v>
      </c>
      <c r="Y1096" s="45">
        <v>0</v>
      </c>
      <c r="Z1096" s="45"/>
      <c r="AA1096" s="45"/>
      <c r="AB1096" s="45"/>
    </row>
    <row r="1097" ht="12.75">
      <c r="A1097" s="45">
        <v>50</v>
      </c>
      <c r="B1097" s="45">
        <v>0</v>
      </c>
      <c r="C1097" s="45">
        <v>0</v>
      </c>
      <c r="D1097" s="45">
        <v>1</v>
      </c>
      <c r="E1097" s="45">
        <v>233</v>
      </c>
      <c r="F1097" s="45">
        <f>ROUND(Source!BD1072,O1097)</f>
        <v>0</v>
      </c>
      <c r="G1097" s="45" t="s">
        <v>169</v>
      </c>
      <c r="H1097" s="45" t="s">
        <v>170</v>
      </c>
      <c r="I1097" s="45"/>
      <c r="J1097" s="45"/>
      <c r="K1097" s="45">
        <v>233</v>
      </c>
      <c r="L1097" s="45">
        <v>24</v>
      </c>
      <c r="M1097" s="45">
        <v>3</v>
      </c>
      <c r="N1097" s="45"/>
      <c r="O1097" s="45">
        <v>2</v>
      </c>
      <c r="P1097" s="45"/>
      <c r="Q1097" s="45"/>
      <c r="R1097" s="45"/>
      <c r="S1097" s="45"/>
      <c r="T1097" s="45"/>
      <c r="U1097" s="45"/>
      <c r="V1097" s="45"/>
      <c r="W1097" s="45">
        <v>0</v>
      </c>
      <c r="X1097" s="45">
        <v>1</v>
      </c>
      <c r="Y1097" s="45">
        <v>0</v>
      </c>
      <c r="Z1097" s="45"/>
      <c r="AA1097" s="45"/>
      <c r="AB1097" s="45"/>
    </row>
    <row r="1098" ht="12.75">
      <c r="A1098" s="45">
        <v>50</v>
      </c>
      <c r="B1098" s="45">
        <v>0</v>
      </c>
      <c r="C1098" s="45">
        <v>0</v>
      </c>
      <c r="D1098" s="45">
        <v>1</v>
      </c>
      <c r="E1098" s="45">
        <v>210</v>
      </c>
      <c r="F1098" s="45">
        <f>ROUND(Source!X1072,O1098)</f>
        <v>4147.9200000000001</v>
      </c>
      <c r="G1098" s="45" t="s">
        <v>171</v>
      </c>
      <c r="H1098" s="45" t="s">
        <v>172</v>
      </c>
      <c r="I1098" s="45"/>
      <c r="J1098" s="45"/>
      <c r="K1098" s="45">
        <v>210</v>
      </c>
      <c r="L1098" s="45">
        <v>25</v>
      </c>
      <c r="M1098" s="45">
        <v>3</v>
      </c>
      <c r="N1098" s="45"/>
      <c r="O1098" s="45">
        <v>2</v>
      </c>
      <c r="P1098" s="45"/>
      <c r="Q1098" s="45"/>
      <c r="R1098" s="45"/>
      <c r="S1098" s="45"/>
      <c r="T1098" s="45"/>
      <c r="U1098" s="45"/>
      <c r="V1098" s="45"/>
      <c r="W1098" s="45">
        <v>4147.9200000000001</v>
      </c>
      <c r="X1098" s="45">
        <v>1</v>
      </c>
      <c r="Y1098" s="45">
        <v>4147.9200000000001</v>
      </c>
      <c r="Z1098" s="45"/>
      <c r="AA1098" s="45"/>
      <c r="AB1098" s="45"/>
    </row>
    <row r="1099" ht="12.75">
      <c r="A1099" s="45">
        <v>50</v>
      </c>
      <c r="B1099" s="45">
        <v>0</v>
      </c>
      <c r="C1099" s="45">
        <v>0</v>
      </c>
      <c r="D1099" s="45">
        <v>1</v>
      </c>
      <c r="E1099" s="45">
        <v>211</v>
      </c>
      <c r="F1099" s="45">
        <f>ROUND(Source!Y1072,O1099)</f>
        <v>592.55999999999995</v>
      </c>
      <c r="G1099" s="45" t="s">
        <v>173</v>
      </c>
      <c r="H1099" s="45" t="s">
        <v>174</v>
      </c>
      <c r="I1099" s="45"/>
      <c r="J1099" s="45"/>
      <c r="K1099" s="45">
        <v>211</v>
      </c>
      <c r="L1099" s="45">
        <v>26</v>
      </c>
      <c r="M1099" s="45">
        <v>3</v>
      </c>
      <c r="N1099" s="45"/>
      <c r="O1099" s="45">
        <v>2</v>
      </c>
      <c r="P1099" s="45"/>
      <c r="Q1099" s="45"/>
      <c r="R1099" s="45"/>
      <c r="S1099" s="45"/>
      <c r="T1099" s="45"/>
      <c r="U1099" s="45"/>
      <c r="V1099" s="45"/>
      <c r="W1099" s="45">
        <v>592.55999999999995</v>
      </c>
      <c r="X1099" s="45">
        <v>1</v>
      </c>
      <c r="Y1099" s="45">
        <v>592.55999999999995</v>
      </c>
      <c r="Z1099" s="45"/>
      <c r="AA1099" s="45"/>
      <c r="AB1099" s="45"/>
    </row>
    <row r="1100" ht="12.75">
      <c r="A1100" s="45">
        <v>50</v>
      </c>
      <c r="B1100" s="45">
        <v>0</v>
      </c>
      <c r="C1100" s="45">
        <v>0</v>
      </c>
      <c r="D1100" s="45">
        <v>1</v>
      </c>
      <c r="E1100" s="45">
        <v>224</v>
      </c>
      <c r="F1100" s="45">
        <f>ROUND(Source!AR1072,O1100)</f>
        <v>58649.93</v>
      </c>
      <c r="G1100" s="45" t="s">
        <v>175</v>
      </c>
      <c r="H1100" s="45" t="s">
        <v>176</v>
      </c>
      <c r="I1100" s="45"/>
      <c r="J1100" s="45"/>
      <c r="K1100" s="45">
        <v>224</v>
      </c>
      <c r="L1100" s="45">
        <v>27</v>
      </c>
      <c r="M1100" s="45">
        <v>3</v>
      </c>
      <c r="N1100" s="45"/>
      <c r="O1100" s="45">
        <v>2</v>
      </c>
      <c r="P1100" s="45"/>
      <c r="Q1100" s="45"/>
      <c r="R1100" s="45"/>
      <c r="S1100" s="45"/>
      <c r="T1100" s="45"/>
      <c r="U1100" s="45"/>
      <c r="V1100" s="45"/>
      <c r="W1100" s="45">
        <v>58649.93</v>
      </c>
      <c r="X1100" s="45">
        <v>1</v>
      </c>
      <c r="Y1100" s="45">
        <v>58649.93</v>
      </c>
      <c r="Z1100" s="45"/>
      <c r="AA1100" s="45"/>
      <c r="AB1100" s="45"/>
    </row>
    <row r="1101" ht="12.75">
      <c r="A1101" s="45">
        <v>50</v>
      </c>
      <c r="B1101" s="45">
        <v>1</v>
      </c>
      <c r="C1101" s="45">
        <v>0</v>
      </c>
      <c r="D1101" s="45">
        <v>2</v>
      </c>
      <c r="E1101" s="45">
        <v>0</v>
      </c>
      <c r="F1101" s="45">
        <f>ROUND(F1100,O1101)</f>
        <v>58649.93</v>
      </c>
      <c r="G1101" s="45" t="s">
        <v>177</v>
      </c>
      <c r="H1101" s="45" t="s">
        <v>178</v>
      </c>
      <c r="I1101" s="45"/>
      <c r="J1101" s="45"/>
      <c r="K1101" s="45">
        <v>212</v>
      </c>
      <c r="L1101" s="45">
        <v>28</v>
      </c>
      <c r="M1101" s="45">
        <v>0</v>
      </c>
      <c r="N1101" s="45"/>
      <c r="O1101" s="45">
        <v>2</v>
      </c>
      <c r="P1101" s="45"/>
      <c r="Q1101" s="45"/>
      <c r="R1101" s="45"/>
      <c r="S1101" s="45"/>
      <c r="T1101" s="45"/>
      <c r="U1101" s="45"/>
      <c r="V1101" s="45"/>
      <c r="W1101" s="45">
        <v>58649.93</v>
      </c>
      <c r="X1101" s="45">
        <v>1</v>
      </c>
      <c r="Y1101" s="45">
        <v>58649.93</v>
      </c>
      <c r="Z1101" s="45"/>
      <c r="AA1101" s="45"/>
      <c r="AB1101" s="45"/>
    </row>
    <row r="1102" ht="12.75">
      <c r="A1102" s="45">
        <v>50</v>
      </c>
      <c r="B1102" s="45">
        <v>1</v>
      </c>
      <c r="C1102" s="45">
        <v>0</v>
      </c>
      <c r="D1102" s="45">
        <v>2</v>
      </c>
      <c r="E1102" s="45">
        <v>0</v>
      </c>
      <c r="F1102" s="45">
        <f>ROUND(F1101*0.2,O1102)</f>
        <v>11729.99</v>
      </c>
      <c r="G1102" s="45" t="s">
        <v>179</v>
      </c>
      <c r="H1102" s="45" t="s">
        <v>180</v>
      </c>
      <c r="I1102" s="45"/>
      <c r="J1102" s="45"/>
      <c r="K1102" s="45">
        <v>212</v>
      </c>
      <c r="L1102" s="45">
        <v>29</v>
      </c>
      <c r="M1102" s="45">
        <v>0</v>
      </c>
      <c r="N1102" s="45"/>
      <c r="O1102" s="45">
        <v>2</v>
      </c>
      <c r="P1102" s="45"/>
      <c r="Q1102" s="45"/>
      <c r="R1102" s="45"/>
      <c r="S1102" s="45"/>
      <c r="T1102" s="45"/>
      <c r="U1102" s="45"/>
      <c r="V1102" s="45"/>
      <c r="W1102" s="45">
        <v>11729.99</v>
      </c>
      <c r="X1102" s="45">
        <v>1</v>
      </c>
      <c r="Y1102" s="45">
        <v>11729.99</v>
      </c>
      <c r="Z1102" s="45"/>
      <c r="AA1102" s="45"/>
      <c r="AB1102" s="45"/>
    </row>
    <row r="1103" ht="12.75">
      <c r="A1103" s="45">
        <v>50</v>
      </c>
      <c r="B1103" s="45">
        <v>1</v>
      </c>
      <c r="C1103" s="45">
        <v>0</v>
      </c>
      <c r="D1103" s="45">
        <v>2</v>
      </c>
      <c r="E1103" s="45">
        <v>213</v>
      </c>
      <c r="F1103" s="45">
        <f>ROUND(F1101+F1102,O1103)</f>
        <v>70379.919999999998</v>
      </c>
      <c r="G1103" s="45" t="s">
        <v>181</v>
      </c>
      <c r="H1103" s="45" t="s">
        <v>175</v>
      </c>
      <c r="I1103" s="45"/>
      <c r="J1103" s="45"/>
      <c r="K1103" s="45">
        <v>212</v>
      </c>
      <c r="L1103" s="45">
        <v>30</v>
      </c>
      <c r="M1103" s="45">
        <v>0</v>
      </c>
      <c r="N1103" s="45"/>
      <c r="O1103" s="45">
        <v>2</v>
      </c>
      <c r="P1103" s="45"/>
      <c r="Q1103" s="45"/>
      <c r="R1103" s="45"/>
      <c r="S1103" s="45"/>
      <c r="T1103" s="45"/>
      <c r="U1103" s="45"/>
      <c r="V1103" s="45"/>
      <c r="W1103" s="45">
        <v>70379.919999999998</v>
      </c>
      <c r="X1103" s="45">
        <v>1</v>
      </c>
      <c r="Y1103" s="45">
        <v>70379.919999999998</v>
      </c>
      <c r="Z1103" s="45"/>
      <c r="AA1103" s="45"/>
      <c r="AB1103" s="45"/>
    </row>
    <row r="1104" ht="12.75">
      <c r="A1104" s="45">
        <v>50</v>
      </c>
      <c r="B1104" s="45">
        <v>1</v>
      </c>
      <c r="C1104" s="45">
        <v>0</v>
      </c>
      <c r="D1104" s="45">
        <v>2</v>
      </c>
      <c r="E1104" s="45">
        <v>0</v>
      </c>
      <c r="F1104" s="45">
        <f>ROUND(F1103*0.5857501461,O1104)</f>
        <v>41225.050000000003</v>
      </c>
      <c r="G1104" s="45" t="s">
        <v>182</v>
      </c>
      <c r="H1104" s="45" t="s">
        <v>183</v>
      </c>
      <c r="I1104" s="45"/>
      <c r="J1104" s="45"/>
      <c r="K1104" s="45">
        <v>212</v>
      </c>
      <c r="L1104" s="45">
        <v>31</v>
      </c>
      <c r="M1104" s="45">
        <v>0</v>
      </c>
      <c r="N1104" s="45"/>
      <c r="O1104" s="45">
        <v>2</v>
      </c>
      <c r="P1104" s="45"/>
      <c r="Q1104" s="45"/>
      <c r="R1104" s="45"/>
      <c r="S1104" s="45"/>
      <c r="T1104" s="45"/>
      <c r="U1104" s="45"/>
      <c r="V1104" s="45"/>
      <c r="W1104" s="45">
        <v>41225.050000000003</v>
      </c>
      <c r="X1104" s="45">
        <v>1</v>
      </c>
      <c r="Y1104" s="45">
        <v>41225.050000000003</v>
      </c>
      <c r="Z1104" s="45"/>
      <c r="AA1104" s="45"/>
      <c r="AB1104" s="45"/>
    </row>
    <row r="1106" ht="12.75">
      <c r="A1106" s="43">
        <v>51</v>
      </c>
      <c r="B1106" s="43">
        <f>B1016</f>
        <v>1</v>
      </c>
      <c r="C1106" s="43">
        <f>A1016</f>
        <v>4</v>
      </c>
      <c r="D1106" s="43">
        <f>ROW(A1016)</f>
        <v>1016</v>
      </c>
      <c r="E1106" s="43"/>
      <c r="F1106" s="43" t="str">
        <f>IF(F1016&lt;&gt;"",F1016,"")</f>
        <v xml:space="preserve">Новый раздел</v>
      </c>
      <c r="G1106" s="43" t="str">
        <f>IF(G1016&lt;&gt;"",G1016,"")</f>
        <v xml:space="preserve">Старо-Покровское кладбище, 1-ый Дорожный проезд</v>
      </c>
      <c r="H1106" s="43">
        <v>0</v>
      </c>
      <c r="I1106" s="43"/>
      <c r="J1106" s="43"/>
      <c r="K1106" s="43"/>
      <c r="L1106" s="43"/>
      <c r="M1106" s="43"/>
      <c r="N1106" s="43"/>
      <c r="O1106" s="43">
        <f>ROUND(O1029+O1072+AB1106,2)</f>
        <v>219305.03</v>
      </c>
      <c r="P1106" s="43">
        <f>ROUND(P1029+P1072+AC1106,2)</f>
        <v>117667</v>
      </c>
      <c r="Q1106" s="43">
        <f>ROUND(Q1029+Q1072+AD1106,2)</f>
        <v>79952.429999999993</v>
      </c>
      <c r="R1106" s="43">
        <f>ROUND(R1029+R1072+AE1106,2)</f>
        <v>41517.769999999997</v>
      </c>
      <c r="S1106" s="43">
        <f>ROUND(S1029+S1072+AF1106,2)</f>
        <v>21685.599999999999</v>
      </c>
      <c r="T1106" s="43">
        <f>ROUND(T1029+T1072+AG1106,2)</f>
        <v>0</v>
      </c>
      <c r="U1106" s="43">
        <f>U1029+U1072+AH1106</f>
        <v>83.900000000000006</v>
      </c>
      <c r="V1106" s="43">
        <f>V1029+V1072+AI1106</f>
        <v>0</v>
      </c>
      <c r="W1106" s="43">
        <f>ROUND(W1029+W1072+AJ1106,2)</f>
        <v>0</v>
      </c>
      <c r="X1106" s="43">
        <f>ROUND(X1029+X1072+AK1106,2)</f>
        <v>15179.92</v>
      </c>
      <c r="Y1106" s="43">
        <f>ROUND(Y1029+Y1072+AL1106,2)</f>
        <v>2168.5599999999999</v>
      </c>
      <c r="Z1106" s="43"/>
      <c r="AA1106" s="43"/>
      <c r="AB1106" s="43"/>
      <c r="AC1106" s="43"/>
      <c r="AD1106" s="43"/>
      <c r="AE1106" s="43"/>
      <c r="AF1106" s="43"/>
      <c r="AG1106" s="43"/>
      <c r="AH1106" s="43"/>
      <c r="AI1106" s="43"/>
      <c r="AJ1106" s="43"/>
      <c r="AK1106" s="43"/>
      <c r="AL1106" s="43"/>
      <c r="AM1106" s="43"/>
      <c r="AN1106" s="43"/>
      <c r="AO1106" s="43">
        <f>ROUND(AO1029+AO1072+BX1106,2)</f>
        <v>0</v>
      </c>
      <c r="AP1106" s="43">
        <f>ROUND(AP1029+AP1072+BY1106,2)</f>
        <v>0</v>
      </c>
      <c r="AQ1106" s="43">
        <f>ROUND(AQ1029+AQ1072+BZ1106,2)</f>
        <v>0</v>
      </c>
      <c r="AR1106" s="43">
        <f>ROUND(AR1029+AR1072+CA1106,2)</f>
        <v>252900.26999999999</v>
      </c>
      <c r="AS1106" s="43">
        <f>ROUND(AS1029+AS1072+CB1106,2)</f>
        <v>0</v>
      </c>
      <c r="AT1106" s="43">
        <f>ROUND(AT1029+AT1072+CC1106,2)</f>
        <v>0</v>
      </c>
      <c r="AU1106" s="43">
        <f>ROUND(AU1029+AU1072+CD1106,2)</f>
        <v>252900.26999999999</v>
      </c>
      <c r="AV1106" s="43">
        <f>ROUND(AV1029+AV1072+CE1106,2)</f>
        <v>117667</v>
      </c>
      <c r="AW1106" s="43">
        <f>ROUND(AW1029+AW1072+CF1106,2)</f>
        <v>117667</v>
      </c>
      <c r="AX1106" s="43">
        <f>ROUND(AX1029+AX1072+CG1106,2)</f>
        <v>0</v>
      </c>
      <c r="AY1106" s="43">
        <f>ROUND(AY1029+AY1072+CH1106,2)</f>
        <v>117667</v>
      </c>
      <c r="AZ1106" s="43">
        <f>ROUND(AZ1029+AZ1072+CI1106,2)</f>
        <v>0</v>
      </c>
      <c r="BA1106" s="43">
        <f>ROUND(BA1029+BA1072+CJ1106,2)</f>
        <v>0</v>
      </c>
      <c r="BB1106" s="43">
        <f>ROUND(BB1029+BB1072+CK1106,2)</f>
        <v>0</v>
      </c>
      <c r="BC1106" s="43">
        <f>ROUND(BC1029+BC1072+CL1106,2)</f>
        <v>0</v>
      </c>
      <c r="BD1106" s="43">
        <f>ROUND(BD1029+BD1072+CM1106,2)</f>
        <v>0</v>
      </c>
      <c r="BE1106" s="43"/>
      <c r="BF1106" s="43"/>
      <c r="BG1106" s="43"/>
      <c r="BH1106" s="43"/>
      <c r="BI1106" s="43"/>
      <c r="BJ1106" s="43"/>
      <c r="BK1106" s="43"/>
      <c r="BL1106" s="43"/>
      <c r="BM1106" s="43"/>
      <c r="BN1106" s="43"/>
      <c r="BO1106" s="43"/>
      <c r="BP1106" s="43"/>
      <c r="BQ1106" s="43"/>
      <c r="BR1106" s="43"/>
      <c r="BS1106" s="43"/>
      <c r="BT1106" s="43"/>
      <c r="BU1106" s="43"/>
      <c r="BV1106" s="43"/>
      <c r="BW1106" s="43"/>
      <c r="BX1106" s="43"/>
      <c r="BY1106" s="43"/>
      <c r="BZ1106" s="43"/>
      <c r="CA1106" s="43"/>
      <c r="CB1106" s="43"/>
      <c r="CC1106" s="43"/>
      <c r="CD1106" s="43"/>
      <c r="CE1106" s="43"/>
      <c r="CF1106" s="43"/>
      <c r="CG1106" s="43"/>
      <c r="CH1106" s="43"/>
      <c r="CI1106" s="43"/>
      <c r="CJ1106" s="43"/>
      <c r="CK1106" s="43"/>
      <c r="CL1106" s="43"/>
      <c r="CM1106" s="43"/>
      <c r="CN1106" s="43"/>
      <c r="CO1106" s="43"/>
      <c r="CP1106" s="43"/>
      <c r="CQ1106" s="43"/>
      <c r="CR1106" s="43"/>
      <c r="CS1106" s="43"/>
      <c r="CT1106" s="43"/>
      <c r="CU1106" s="43"/>
      <c r="CV1106" s="43"/>
      <c r="CW1106" s="43"/>
      <c r="CX1106" s="43"/>
      <c r="CY1106" s="43"/>
      <c r="CZ1106" s="43"/>
      <c r="DA1106" s="43"/>
      <c r="DB1106" s="43"/>
      <c r="DC1106" s="43"/>
      <c r="DD1106" s="43"/>
      <c r="DE1106" s="43"/>
      <c r="DF1106" s="43"/>
      <c r="DG1106" s="44"/>
      <c r="DH1106" s="44"/>
      <c r="DI1106" s="44"/>
      <c r="DJ1106" s="44"/>
      <c r="DK1106" s="44"/>
      <c r="DL1106" s="44"/>
      <c r="DM1106" s="44"/>
      <c r="DN1106" s="44"/>
      <c r="DO1106" s="44"/>
      <c r="DP1106" s="44"/>
      <c r="DQ1106" s="44"/>
      <c r="DR1106" s="44"/>
      <c r="DS1106" s="44"/>
      <c r="DT1106" s="44"/>
      <c r="DU1106" s="44"/>
      <c r="DV1106" s="44"/>
      <c r="DW1106" s="44"/>
      <c r="DX1106" s="44"/>
      <c r="DY1106" s="44"/>
      <c r="DZ1106" s="44"/>
      <c r="EA1106" s="44"/>
      <c r="EB1106" s="44"/>
      <c r="EC1106" s="44"/>
      <c r="ED1106" s="44"/>
      <c r="EE1106" s="44"/>
      <c r="EF1106" s="44"/>
      <c r="EG1106" s="44"/>
      <c r="EH1106" s="44"/>
      <c r="EI1106" s="44"/>
      <c r="EJ1106" s="44"/>
      <c r="EK1106" s="44"/>
      <c r="EL1106" s="44"/>
      <c r="EM1106" s="44"/>
      <c r="EN1106" s="44"/>
      <c r="EO1106" s="44"/>
      <c r="EP1106" s="44"/>
      <c r="EQ1106" s="44"/>
      <c r="ER1106" s="44"/>
      <c r="ES1106" s="44"/>
      <c r="ET1106" s="44"/>
      <c r="EU1106" s="44"/>
      <c r="EV1106" s="44"/>
      <c r="EW1106" s="44"/>
      <c r="EX1106" s="44"/>
      <c r="EY1106" s="44"/>
      <c r="EZ1106" s="44"/>
      <c r="FA1106" s="44"/>
      <c r="FB1106" s="44"/>
      <c r="FC1106" s="44"/>
      <c r="FD1106" s="44"/>
      <c r="FE1106" s="44"/>
      <c r="FF1106" s="44"/>
      <c r="FG1106" s="44"/>
      <c r="FH1106" s="44"/>
      <c r="FI1106" s="44"/>
      <c r="FJ1106" s="44"/>
      <c r="FK1106" s="44"/>
      <c r="FL1106" s="44"/>
      <c r="FM1106" s="44"/>
      <c r="FN1106" s="44"/>
      <c r="FO1106" s="44"/>
      <c r="FP1106" s="44"/>
      <c r="FQ1106" s="44"/>
      <c r="FR1106" s="44"/>
      <c r="FS1106" s="44"/>
      <c r="FT1106" s="44"/>
      <c r="FU1106" s="44"/>
      <c r="FV1106" s="44"/>
      <c r="FW1106" s="44"/>
      <c r="FX1106" s="44"/>
      <c r="FY1106" s="44"/>
      <c r="FZ1106" s="44"/>
      <c r="GA1106" s="44"/>
      <c r="GB1106" s="44"/>
      <c r="GC1106" s="44"/>
      <c r="GD1106" s="44"/>
      <c r="GE1106" s="44"/>
      <c r="GF1106" s="44"/>
      <c r="GG1106" s="44"/>
      <c r="GH1106" s="44"/>
      <c r="GI1106" s="44"/>
      <c r="GJ1106" s="44"/>
      <c r="GK1106" s="44"/>
      <c r="GL1106" s="44"/>
      <c r="GM1106" s="44"/>
      <c r="GN1106" s="44"/>
      <c r="GO1106" s="44"/>
      <c r="GP1106" s="44"/>
      <c r="GQ1106" s="44"/>
      <c r="GR1106" s="44"/>
      <c r="GS1106" s="44"/>
      <c r="GT1106" s="44"/>
      <c r="GU1106" s="44"/>
      <c r="GV1106" s="44"/>
      <c r="GW1106" s="44"/>
      <c r="GX1106" s="44">
        <v>0</v>
      </c>
    </row>
    <row r="1108" ht="12.75">
      <c r="A1108" s="45">
        <v>50</v>
      </c>
      <c r="B1108" s="45">
        <v>0</v>
      </c>
      <c r="C1108" s="45">
        <v>0</v>
      </c>
      <c r="D1108" s="45">
        <v>1</v>
      </c>
      <c r="E1108" s="45">
        <v>201</v>
      </c>
      <c r="F1108" s="45">
        <f>ROUND(Source!O1106,O1108)</f>
        <v>219305.03</v>
      </c>
      <c r="G1108" s="45" t="s">
        <v>123</v>
      </c>
      <c r="H1108" s="45" t="s">
        <v>124</v>
      </c>
      <c r="I1108" s="45"/>
      <c r="J1108" s="45"/>
      <c r="K1108" s="45">
        <v>201</v>
      </c>
      <c r="L1108" s="45">
        <v>1</v>
      </c>
      <c r="M1108" s="45">
        <v>3</v>
      </c>
      <c r="N1108" s="45"/>
      <c r="O1108" s="45">
        <v>2</v>
      </c>
      <c r="P1108" s="45"/>
      <c r="Q1108" s="45"/>
      <c r="R1108" s="45"/>
      <c r="S1108" s="45"/>
      <c r="T1108" s="45"/>
      <c r="U1108" s="45"/>
      <c r="V1108" s="45"/>
      <c r="W1108" s="45">
        <v>219305.03</v>
      </c>
      <c r="X1108" s="45">
        <v>1</v>
      </c>
      <c r="Y1108" s="45">
        <v>219305.03</v>
      </c>
      <c r="Z1108" s="45"/>
      <c r="AA1108" s="45"/>
      <c r="AB1108" s="45"/>
    </row>
    <row r="1109" ht="12.75">
      <c r="A1109" s="45">
        <v>50</v>
      </c>
      <c r="B1109" s="45">
        <v>0</v>
      </c>
      <c r="C1109" s="45">
        <v>0</v>
      </c>
      <c r="D1109" s="45">
        <v>1</v>
      </c>
      <c r="E1109" s="45">
        <v>202</v>
      </c>
      <c r="F1109" s="45">
        <f>ROUND(Source!P1106,O1109)</f>
        <v>117667</v>
      </c>
      <c r="G1109" s="45" t="s">
        <v>125</v>
      </c>
      <c r="H1109" s="45" t="s">
        <v>126</v>
      </c>
      <c r="I1109" s="45"/>
      <c r="J1109" s="45"/>
      <c r="K1109" s="45">
        <v>202</v>
      </c>
      <c r="L1109" s="45">
        <v>2</v>
      </c>
      <c r="M1109" s="45">
        <v>3</v>
      </c>
      <c r="N1109" s="45"/>
      <c r="O1109" s="45">
        <v>2</v>
      </c>
      <c r="P1109" s="45"/>
      <c r="Q1109" s="45"/>
      <c r="R1109" s="45"/>
      <c r="S1109" s="45"/>
      <c r="T1109" s="45"/>
      <c r="U1109" s="45"/>
      <c r="V1109" s="45"/>
      <c r="W1109" s="45">
        <v>117667</v>
      </c>
      <c r="X1109" s="45">
        <v>1</v>
      </c>
      <c r="Y1109" s="45">
        <v>117667</v>
      </c>
      <c r="Z1109" s="45"/>
      <c r="AA1109" s="45"/>
      <c r="AB1109" s="45"/>
    </row>
    <row r="1110" ht="12.75">
      <c r="A1110" s="45">
        <v>50</v>
      </c>
      <c r="B1110" s="45">
        <v>0</v>
      </c>
      <c r="C1110" s="45">
        <v>0</v>
      </c>
      <c r="D1110" s="45">
        <v>1</v>
      </c>
      <c r="E1110" s="45">
        <v>222</v>
      </c>
      <c r="F1110" s="45">
        <f>ROUND(Source!AO1106,O1110)</f>
        <v>0</v>
      </c>
      <c r="G1110" s="45" t="s">
        <v>127</v>
      </c>
      <c r="H1110" s="45" t="s">
        <v>128</v>
      </c>
      <c r="I1110" s="45"/>
      <c r="J1110" s="45"/>
      <c r="K1110" s="45">
        <v>222</v>
      </c>
      <c r="L1110" s="45">
        <v>3</v>
      </c>
      <c r="M1110" s="45">
        <v>3</v>
      </c>
      <c r="N1110" s="45"/>
      <c r="O1110" s="45">
        <v>2</v>
      </c>
      <c r="P1110" s="45"/>
      <c r="Q1110" s="45"/>
      <c r="R1110" s="45"/>
      <c r="S1110" s="45"/>
      <c r="T1110" s="45"/>
      <c r="U1110" s="45"/>
      <c r="V1110" s="45"/>
      <c r="W1110" s="45">
        <v>0</v>
      </c>
      <c r="X1110" s="45">
        <v>1</v>
      </c>
      <c r="Y1110" s="45">
        <v>0</v>
      </c>
      <c r="Z1110" s="45"/>
      <c r="AA1110" s="45"/>
      <c r="AB1110" s="45"/>
    </row>
    <row r="1111" ht="12.75">
      <c r="A1111" s="45">
        <v>50</v>
      </c>
      <c r="B1111" s="45">
        <v>0</v>
      </c>
      <c r="C1111" s="45">
        <v>0</v>
      </c>
      <c r="D1111" s="45">
        <v>1</v>
      </c>
      <c r="E1111" s="45">
        <v>225</v>
      </c>
      <c r="F1111" s="45">
        <f>ROUND(Source!AV1106,O1111)</f>
        <v>117667</v>
      </c>
      <c r="G1111" s="45" t="s">
        <v>129</v>
      </c>
      <c r="H1111" s="45" t="s">
        <v>130</v>
      </c>
      <c r="I1111" s="45"/>
      <c r="J1111" s="45"/>
      <c r="K1111" s="45">
        <v>225</v>
      </c>
      <c r="L1111" s="45">
        <v>4</v>
      </c>
      <c r="M1111" s="45">
        <v>3</v>
      </c>
      <c r="N1111" s="45"/>
      <c r="O1111" s="45">
        <v>2</v>
      </c>
      <c r="P1111" s="45"/>
      <c r="Q1111" s="45"/>
      <c r="R1111" s="45"/>
      <c r="S1111" s="45"/>
      <c r="T1111" s="45"/>
      <c r="U1111" s="45"/>
      <c r="V1111" s="45"/>
      <c r="W1111" s="45">
        <v>117667</v>
      </c>
      <c r="X1111" s="45">
        <v>1</v>
      </c>
      <c r="Y1111" s="45">
        <v>117667</v>
      </c>
      <c r="Z1111" s="45"/>
      <c r="AA1111" s="45"/>
      <c r="AB1111" s="45"/>
    </row>
    <row r="1112" ht="12.75">
      <c r="A1112" s="45">
        <v>50</v>
      </c>
      <c r="B1112" s="45">
        <v>0</v>
      </c>
      <c r="C1112" s="45">
        <v>0</v>
      </c>
      <c r="D1112" s="45">
        <v>1</v>
      </c>
      <c r="E1112" s="45">
        <v>226</v>
      </c>
      <c r="F1112" s="45">
        <f>ROUND(Source!AW1106,O1112)</f>
        <v>117667</v>
      </c>
      <c r="G1112" s="45" t="s">
        <v>131</v>
      </c>
      <c r="H1112" s="45" t="s">
        <v>132</v>
      </c>
      <c r="I1112" s="45"/>
      <c r="J1112" s="45"/>
      <c r="K1112" s="45">
        <v>226</v>
      </c>
      <c r="L1112" s="45">
        <v>5</v>
      </c>
      <c r="M1112" s="45">
        <v>3</v>
      </c>
      <c r="N1112" s="45"/>
      <c r="O1112" s="45">
        <v>2</v>
      </c>
      <c r="P1112" s="45"/>
      <c r="Q1112" s="45"/>
      <c r="R1112" s="45"/>
      <c r="S1112" s="45"/>
      <c r="T1112" s="45"/>
      <c r="U1112" s="45"/>
      <c r="V1112" s="45"/>
      <c r="W1112" s="45">
        <v>117667</v>
      </c>
      <c r="X1112" s="45">
        <v>1</v>
      </c>
      <c r="Y1112" s="45">
        <v>117667</v>
      </c>
      <c r="Z1112" s="45"/>
      <c r="AA1112" s="45"/>
      <c r="AB1112" s="45"/>
    </row>
    <row r="1113" ht="12.75">
      <c r="A1113" s="45">
        <v>50</v>
      </c>
      <c r="B1113" s="45">
        <v>0</v>
      </c>
      <c r="C1113" s="45">
        <v>0</v>
      </c>
      <c r="D1113" s="45">
        <v>1</v>
      </c>
      <c r="E1113" s="45">
        <v>227</v>
      </c>
      <c r="F1113" s="45">
        <f>ROUND(Source!AX1106,O1113)</f>
        <v>0</v>
      </c>
      <c r="G1113" s="45" t="s">
        <v>133</v>
      </c>
      <c r="H1113" s="45" t="s">
        <v>134</v>
      </c>
      <c r="I1113" s="45"/>
      <c r="J1113" s="45"/>
      <c r="K1113" s="45">
        <v>227</v>
      </c>
      <c r="L1113" s="45">
        <v>6</v>
      </c>
      <c r="M1113" s="45">
        <v>3</v>
      </c>
      <c r="N1113" s="45"/>
      <c r="O1113" s="45">
        <v>2</v>
      </c>
      <c r="P1113" s="45"/>
      <c r="Q1113" s="45"/>
      <c r="R1113" s="45"/>
      <c r="S1113" s="45"/>
      <c r="T1113" s="45"/>
      <c r="U1113" s="45"/>
      <c r="V1113" s="45"/>
      <c r="W1113" s="45">
        <v>0</v>
      </c>
      <c r="X1113" s="45">
        <v>1</v>
      </c>
      <c r="Y1113" s="45">
        <v>0</v>
      </c>
      <c r="Z1113" s="45"/>
      <c r="AA1113" s="45"/>
      <c r="AB1113" s="45"/>
    </row>
    <row r="1114" ht="12.75">
      <c r="A1114" s="45">
        <v>50</v>
      </c>
      <c r="B1114" s="45">
        <v>0</v>
      </c>
      <c r="C1114" s="45">
        <v>0</v>
      </c>
      <c r="D1114" s="45">
        <v>1</v>
      </c>
      <c r="E1114" s="45">
        <v>228</v>
      </c>
      <c r="F1114" s="45">
        <f>ROUND(Source!AY1106,O1114)</f>
        <v>117667</v>
      </c>
      <c r="G1114" s="45" t="s">
        <v>135</v>
      </c>
      <c r="H1114" s="45" t="s">
        <v>136</v>
      </c>
      <c r="I1114" s="45"/>
      <c r="J1114" s="45"/>
      <c r="K1114" s="45">
        <v>228</v>
      </c>
      <c r="L1114" s="45">
        <v>7</v>
      </c>
      <c r="M1114" s="45">
        <v>3</v>
      </c>
      <c r="N1114" s="45"/>
      <c r="O1114" s="45">
        <v>2</v>
      </c>
      <c r="P1114" s="45"/>
      <c r="Q1114" s="45"/>
      <c r="R1114" s="45"/>
      <c r="S1114" s="45"/>
      <c r="T1114" s="45"/>
      <c r="U1114" s="45"/>
      <c r="V1114" s="45"/>
      <c r="W1114" s="45">
        <v>117667</v>
      </c>
      <c r="X1114" s="45">
        <v>1</v>
      </c>
      <c r="Y1114" s="45">
        <v>117667</v>
      </c>
      <c r="Z1114" s="45"/>
      <c r="AA1114" s="45"/>
      <c r="AB1114" s="45"/>
    </row>
    <row r="1115" ht="12.75">
      <c r="A1115" s="45">
        <v>50</v>
      </c>
      <c r="B1115" s="45">
        <v>0</v>
      </c>
      <c r="C1115" s="45">
        <v>0</v>
      </c>
      <c r="D1115" s="45">
        <v>1</v>
      </c>
      <c r="E1115" s="45">
        <v>216</v>
      </c>
      <c r="F1115" s="45">
        <f>ROUND(Source!AP1106,O1115)</f>
        <v>0</v>
      </c>
      <c r="G1115" s="45" t="s">
        <v>137</v>
      </c>
      <c r="H1115" s="45" t="s">
        <v>138</v>
      </c>
      <c r="I1115" s="45"/>
      <c r="J1115" s="45"/>
      <c r="K1115" s="45">
        <v>216</v>
      </c>
      <c r="L1115" s="45">
        <v>8</v>
      </c>
      <c r="M1115" s="45">
        <v>3</v>
      </c>
      <c r="N1115" s="45"/>
      <c r="O1115" s="45">
        <v>2</v>
      </c>
      <c r="P1115" s="45"/>
      <c r="Q1115" s="45"/>
      <c r="R1115" s="45"/>
      <c r="S1115" s="45"/>
      <c r="T1115" s="45"/>
      <c r="U1115" s="45"/>
      <c r="V1115" s="45"/>
      <c r="W1115" s="45">
        <v>0</v>
      </c>
      <c r="X1115" s="45">
        <v>1</v>
      </c>
      <c r="Y1115" s="45">
        <v>0</v>
      </c>
      <c r="Z1115" s="45"/>
      <c r="AA1115" s="45"/>
      <c r="AB1115" s="45"/>
    </row>
    <row r="1116" ht="12.75">
      <c r="A1116" s="45">
        <v>50</v>
      </c>
      <c r="B1116" s="45">
        <v>0</v>
      </c>
      <c r="C1116" s="45">
        <v>0</v>
      </c>
      <c r="D1116" s="45">
        <v>1</v>
      </c>
      <c r="E1116" s="45">
        <v>223</v>
      </c>
      <c r="F1116" s="45">
        <f>ROUND(Source!AQ1106,O1116)</f>
        <v>0</v>
      </c>
      <c r="G1116" s="45" t="s">
        <v>139</v>
      </c>
      <c r="H1116" s="45" t="s">
        <v>140</v>
      </c>
      <c r="I1116" s="45"/>
      <c r="J1116" s="45"/>
      <c r="K1116" s="45">
        <v>223</v>
      </c>
      <c r="L1116" s="45">
        <v>9</v>
      </c>
      <c r="M1116" s="45">
        <v>3</v>
      </c>
      <c r="N1116" s="45"/>
      <c r="O1116" s="45">
        <v>2</v>
      </c>
      <c r="P1116" s="45"/>
      <c r="Q1116" s="45"/>
      <c r="R1116" s="45"/>
      <c r="S1116" s="45"/>
      <c r="T1116" s="45"/>
      <c r="U1116" s="45"/>
      <c r="V1116" s="45"/>
      <c r="W1116" s="45">
        <v>0</v>
      </c>
      <c r="X1116" s="45">
        <v>1</v>
      </c>
      <c r="Y1116" s="45">
        <v>0</v>
      </c>
      <c r="Z1116" s="45"/>
      <c r="AA1116" s="45"/>
      <c r="AB1116" s="45"/>
    </row>
    <row r="1117" ht="12.75">
      <c r="A1117" s="45">
        <v>50</v>
      </c>
      <c r="B1117" s="45">
        <v>0</v>
      </c>
      <c r="C1117" s="45">
        <v>0</v>
      </c>
      <c r="D1117" s="45">
        <v>1</v>
      </c>
      <c r="E1117" s="45">
        <v>229</v>
      </c>
      <c r="F1117" s="45">
        <f>ROUND(Source!AZ1106,O1117)</f>
        <v>0</v>
      </c>
      <c r="G1117" s="45" t="s">
        <v>141</v>
      </c>
      <c r="H1117" s="45" t="s">
        <v>142</v>
      </c>
      <c r="I1117" s="45"/>
      <c r="J1117" s="45"/>
      <c r="K1117" s="45">
        <v>229</v>
      </c>
      <c r="L1117" s="45">
        <v>10</v>
      </c>
      <c r="M1117" s="45">
        <v>3</v>
      </c>
      <c r="N1117" s="45"/>
      <c r="O1117" s="45">
        <v>2</v>
      </c>
      <c r="P1117" s="45"/>
      <c r="Q1117" s="45"/>
      <c r="R1117" s="45"/>
      <c r="S1117" s="45"/>
      <c r="T1117" s="45"/>
      <c r="U1117" s="45"/>
      <c r="V1117" s="45"/>
      <c r="W1117" s="45">
        <v>0</v>
      </c>
      <c r="X1117" s="45">
        <v>1</v>
      </c>
      <c r="Y1117" s="45">
        <v>0</v>
      </c>
      <c r="Z1117" s="45"/>
      <c r="AA1117" s="45"/>
      <c r="AB1117" s="45"/>
    </row>
    <row r="1118" ht="12.75">
      <c r="A1118" s="45">
        <v>50</v>
      </c>
      <c r="B1118" s="45">
        <v>0</v>
      </c>
      <c r="C1118" s="45">
        <v>0</v>
      </c>
      <c r="D1118" s="45">
        <v>1</v>
      </c>
      <c r="E1118" s="45">
        <v>203</v>
      </c>
      <c r="F1118" s="45">
        <f>ROUND(Source!Q1106,O1118)</f>
        <v>79952.429999999993</v>
      </c>
      <c r="G1118" s="45" t="s">
        <v>143</v>
      </c>
      <c r="H1118" s="45" t="s">
        <v>144</v>
      </c>
      <c r="I1118" s="45"/>
      <c r="J1118" s="45"/>
      <c r="K1118" s="45">
        <v>203</v>
      </c>
      <c r="L1118" s="45">
        <v>11</v>
      </c>
      <c r="M1118" s="45">
        <v>3</v>
      </c>
      <c r="N1118" s="45"/>
      <c r="O1118" s="45">
        <v>2</v>
      </c>
      <c r="P1118" s="45"/>
      <c r="Q1118" s="45"/>
      <c r="R1118" s="45"/>
      <c r="S1118" s="45"/>
      <c r="T1118" s="45"/>
      <c r="U1118" s="45"/>
      <c r="V1118" s="45"/>
      <c r="W1118" s="45">
        <v>79952.429999999993</v>
      </c>
      <c r="X1118" s="45">
        <v>1</v>
      </c>
      <c r="Y1118" s="45">
        <v>79952.429999999993</v>
      </c>
      <c r="Z1118" s="45"/>
      <c r="AA1118" s="45"/>
      <c r="AB1118" s="45"/>
    </row>
    <row r="1119" ht="12.75">
      <c r="A1119" s="45">
        <v>50</v>
      </c>
      <c r="B1119" s="45">
        <v>0</v>
      </c>
      <c r="C1119" s="45">
        <v>0</v>
      </c>
      <c r="D1119" s="45">
        <v>1</v>
      </c>
      <c r="E1119" s="45">
        <v>231</v>
      </c>
      <c r="F1119" s="45">
        <f>ROUND(Source!BB1106,O1119)</f>
        <v>0</v>
      </c>
      <c r="G1119" s="45" t="s">
        <v>145</v>
      </c>
      <c r="H1119" s="45" t="s">
        <v>146</v>
      </c>
      <c r="I1119" s="45"/>
      <c r="J1119" s="45"/>
      <c r="K1119" s="45">
        <v>231</v>
      </c>
      <c r="L1119" s="45">
        <v>12</v>
      </c>
      <c r="M1119" s="45">
        <v>3</v>
      </c>
      <c r="N1119" s="45"/>
      <c r="O1119" s="45">
        <v>2</v>
      </c>
      <c r="P1119" s="45"/>
      <c r="Q1119" s="45"/>
      <c r="R1119" s="45"/>
      <c r="S1119" s="45"/>
      <c r="T1119" s="45"/>
      <c r="U1119" s="45"/>
      <c r="V1119" s="45"/>
      <c r="W1119" s="45">
        <v>0</v>
      </c>
      <c r="X1119" s="45">
        <v>1</v>
      </c>
      <c r="Y1119" s="45">
        <v>0</v>
      </c>
      <c r="Z1119" s="45"/>
      <c r="AA1119" s="45"/>
      <c r="AB1119" s="45"/>
    </row>
    <row r="1120" ht="12.75">
      <c r="A1120" s="45">
        <v>50</v>
      </c>
      <c r="B1120" s="45">
        <v>0</v>
      </c>
      <c r="C1120" s="45">
        <v>0</v>
      </c>
      <c r="D1120" s="45">
        <v>1</v>
      </c>
      <c r="E1120" s="45">
        <v>204</v>
      </c>
      <c r="F1120" s="45">
        <f>ROUND(Source!R1106,O1120)</f>
        <v>41517.769999999997</v>
      </c>
      <c r="G1120" s="45" t="s">
        <v>147</v>
      </c>
      <c r="H1120" s="45" t="s">
        <v>148</v>
      </c>
      <c r="I1120" s="45"/>
      <c r="J1120" s="45"/>
      <c r="K1120" s="45">
        <v>204</v>
      </c>
      <c r="L1120" s="45">
        <v>13</v>
      </c>
      <c r="M1120" s="45">
        <v>3</v>
      </c>
      <c r="N1120" s="45"/>
      <c r="O1120" s="45">
        <v>2</v>
      </c>
      <c r="P1120" s="45"/>
      <c r="Q1120" s="45"/>
      <c r="R1120" s="45"/>
      <c r="S1120" s="45"/>
      <c r="T1120" s="45"/>
      <c r="U1120" s="45"/>
      <c r="V1120" s="45"/>
      <c r="W1120" s="45">
        <v>41517.769999999997</v>
      </c>
      <c r="X1120" s="45">
        <v>1</v>
      </c>
      <c r="Y1120" s="45">
        <v>41517.769999999997</v>
      </c>
      <c r="Z1120" s="45"/>
      <c r="AA1120" s="45"/>
      <c r="AB1120" s="45"/>
    </row>
    <row r="1121" ht="12.75">
      <c r="A1121" s="45">
        <v>50</v>
      </c>
      <c r="B1121" s="45">
        <v>0</v>
      </c>
      <c r="C1121" s="45">
        <v>0</v>
      </c>
      <c r="D1121" s="45">
        <v>1</v>
      </c>
      <c r="E1121" s="45">
        <v>205</v>
      </c>
      <c r="F1121" s="45">
        <f>ROUND(Source!S1106,O1121)</f>
        <v>21685.599999999999</v>
      </c>
      <c r="G1121" s="45" t="s">
        <v>149</v>
      </c>
      <c r="H1121" s="45" t="s">
        <v>150</v>
      </c>
      <c r="I1121" s="45"/>
      <c r="J1121" s="45"/>
      <c r="K1121" s="45">
        <v>205</v>
      </c>
      <c r="L1121" s="45">
        <v>14</v>
      </c>
      <c r="M1121" s="45">
        <v>3</v>
      </c>
      <c r="N1121" s="45"/>
      <c r="O1121" s="45">
        <v>2</v>
      </c>
      <c r="P1121" s="45"/>
      <c r="Q1121" s="45"/>
      <c r="R1121" s="45"/>
      <c r="S1121" s="45"/>
      <c r="T1121" s="45"/>
      <c r="U1121" s="45"/>
      <c r="V1121" s="45"/>
      <c r="W1121" s="45">
        <v>21685.599999999999</v>
      </c>
      <c r="X1121" s="45">
        <v>1</v>
      </c>
      <c r="Y1121" s="45">
        <v>21685.599999999999</v>
      </c>
      <c r="Z1121" s="45"/>
      <c r="AA1121" s="45"/>
      <c r="AB1121" s="45"/>
    </row>
    <row r="1122" ht="12.75">
      <c r="A1122" s="45">
        <v>50</v>
      </c>
      <c r="B1122" s="45">
        <v>0</v>
      </c>
      <c r="C1122" s="45">
        <v>0</v>
      </c>
      <c r="D1122" s="45">
        <v>1</v>
      </c>
      <c r="E1122" s="45">
        <v>232</v>
      </c>
      <c r="F1122" s="45">
        <f>ROUND(Source!BC1106,O1122)</f>
        <v>0</v>
      </c>
      <c r="G1122" s="45" t="s">
        <v>151</v>
      </c>
      <c r="H1122" s="45" t="s">
        <v>152</v>
      </c>
      <c r="I1122" s="45"/>
      <c r="J1122" s="45"/>
      <c r="K1122" s="45">
        <v>232</v>
      </c>
      <c r="L1122" s="45">
        <v>15</v>
      </c>
      <c r="M1122" s="45">
        <v>3</v>
      </c>
      <c r="N1122" s="45"/>
      <c r="O1122" s="45">
        <v>2</v>
      </c>
      <c r="P1122" s="45"/>
      <c r="Q1122" s="45"/>
      <c r="R1122" s="45"/>
      <c r="S1122" s="45"/>
      <c r="T1122" s="45"/>
      <c r="U1122" s="45"/>
      <c r="V1122" s="45"/>
      <c r="W1122" s="45">
        <v>0</v>
      </c>
      <c r="X1122" s="45">
        <v>1</v>
      </c>
      <c r="Y1122" s="45">
        <v>0</v>
      </c>
      <c r="Z1122" s="45"/>
      <c r="AA1122" s="45"/>
      <c r="AB1122" s="45"/>
    </row>
    <row r="1123" ht="12.75">
      <c r="A1123" s="45">
        <v>50</v>
      </c>
      <c r="B1123" s="45">
        <v>0</v>
      </c>
      <c r="C1123" s="45">
        <v>0</v>
      </c>
      <c r="D1123" s="45">
        <v>1</v>
      </c>
      <c r="E1123" s="45">
        <v>214</v>
      </c>
      <c r="F1123" s="45">
        <f>ROUND(Source!AS1106,O1123)</f>
        <v>0</v>
      </c>
      <c r="G1123" s="45" t="s">
        <v>153</v>
      </c>
      <c r="H1123" s="45" t="s">
        <v>154</v>
      </c>
      <c r="I1123" s="45"/>
      <c r="J1123" s="45"/>
      <c r="K1123" s="45">
        <v>214</v>
      </c>
      <c r="L1123" s="45">
        <v>16</v>
      </c>
      <c r="M1123" s="45">
        <v>3</v>
      </c>
      <c r="N1123" s="45"/>
      <c r="O1123" s="45">
        <v>2</v>
      </c>
      <c r="P1123" s="45"/>
      <c r="Q1123" s="45"/>
      <c r="R1123" s="45"/>
      <c r="S1123" s="45"/>
      <c r="T1123" s="45"/>
      <c r="U1123" s="45"/>
      <c r="V1123" s="45"/>
      <c r="W1123" s="45">
        <v>0</v>
      </c>
      <c r="X1123" s="45">
        <v>1</v>
      </c>
      <c r="Y1123" s="45">
        <v>0</v>
      </c>
      <c r="Z1123" s="45"/>
      <c r="AA1123" s="45"/>
      <c r="AB1123" s="45"/>
    </row>
    <row r="1124" ht="12.75">
      <c r="A1124" s="45">
        <v>50</v>
      </c>
      <c r="B1124" s="45">
        <v>0</v>
      </c>
      <c r="C1124" s="45">
        <v>0</v>
      </c>
      <c r="D1124" s="45">
        <v>1</v>
      </c>
      <c r="E1124" s="45">
        <v>215</v>
      </c>
      <c r="F1124" s="45">
        <f>ROUND(Source!AT1106,O1124)</f>
        <v>0</v>
      </c>
      <c r="G1124" s="45" t="s">
        <v>155</v>
      </c>
      <c r="H1124" s="45" t="s">
        <v>156</v>
      </c>
      <c r="I1124" s="45"/>
      <c r="J1124" s="45"/>
      <c r="K1124" s="45">
        <v>215</v>
      </c>
      <c r="L1124" s="45">
        <v>17</v>
      </c>
      <c r="M1124" s="45">
        <v>3</v>
      </c>
      <c r="N1124" s="45"/>
      <c r="O1124" s="45">
        <v>2</v>
      </c>
      <c r="P1124" s="45"/>
      <c r="Q1124" s="45"/>
      <c r="R1124" s="45"/>
      <c r="S1124" s="45"/>
      <c r="T1124" s="45"/>
      <c r="U1124" s="45"/>
      <c r="V1124" s="45"/>
      <c r="W1124" s="45">
        <v>0</v>
      </c>
      <c r="X1124" s="45">
        <v>1</v>
      </c>
      <c r="Y1124" s="45">
        <v>0</v>
      </c>
      <c r="Z1124" s="45"/>
      <c r="AA1124" s="45"/>
      <c r="AB1124" s="45"/>
    </row>
    <row r="1125" ht="12.75">
      <c r="A1125" s="45">
        <v>50</v>
      </c>
      <c r="B1125" s="45">
        <v>0</v>
      </c>
      <c r="C1125" s="45">
        <v>0</v>
      </c>
      <c r="D1125" s="45">
        <v>1</v>
      </c>
      <c r="E1125" s="45">
        <v>217</v>
      </c>
      <c r="F1125" s="45">
        <f>ROUND(Source!AU1106,O1125)</f>
        <v>252900.26999999999</v>
      </c>
      <c r="G1125" s="45" t="s">
        <v>157</v>
      </c>
      <c r="H1125" s="45" t="s">
        <v>158</v>
      </c>
      <c r="I1125" s="45"/>
      <c r="J1125" s="45"/>
      <c r="K1125" s="45">
        <v>217</v>
      </c>
      <c r="L1125" s="45">
        <v>18</v>
      </c>
      <c r="M1125" s="45">
        <v>3</v>
      </c>
      <c r="N1125" s="45"/>
      <c r="O1125" s="45">
        <v>2</v>
      </c>
      <c r="P1125" s="45"/>
      <c r="Q1125" s="45"/>
      <c r="R1125" s="45"/>
      <c r="S1125" s="45"/>
      <c r="T1125" s="45"/>
      <c r="U1125" s="45"/>
      <c r="V1125" s="45"/>
      <c r="W1125" s="45">
        <v>252900.26999999999</v>
      </c>
      <c r="X1125" s="45">
        <v>1</v>
      </c>
      <c r="Y1125" s="45">
        <v>252900.26999999999</v>
      </c>
      <c r="Z1125" s="45"/>
      <c r="AA1125" s="45"/>
      <c r="AB1125" s="45"/>
    </row>
    <row r="1126" ht="12.75">
      <c r="A1126" s="45">
        <v>50</v>
      </c>
      <c r="B1126" s="45">
        <v>0</v>
      </c>
      <c r="C1126" s="45">
        <v>0</v>
      </c>
      <c r="D1126" s="45">
        <v>1</v>
      </c>
      <c r="E1126" s="45">
        <v>230</v>
      </c>
      <c r="F1126" s="45">
        <f>ROUND(Source!BA1106,O1126)</f>
        <v>0</v>
      </c>
      <c r="G1126" s="45" t="s">
        <v>159</v>
      </c>
      <c r="H1126" s="45" t="s">
        <v>160</v>
      </c>
      <c r="I1126" s="45"/>
      <c r="J1126" s="45"/>
      <c r="K1126" s="45">
        <v>230</v>
      </c>
      <c r="L1126" s="45">
        <v>19</v>
      </c>
      <c r="M1126" s="45">
        <v>3</v>
      </c>
      <c r="N1126" s="45"/>
      <c r="O1126" s="45">
        <v>2</v>
      </c>
      <c r="P1126" s="45"/>
      <c r="Q1126" s="45"/>
      <c r="R1126" s="45"/>
      <c r="S1126" s="45"/>
      <c r="T1126" s="45"/>
      <c r="U1126" s="45"/>
      <c r="V1126" s="45"/>
      <c r="W1126" s="45">
        <v>0</v>
      </c>
      <c r="X1126" s="45">
        <v>1</v>
      </c>
      <c r="Y1126" s="45">
        <v>0</v>
      </c>
      <c r="Z1126" s="45"/>
      <c r="AA1126" s="45"/>
      <c r="AB1126" s="45"/>
    </row>
    <row r="1127" ht="12.75">
      <c r="A1127" s="45">
        <v>50</v>
      </c>
      <c r="B1127" s="45">
        <v>0</v>
      </c>
      <c r="C1127" s="45">
        <v>0</v>
      </c>
      <c r="D1127" s="45">
        <v>1</v>
      </c>
      <c r="E1127" s="45">
        <v>206</v>
      </c>
      <c r="F1127" s="45">
        <f>ROUND(Source!T1106,O1127)</f>
        <v>0</v>
      </c>
      <c r="G1127" s="45" t="s">
        <v>161</v>
      </c>
      <c r="H1127" s="45" t="s">
        <v>162</v>
      </c>
      <c r="I1127" s="45"/>
      <c r="J1127" s="45"/>
      <c r="K1127" s="45">
        <v>206</v>
      </c>
      <c r="L1127" s="45">
        <v>20</v>
      </c>
      <c r="M1127" s="45">
        <v>3</v>
      </c>
      <c r="N1127" s="45"/>
      <c r="O1127" s="45">
        <v>2</v>
      </c>
      <c r="P1127" s="45"/>
      <c r="Q1127" s="45"/>
      <c r="R1127" s="45"/>
      <c r="S1127" s="45"/>
      <c r="T1127" s="45"/>
      <c r="U1127" s="45"/>
      <c r="V1127" s="45"/>
      <c r="W1127" s="45">
        <v>0</v>
      </c>
      <c r="X1127" s="45">
        <v>1</v>
      </c>
      <c r="Y1127" s="45">
        <v>0</v>
      </c>
      <c r="Z1127" s="45"/>
      <c r="AA1127" s="45"/>
      <c r="AB1127" s="45"/>
    </row>
    <row r="1128" ht="12.75">
      <c r="A1128" s="45">
        <v>50</v>
      </c>
      <c r="B1128" s="45">
        <v>0</v>
      </c>
      <c r="C1128" s="45">
        <v>0</v>
      </c>
      <c r="D1128" s="45">
        <v>1</v>
      </c>
      <c r="E1128" s="45">
        <v>207</v>
      </c>
      <c r="F1128" s="45">
        <f>Source!U1106</f>
        <v>83.900000000000006</v>
      </c>
      <c r="G1128" s="45" t="s">
        <v>163</v>
      </c>
      <c r="H1128" s="45" t="s">
        <v>164</v>
      </c>
      <c r="I1128" s="45"/>
      <c r="J1128" s="45"/>
      <c r="K1128" s="45">
        <v>207</v>
      </c>
      <c r="L1128" s="45">
        <v>21</v>
      </c>
      <c r="M1128" s="45">
        <v>3</v>
      </c>
      <c r="N1128" s="45"/>
      <c r="O1128" s="45">
        <v>-1</v>
      </c>
      <c r="P1128" s="45"/>
      <c r="Q1128" s="45"/>
      <c r="R1128" s="45"/>
      <c r="S1128" s="45"/>
      <c r="T1128" s="45"/>
      <c r="U1128" s="45"/>
      <c r="V1128" s="45"/>
      <c r="W1128" s="45">
        <v>83.900000000000006</v>
      </c>
      <c r="X1128" s="45">
        <v>1</v>
      </c>
      <c r="Y1128" s="45">
        <v>83.900000000000006</v>
      </c>
      <c r="Z1128" s="45"/>
      <c r="AA1128" s="45"/>
      <c r="AB1128" s="45"/>
    </row>
    <row r="1129" ht="12.75">
      <c r="A1129" s="45">
        <v>50</v>
      </c>
      <c r="B1129" s="45">
        <v>0</v>
      </c>
      <c r="C1129" s="45">
        <v>0</v>
      </c>
      <c r="D1129" s="45">
        <v>1</v>
      </c>
      <c r="E1129" s="45">
        <v>208</v>
      </c>
      <c r="F1129" s="45">
        <f>Source!V1106</f>
        <v>0</v>
      </c>
      <c r="G1129" s="45" t="s">
        <v>165</v>
      </c>
      <c r="H1129" s="45" t="s">
        <v>166</v>
      </c>
      <c r="I1129" s="45"/>
      <c r="J1129" s="45"/>
      <c r="K1129" s="45">
        <v>208</v>
      </c>
      <c r="L1129" s="45">
        <v>22</v>
      </c>
      <c r="M1129" s="45">
        <v>3</v>
      </c>
      <c r="N1129" s="45"/>
      <c r="O1129" s="45">
        <v>-1</v>
      </c>
      <c r="P1129" s="45"/>
      <c r="Q1129" s="45"/>
      <c r="R1129" s="45"/>
      <c r="S1129" s="45"/>
      <c r="T1129" s="45"/>
      <c r="U1129" s="45"/>
      <c r="V1129" s="45"/>
      <c r="W1129" s="45">
        <v>0</v>
      </c>
      <c r="X1129" s="45">
        <v>1</v>
      </c>
      <c r="Y1129" s="45">
        <v>0</v>
      </c>
      <c r="Z1129" s="45"/>
      <c r="AA1129" s="45"/>
      <c r="AB1129" s="45"/>
    </row>
    <row r="1130" ht="12.75">
      <c r="A1130" s="45">
        <v>50</v>
      </c>
      <c r="B1130" s="45">
        <v>0</v>
      </c>
      <c r="C1130" s="45">
        <v>0</v>
      </c>
      <c r="D1130" s="45">
        <v>1</v>
      </c>
      <c r="E1130" s="45">
        <v>209</v>
      </c>
      <c r="F1130" s="45">
        <f>ROUND(Source!W1106,O1130)</f>
        <v>0</v>
      </c>
      <c r="G1130" s="45" t="s">
        <v>167</v>
      </c>
      <c r="H1130" s="45" t="s">
        <v>168</v>
      </c>
      <c r="I1130" s="45"/>
      <c r="J1130" s="45"/>
      <c r="K1130" s="45">
        <v>209</v>
      </c>
      <c r="L1130" s="45">
        <v>23</v>
      </c>
      <c r="M1130" s="45">
        <v>3</v>
      </c>
      <c r="N1130" s="45"/>
      <c r="O1130" s="45">
        <v>2</v>
      </c>
      <c r="P1130" s="45"/>
      <c r="Q1130" s="45"/>
      <c r="R1130" s="45"/>
      <c r="S1130" s="45"/>
      <c r="T1130" s="45"/>
      <c r="U1130" s="45"/>
      <c r="V1130" s="45"/>
      <c r="W1130" s="45">
        <v>0</v>
      </c>
      <c r="X1130" s="45">
        <v>1</v>
      </c>
      <c r="Y1130" s="45">
        <v>0</v>
      </c>
      <c r="Z1130" s="45"/>
      <c r="AA1130" s="45"/>
      <c r="AB1130" s="45"/>
    </row>
    <row r="1131" ht="12.75">
      <c r="A1131" s="45">
        <v>50</v>
      </c>
      <c r="B1131" s="45">
        <v>0</v>
      </c>
      <c r="C1131" s="45">
        <v>0</v>
      </c>
      <c r="D1131" s="45">
        <v>1</v>
      </c>
      <c r="E1131" s="45">
        <v>233</v>
      </c>
      <c r="F1131" s="45">
        <f>ROUND(Source!BD1106,O1131)</f>
        <v>0</v>
      </c>
      <c r="G1131" s="45" t="s">
        <v>169</v>
      </c>
      <c r="H1131" s="45" t="s">
        <v>170</v>
      </c>
      <c r="I1131" s="45"/>
      <c r="J1131" s="45"/>
      <c r="K1131" s="45">
        <v>233</v>
      </c>
      <c r="L1131" s="45">
        <v>24</v>
      </c>
      <c r="M1131" s="45">
        <v>3</v>
      </c>
      <c r="N1131" s="45"/>
      <c r="O1131" s="45">
        <v>2</v>
      </c>
      <c r="P1131" s="45"/>
      <c r="Q1131" s="45"/>
      <c r="R1131" s="45"/>
      <c r="S1131" s="45"/>
      <c r="T1131" s="45"/>
      <c r="U1131" s="45"/>
      <c r="V1131" s="45"/>
      <c r="W1131" s="45">
        <v>0</v>
      </c>
      <c r="X1131" s="45">
        <v>1</v>
      </c>
      <c r="Y1131" s="45">
        <v>0</v>
      </c>
      <c r="Z1131" s="45"/>
      <c r="AA1131" s="45"/>
      <c r="AB1131" s="45"/>
    </row>
    <row r="1132" ht="12.75">
      <c r="A1132" s="45">
        <v>50</v>
      </c>
      <c r="B1132" s="45">
        <v>0</v>
      </c>
      <c r="C1132" s="45">
        <v>0</v>
      </c>
      <c r="D1132" s="45">
        <v>1</v>
      </c>
      <c r="E1132" s="45">
        <v>210</v>
      </c>
      <c r="F1132" s="45">
        <f>ROUND(Source!X1106,O1132)</f>
        <v>15179.92</v>
      </c>
      <c r="G1132" s="45" t="s">
        <v>171</v>
      </c>
      <c r="H1132" s="45" t="s">
        <v>172</v>
      </c>
      <c r="I1132" s="45"/>
      <c r="J1132" s="45"/>
      <c r="K1132" s="45">
        <v>210</v>
      </c>
      <c r="L1132" s="45">
        <v>25</v>
      </c>
      <c r="M1132" s="45">
        <v>3</v>
      </c>
      <c r="N1132" s="45"/>
      <c r="O1132" s="45">
        <v>2</v>
      </c>
      <c r="P1132" s="45"/>
      <c r="Q1132" s="45"/>
      <c r="R1132" s="45"/>
      <c r="S1132" s="45"/>
      <c r="T1132" s="45"/>
      <c r="U1132" s="45"/>
      <c r="V1132" s="45"/>
      <c r="W1132" s="45">
        <v>15179.92</v>
      </c>
      <c r="X1132" s="45">
        <v>1</v>
      </c>
      <c r="Y1132" s="45">
        <v>15179.92</v>
      </c>
      <c r="Z1132" s="45"/>
      <c r="AA1132" s="45"/>
      <c r="AB1132" s="45"/>
    </row>
    <row r="1133" ht="12.75">
      <c r="A1133" s="45">
        <v>50</v>
      </c>
      <c r="B1133" s="45">
        <v>0</v>
      </c>
      <c r="C1133" s="45">
        <v>0</v>
      </c>
      <c r="D1133" s="45">
        <v>1</v>
      </c>
      <c r="E1133" s="45">
        <v>211</v>
      </c>
      <c r="F1133" s="45">
        <f>ROUND(Source!Y1106,O1133)</f>
        <v>2168.5599999999999</v>
      </c>
      <c r="G1133" s="45" t="s">
        <v>173</v>
      </c>
      <c r="H1133" s="45" t="s">
        <v>174</v>
      </c>
      <c r="I1133" s="45"/>
      <c r="J1133" s="45"/>
      <c r="K1133" s="45">
        <v>211</v>
      </c>
      <c r="L1133" s="45">
        <v>26</v>
      </c>
      <c r="M1133" s="45">
        <v>3</v>
      </c>
      <c r="N1133" s="45"/>
      <c r="O1133" s="45">
        <v>2</v>
      </c>
      <c r="P1133" s="45"/>
      <c r="Q1133" s="45"/>
      <c r="R1133" s="45"/>
      <c r="S1133" s="45"/>
      <c r="T1133" s="45"/>
      <c r="U1133" s="45"/>
      <c r="V1133" s="45"/>
      <c r="W1133" s="45">
        <v>2168.5599999999999</v>
      </c>
      <c r="X1133" s="45">
        <v>1</v>
      </c>
      <c r="Y1133" s="45">
        <v>2168.5599999999999</v>
      </c>
      <c r="Z1133" s="45"/>
      <c r="AA1133" s="45"/>
      <c r="AB1133" s="45"/>
    </row>
    <row r="1134" ht="12.75">
      <c r="A1134" s="45">
        <v>50</v>
      </c>
      <c r="B1134" s="45">
        <v>0</v>
      </c>
      <c r="C1134" s="45">
        <v>0</v>
      </c>
      <c r="D1134" s="45">
        <v>1</v>
      </c>
      <c r="E1134" s="45">
        <v>224</v>
      </c>
      <c r="F1134" s="45">
        <f>ROUND(Source!AR1106,O1134)</f>
        <v>252900.26999999999</v>
      </c>
      <c r="G1134" s="45" t="s">
        <v>175</v>
      </c>
      <c r="H1134" s="45" t="s">
        <v>176</v>
      </c>
      <c r="I1134" s="45"/>
      <c r="J1134" s="45"/>
      <c r="K1134" s="45">
        <v>224</v>
      </c>
      <c r="L1134" s="45">
        <v>27</v>
      </c>
      <c r="M1134" s="45">
        <v>3</v>
      </c>
      <c r="N1134" s="45"/>
      <c r="O1134" s="45">
        <v>2</v>
      </c>
      <c r="P1134" s="45"/>
      <c r="Q1134" s="45"/>
      <c r="R1134" s="45"/>
      <c r="S1134" s="45"/>
      <c r="T1134" s="45"/>
      <c r="U1134" s="45"/>
      <c r="V1134" s="45"/>
      <c r="W1134" s="45">
        <v>252900.26999999999</v>
      </c>
      <c r="X1134" s="45">
        <v>1</v>
      </c>
      <c r="Y1134" s="45">
        <v>252900.26999999999</v>
      </c>
      <c r="Z1134" s="45"/>
      <c r="AA1134" s="45"/>
      <c r="AB1134" s="45"/>
    </row>
    <row r="1135" ht="12.75">
      <c r="A1135" s="45">
        <v>50</v>
      </c>
      <c r="B1135" s="45">
        <v>1</v>
      </c>
      <c r="C1135" s="45">
        <v>0</v>
      </c>
      <c r="D1135" s="45">
        <v>2</v>
      </c>
      <c r="E1135" s="45">
        <v>0</v>
      </c>
      <c r="F1135" s="45">
        <f>ROUND(F1134,O1135)</f>
        <v>252900.26999999999</v>
      </c>
      <c r="G1135" s="45" t="s">
        <v>177</v>
      </c>
      <c r="H1135" s="45" t="s">
        <v>178</v>
      </c>
      <c r="I1135" s="45"/>
      <c r="J1135" s="45"/>
      <c r="K1135" s="45">
        <v>212</v>
      </c>
      <c r="L1135" s="45">
        <v>28</v>
      </c>
      <c r="M1135" s="45">
        <v>0</v>
      </c>
      <c r="N1135" s="45"/>
      <c r="O1135" s="45">
        <v>2</v>
      </c>
      <c r="P1135" s="45"/>
      <c r="Q1135" s="45"/>
      <c r="R1135" s="45"/>
      <c r="S1135" s="45"/>
      <c r="T1135" s="45"/>
      <c r="U1135" s="45"/>
      <c r="V1135" s="45"/>
      <c r="W1135" s="45">
        <v>252900.26999999999</v>
      </c>
      <c r="X1135" s="45">
        <v>1</v>
      </c>
      <c r="Y1135" s="45">
        <v>252900.26999999999</v>
      </c>
      <c r="Z1135" s="45"/>
      <c r="AA1135" s="45"/>
      <c r="AB1135" s="45"/>
    </row>
    <row r="1136" ht="12.75">
      <c r="A1136" s="45">
        <v>50</v>
      </c>
      <c r="B1136" s="45">
        <v>1</v>
      </c>
      <c r="C1136" s="45">
        <v>0</v>
      </c>
      <c r="D1136" s="45">
        <v>2</v>
      </c>
      <c r="E1136" s="45">
        <v>0</v>
      </c>
      <c r="F1136" s="45">
        <f>ROUND(F1135*0.2,O1136)</f>
        <v>50580.050000000003</v>
      </c>
      <c r="G1136" s="45" t="s">
        <v>179</v>
      </c>
      <c r="H1136" s="45" t="s">
        <v>180</v>
      </c>
      <c r="I1136" s="45"/>
      <c r="J1136" s="45"/>
      <c r="K1136" s="45">
        <v>212</v>
      </c>
      <c r="L1136" s="45">
        <v>29</v>
      </c>
      <c r="M1136" s="45">
        <v>0</v>
      </c>
      <c r="N1136" s="45"/>
      <c r="O1136" s="45">
        <v>2</v>
      </c>
      <c r="P1136" s="45"/>
      <c r="Q1136" s="45"/>
      <c r="R1136" s="45"/>
      <c r="S1136" s="45"/>
      <c r="T1136" s="45"/>
      <c r="U1136" s="45"/>
      <c r="V1136" s="45"/>
      <c r="W1136" s="45">
        <v>50580.050000000003</v>
      </c>
      <c r="X1136" s="45">
        <v>1</v>
      </c>
      <c r="Y1136" s="45">
        <v>50580.050000000003</v>
      </c>
      <c r="Z1136" s="45"/>
      <c r="AA1136" s="45"/>
      <c r="AB1136" s="45"/>
    </row>
    <row r="1137" ht="12.75">
      <c r="A1137" s="45">
        <v>50</v>
      </c>
      <c r="B1137" s="45">
        <v>1</v>
      </c>
      <c r="C1137" s="45">
        <v>0</v>
      </c>
      <c r="D1137" s="45">
        <v>2</v>
      </c>
      <c r="E1137" s="45">
        <v>213</v>
      </c>
      <c r="F1137" s="45">
        <f>ROUND(F1135+F1136,O1137)</f>
        <v>303480.32000000001</v>
      </c>
      <c r="G1137" s="45" t="s">
        <v>181</v>
      </c>
      <c r="H1137" s="45" t="s">
        <v>175</v>
      </c>
      <c r="I1137" s="45"/>
      <c r="J1137" s="45"/>
      <c r="K1137" s="45">
        <v>212</v>
      </c>
      <c r="L1137" s="45">
        <v>30</v>
      </c>
      <c r="M1137" s="45">
        <v>0</v>
      </c>
      <c r="N1137" s="45"/>
      <c r="O1137" s="45">
        <v>2</v>
      </c>
      <c r="P1137" s="45"/>
      <c r="Q1137" s="45"/>
      <c r="R1137" s="45"/>
      <c r="S1137" s="45"/>
      <c r="T1137" s="45"/>
      <c r="U1137" s="45"/>
      <c r="V1137" s="45"/>
      <c r="W1137" s="45">
        <v>303480.32000000001</v>
      </c>
      <c r="X1137" s="45">
        <v>1</v>
      </c>
      <c r="Y1137" s="45">
        <v>303480.32000000001</v>
      </c>
      <c r="Z1137" s="45"/>
      <c r="AA1137" s="45"/>
      <c r="AB1137" s="45"/>
    </row>
    <row r="1138" ht="12.75">
      <c r="A1138" s="45">
        <v>50</v>
      </c>
      <c r="B1138" s="45">
        <v>1</v>
      </c>
      <c r="C1138" s="45">
        <v>0</v>
      </c>
      <c r="D1138" s="45">
        <v>2</v>
      </c>
      <c r="E1138" s="45">
        <v>0</v>
      </c>
      <c r="F1138" s="45">
        <f>ROUND(F1137*0.5857501461,O1138)</f>
        <v>177763.64000000001</v>
      </c>
      <c r="G1138" s="45" t="s">
        <v>182</v>
      </c>
      <c r="H1138" s="45" t="s">
        <v>183</v>
      </c>
      <c r="I1138" s="45"/>
      <c r="J1138" s="45"/>
      <c r="K1138" s="45">
        <v>212</v>
      </c>
      <c r="L1138" s="45">
        <v>31</v>
      </c>
      <c r="M1138" s="45">
        <v>0</v>
      </c>
      <c r="N1138" s="45"/>
      <c r="O1138" s="45">
        <v>2</v>
      </c>
      <c r="P1138" s="45"/>
      <c r="Q1138" s="45"/>
      <c r="R1138" s="45"/>
      <c r="S1138" s="45"/>
      <c r="T1138" s="45"/>
      <c r="U1138" s="45"/>
      <c r="V1138" s="45"/>
      <c r="W1138" s="45">
        <v>177763.64000000001</v>
      </c>
      <c r="X1138" s="45">
        <v>1</v>
      </c>
      <c r="Y1138" s="45">
        <v>177763.64000000001</v>
      </c>
      <c r="Z1138" s="45"/>
      <c r="AA1138" s="45"/>
      <c r="AB1138" s="45"/>
    </row>
    <row r="1140" ht="12.75">
      <c r="A1140" s="42">
        <v>4</v>
      </c>
      <c r="B1140" s="42">
        <v>1</v>
      </c>
      <c r="C1140" s="42"/>
      <c r="D1140" s="42">
        <f>ROW(A1230)</f>
        <v>1230</v>
      </c>
      <c r="E1140" s="42"/>
      <c r="F1140" s="42" t="s">
        <v>97</v>
      </c>
      <c r="G1140" s="42" t="s">
        <v>205</v>
      </c>
      <c r="H1140" s="42"/>
      <c r="I1140" s="42">
        <v>0</v>
      </c>
      <c r="J1140" s="42"/>
      <c r="K1140" s="42">
        <v>-1</v>
      </c>
      <c r="L1140" s="42"/>
      <c r="M1140" s="42"/>
      <c r="N1140" s="42"/>
      <c r="O1140" s="42"/>
      <c r="P1140" s="42"/>
      <c r="Q1140" s="42"/>
      <c r="R1140" s="42"/>
      <c r="S1140" s="42">
        <v>0</v>
      </c>
      <c r="T1140" s="42"/>
      <c r="U1140" s="42"/>
      <c r="V1140" s="42">
        <v>0</v>
      </c>
      <c r="W1140" s="42"/>
      <c r="X1140" s="42"/>
      <c r="Y1140" s="42"/>
      <c r="Z1140" s="42"/>
      <c r="AA1140" s="42"/>
      <c r="AB1140" s="42"/>
      <c r="AC1140" s="42"/>
      <c r="AD1140" s="42"/>
      <c r="AE1140" s="42"/>
      <c r="AF1140" s="42"/>
      <c r="AG1140" s="42"/>
      <c r="AH1140" s="42"/>
      <c r="AI1140" s="42"/>
      <c r="AJ1140" s="42"/>
      <c r="AK1140" s="42"/>
      <c r="AL1140" s="42"/>
      <c r="AM1140" s="42"/>
      <c r="AN1140" s="42"/>
      <c r="AO1140" s="42"/>
      <c r="AP1140" s="42"/>
      <c r="AQ1140" s="42"/>
      <c r="AR1140" s="42"/>
      <c r="AS1140" s="42"/>
      <c r="AT1140" s="42"/>
      <c r="AU1140" s="42"/>
      <c r="AV1140" s="42"/>
      <c r="AW1140" s="42"/>
      <c r="AX1140" s="42"/>
      <c r="AY1140" s="42"/>
      <c r="AZ1140" s="42"/>
      <c r="BA1140" s="42"/>
      <c r="BB1140" s="42"/>
      <c r="BC1140" s="42"/>
      <c r="BD1140" s="42"/>
      <c r="BE1140" s="42"/>
      <c r="BF1140" s="42"/>
      <c r="BG1140" s="42"/>
      <c r="BH1140" s="42"/>
      <c r="BI1140" s="42"/>
      <c r="BJ1140" s="42"/>
      <c r="BK1140" s="42"/>
      <c r="BL1140" s="42"/>
      <c r="BM1140" s="42"/>
      <c r="BN1140" s="42"/>
      <c r="BO1140" s="42"/>
      <c r="BP1140" s="42"/>
      <c r="BQ1140" s="42"/>
      <c r="BR1140" s="42"/>
      <c r="BS1140" s="42"/>
      <c r="BT1140" s="42"/>
      <c r="BU1140" s="42"/>
      <c r="BV1140" s="42"/>
      <c r="BW1140" s="42"/>
      <c r="BX1140" s="42">
        <v>0</v>
      </c>
      <c r="BY1140" s="42"/>
      <c r="BZ1140" s="42"/>
      <c r="CA1140" s="42"/>
      <c r="CB1140" s="42"/>
      <c r="CC1140" s="42"/>
      <c r="CD1140" s="42"/>
      <c r="CE1140" s="42"/>
      <c r="CF1140" s="42"/>
      <c r="CG1140" s="42"/>
      <c r="CH1140" s="42"/>
      <c r="CI1140" s="42"/>
      <c r="CJ1140" s="42">
        <v>0</v>
      </c>
    </row>
    <row r="1142" ht="12.75">
      <c r="A1142" s="43">
        <v>52</v>
      </c>
      <c r="B1142" s="43">
        <f>B1230</f>
        <v>1</v>
      </c>
      <c r="C1142" s="43">
        <f>C1230</f>
        <v>4</v>
      </c>
      <c r="D1142" s="43">
        <f>D1230</f>
        <v>1140</v>
      </c>
      <c r="E1142" s="43">
        <f>E1230</f>
        <v>0</v>
      </c>
      <c r="F1142" s="43" t="str">
        <f>F1230</f>
        <v xml:space="preserve">Новый раздел</v>
      </c>
      <c r="G1142" s="43" t="str">
        <f>G1230</f>
        <v xml:space="preserve">Даниловский монастырь, ул.Даниловский вал</v>
      </c>
      <c r="H1142" s="43"/>
      <c r="I1142" s="43"/>
      <c r="J1142" s="43"/>
      <c r="K1142" s="43"/>
      <c r="L1142" s="43"/>
      <c r="M1142" s="43"/>
      <c r="N1142" s="43"/>
      <c r="O1142" s="43">
        <f>O1230</f>
        <v>126680.33</v>
      </c>
      <c r="P1142" s="43">
        <f>P1230</f>
        <v>68302</v>
      </c>
      <c r="Q1142" s="43">
        <f>Q1230</f>
        <v>45959.529999999999</v>
      </c>
      <c r="R1142" s="43">
        <f>R1230</f>
        <v>23804.700000000001</v>
      </c>
      <c r="S1142" s="43">
        <f>S1230</f>
        <v>12418.799999999999</v>
      </c>
      <c r="T1142" s="43">
        <f>T1230</f>
        <v>0</v>
      </c>
      <c r="U1142" s="43">
        <f>U1230</f>
        <v>47.700000000000003</v>
      </c>
      <c r="V1142" s="43">
        <f>V1230</f>
        <v>0</v>
      </c>
      <c r="W1142" s="43">
        <f>W1230</f>
        <v>0</v>
      </c>
      <c r="X1142" s="43">
        <f>X1230</f>
        <v>8693.1599999999999</v>
      </c>
      <c r="Y1142" s="43">
        <f>Y1230</f>
        <v>1241.8800000000001</v>
      </c>
      <c r="Z1142" s="43">
        <f>Z1230</f>
        <v>0</v>
      </c>
      <c r="AA1142" s="43">
        <f>AA1230</f>
        <v>0</v>
      </c>
      <c r="AB1142" s="43">
        <f>AB1230</f>
        <v>0</v>
      </c>
      <c r="AC1142" s="43">
        <f>AC1230</f>
        <v>0</v>
      </c>
      <c r="AD1142" s="43">
        <f>AD1230</f>
        <v>0</v>
      </c>
      <c r="AE1142" s="43">
        <f>AE1230</f>
        <v>0</v>
      </c>
      <c r="AF1142" s="43">
        <f>AF1230</f>
        <v>0</v>
      </c>
      <c r="AG1142" s="43">
        <f>AG1230</f>
        <v>0</v>
      </c>
      <c r="AH1142" s="43">
        <f>AH1230</f>
        <v>0</v>
      </c>
      <c r="AI1142" s="43">
        <f>AI1230</f>
        <v>0</v>
      </c>
      <c r="AJ1142" s="43">
        <f>AJ1230</f>
        <v>0</v>
      </c>
      <c r="AK1142" s="43">
        <f>AK1230</f>
        <v>0</v>
      </c>
      <c r="AL1142" s="43">
        <f>AL1230</f>
        <v>0</v>
      </c>
      <c r="AM1142" s="43">
        <f>AM1230</f>
        <v>0</v>
      </c>
      <c r="AN1142" s="43">
        <f>AN1230</f>
        <v>0</v>
      </c>
      <c r="AO1142" s="43">
        <f>AO1230</f>
        <v>0</v>
      </c>
      <c r="AP1142" s="43">
        <f>AP1230</f>
        <v>0</v>
      </c>
      <c r="AQ1142" s="43">
        <f>AQ1230</f>
        <v>0</v>
      </c>
      <c r="AR1142" s="43">
        <f>AR1230</f>
        <v>145875.17999999999</v>
      </c>
      <c r="AS1142" s="43">
        <f>AS1230</f>
        <v>0</v>
      </c>
      <c r="AT1142" s="43">
        <f>AT1230</f>
        <v>0</v>
      </c>
      <c r="AU1142" s="43">
        <f>AU1230</f>
        <v>145875.17999999999</v>
      </c>
      <c r="AV1142" s="43">
        <f>AV1230</f>
        <v>68302</v>
      </c>
      <c r="AW1142" s="43">
        <f>AW1230</f>
        <v>68302</v>
      </c>
      <c r="AX1142" s="43">
        <f>AX1230</f>
        <v>0</v>
      </c>
      <c r="AY1142" s="43">
        <f>AY1230</f>
        <v>68302</v>
      </c>
      <c r="AZ1142" s="43">
        <f>AZ1230</f>
        <v>0</v>
      </c>
      <c r="BA1142" s="43">
        <f>BA1230</f>
        <v>0</v>
      </c>
      <c r="BB1142" s="43">
        <f>BB1230</f>
        <v>0</v>
      </c>
      <c r="BC1142" s="43">
        <f>BC1230</f>
        <v>0</v>
      </c>
      <c r="BD1142" s="43">
        <f>BD1230</f>
        <v>0</v>
      </c>
      <c r="BE1142" s="43">
        <f>BE1230</f>
        <v>0</v>
      </c>
      <c r="BF1142" s="43">
        <f>BF1230</f>
        <v>0</v>
      </c>
      <c r="BG1142" s="43">
        <f>BG1230</f>
        <v>0</v>
      </c>
      <c r="BH1142" s="43">
        <f>BH1230</f>
        <v>0</v>
      </c>
      <c r="BI1142" s="43">
        <f>BI1230</f>
        <v>0</v>
      </c>
      <c r="BJ1142" s="43">
        <f>BJ1230</f>
        <v>0</v>
      </c>
      <c r="BK1142" s="43">
        <f>BK1230</f>
        <v>0</v>
      </c>
      <c r="BL1142" s="43">
        <f>BL1230</f>
        <v>0</v>
      </c>
      <c r="BM1142" s="43">
        <f>BM1230</f>
        <v>0</v>
      </c>
      <c r="BN1142" s="43">
        <f>BN1230</f>
        <v>0</v>
      </c>
      <c r="BO1142" s="43">
        <f>BO1230</f>
        <v>0</v>
      </c>
      <c r="BP1142" s="43">
        <f>BP1230</f>
        <v>0</v>
      </c>
      <c r="BQ1142" s="43">
        <f>BQ1230</f>
        <v>0</v>
      </c>
      <c r="BR1142" s="43">
        <f>BR1230</f>
        <v>0</v>
      </c>
      <c r="BS1142" s="43">
        <f>BS1230</f>
        <v>0</v>
      </c>
      <c r="BT1142" s="43">
        <f>BT1230</f>
        <v>0</v>
      </c>
      <c r="BU1142" s="43">
        <f>BU1230</f>
        <v>0</v>
      </c>
      <c r="BV1142" s="43">
        <f>BV1230</f>
        <v>0</v>
      </c>
      <c r="BW1142" s="43">
        <f>BW1230</f>
        <v>0</v>
      </c>
      <c r="BX1142" s="43">
        <f>BX1230</f>
        <v>0</v>
      </c>
      <c r="BY1142" s="43">
        <f>BY1230</f>
        <v>0</v>
      </c>
      <c r="BZ1142" s="43">
        <f>BZ1230</f>
        <v>0</v>
      </c>
      <c r="CA1142" s="43">
        <f>CA1230</f>
        <v>0</v>
      </c>
      <c r="CB1142" s="43">
        <f>CB1230</f>
        <v>0</v>
      </c>
      <c r="CC1142" s="43">
        <f>CC1230</f>
        <v>0</v>
      </c>
      <c r="CD1142" s="43">
        <f>CD1230</f>
        <v>0</v>
      </c>
      <c r="CE1142" s="43">
        <f>CE1230</f>
        <v>0</v>
      </c>
      <c r="CF1142" s="43">
        <f>CF1230</f>
        <v>0</v>
      </c>
      <c r="CG1142" s="43">
        <f>CG1230</f>
        <v>0</v>
      </c>
      <c r="CH1142" s="43">
        <f>CH1230</f>
        <v>0</v>
      </c>
      <c r="CI1142" s="43">
        <f>CI1230</f>
        <v>0</v>
      </c>
      <c r="CJ1142" s="43">
        <f>CJ1230</f>
        <v>0</v>
      </c>
      <c r="CK1142" s="43">
        <f>CK1230</f>
        <v>0</v>
      </c>
      <c r="CL1142" s="43">
        <f>CL1230</f>
        <v>0</v>
      </c>
      <c r="CM1142" s="43">
        <f>CM1230</f>
        <v>0</v>
      </c>
      <c r="CN1142" s="43">
        <f>CN1230</f>
        <v>0</v>
      </c>
      <c r="CO1142" s="43">
        <f>CO1230</f>
        <v>0</v>
      </c>
      <c r="CP1142" s="43">
        <f>CP1230</f>
        <v>0</v>
      </c>
      <c r="CQ1142" s="43">
        <f>CQ1230</f>
        <v>0</v>
      </c>
      <c r="CR1142" s="43">
        <f>CR1230</f>
        <v>0</v>
      </c>
      <c r="CS1142" s="43">
        <f>CS1230</f>
        <v>0</v>
      </c>
      <c r="CT1142" s="43">
        <f>CT1230</f>
        <v>0</v>
      </c>
      <c r="CU1142" s="43">
        <f>CU1230</f>
        <v>0</v>
      </c>
      <c r="CV1142" s="43">
        <f>CV1230</f>
        <v>0</v>
      </c>
      <c r="CW1142" s="43">
        <f>CW1230</f>
        <v>0</v>
      </c>
      <c r="CX1142" s="43">
        <f>CX1230</f>
        <v>0</v>
      </c>
      <c r="CY1142" s="43">
        <f>CY1230</f>
        <v>0</v>
      </c>
      <c r="CZ1142" s="43">
        <f>CZ1230</f>
        <v>0</v>
      </c>
      <c r="DA1142" s="43">
        <f>DA1230</f>
        <v>0</v>
      </c>
      <c r="DB1142" s="43">
        <f>DB1230</f>
        <v>0</v>
      </c>
      <c r="DC1142" s="43">
        <f>DC1230</f>
        <v>0</v>
      </c>
      <c r="DD1142" s="43">
        <f>DD1230</f>
        <v>0</v>
      </c>
      <c r="DE1142" s="43">
        <f>DE1230</f>
        <v>0</v>
      </c>
      <c r="DF1142" s="43">
        <f>DF1230</f>
        <v>0</v>
      </c>
      <c r="DG1142" s="44">
        <f>DG1230</f>
        <v>0</v>
      </c>
      <c r="DH1142" s="44">
        <f>DH1230</f>
        <v>0</v>
      </c>
      <c r="DI1142" s="44">
        <f>DI1230</f>
        <v>0</v>
      </c>
      <c r="DJ1142" s="44">
        <f>DJ1230</f>
        <v>0</v>
      </c>
      <c r="DK1142" s="44">
        <f>DK1230</f>
        <v>0</v>
      </c>
      <c r="DL1142" s="44">
        <f>DL1230</f>
        <v>0</v>
      </c>
      <c r="DM1142" s="44">
        <f>DM1230</f>
        <v>0</v>
      </c>
      <c r="DN1142" s="44">
        <f>DN1230</f>
        <v>0</v>
      </c>
      <c r="DO1142" s="44">
        <f>DO1230</f>
        <v>0</v>
      </c>
      <c r="DP1142" s="44">
        <f>DP1230</f>
        <v>0</v>
      </c>
      <c r="DQ1142" s="44">
        <f>DQ1230</f>
        <v>0</v>
      </c>
      <c r="DR1142" s="44">
        <f>DR1230</f>
        <v>0</v>
      </c>
      <c r="DS1142" s="44">
        <f>DS1230</f>
        <v>0</v>
      </c>
      <c r="DT1142" s="44">
        <f>DT1230</f>
        <v>0</v>
      </c>
      <c r="DU1142" s="44">
        <f>DU1230</f>
        <v>0</v>
      </c>
      <c r="DV1142" s="44">
        <f>DV1230</f>
        <v>0</v>
      </c>
      <c r="DW1142" s="44">
        <f>DW1230</f>
        <v>0</v>
      </c>
      <c r="DX1142" s="44">
        <f>DX1230</f>
        <v>0</v>
      </c>
      <c r="DY1142" s="44">
        <f>DY1230</f>
        <v>0</v>
      </c>
      <c r="DZ1142" s="44">
        <f>DZ1230</f>
        <v>0</v>
      </c>
      <c r="EA1142" s="44">
        <f>EA1230</f>
        <v>0</v>
      </c>
      <c r="EB1142" s="44">
        <f>EB1230</f>
        <v>0</v>
      </c>
      <c r="EC1142" s="44">
        <f>EC1230</f>
        <v>0</v>
      </c>
      <c r="ED1142" s="44">
        <f>ED1230</f>
        <v>0</v>
      </c>
      <c r="EE1142" s="44">
        <f>EE1230</f>
        <v>0</v>
      </c>
      <c r="EF1142" s="44">
        <f>EF1230</f>
        <v>0</v>
      </c>
      <c r="EG1142" s="44">
        <f>EG1230</f>
        <v>0</v>
      </c>
      <c r="EH1142" s="44">
        <f>EH1230</f>
        <v>0</v>
      </c>
      <c r="EI1142" s="44">
        <f>EI1230</f>
        <v>0</v>
      </c>
      <c r="EJ1142" s="44">
        <f>EJ1230</f>
        <v>0</v>
      </c>
      <c r="EK1142" s="44">
        <f>EK1230</f>
        <v>0</v>
      </c>
      <c r="EL1142" s="44">
        <f>EL1230</f>
        <v>0</v>
      </c>
      <c r="EM1142" s="44">
        <f>EM1230</f>
        <v>0</v>
      </c>
      <c r="EN1142" s="44">
        <f>EN1230</f>
        <v>0</v>
      </c>
      <c r="EO1142" s="44">
        <f>EO1230</f>
        <v>0</v>
      </c>
      <c r="EP1142" s="44">
        <f>EP1230</f>
        <v>0</v>
      </c>
      <c r="EQ1142" s="44">
        <f>EQ1230</f>
        <v>0</v>
      </c>
      <c r="ER1142" s="44">
        <f>ER1230</f>
        <v>0</v>
      </c>
      <c r="ES1142" s="44">
        <f>ES1230</f>
        <v>0</v>
      </c>
      <c r="ET1142" s="44">
        <f>ET1230</f>
        <v>0</v>
      </c>
      <c r="EU1142" s="44">
        <f>EU1230</f>
        <v>0</v>
      </c>
      <c r="EV1142" s="44">
        <f>EV1230</f>
        <v>0</v>
      </c>
      <c r="EW1142" s="44">
        <f>EW1230</f>
        <v>0</v>
      </c>
      <c r="EX1142" s="44">
        <f>EX1230</f>
        <v>0</v>
      </c>
      <c r="EY1142" s="44">
        <f>EY1230</f>
        <v>0</v>
      </c>
      <c r="EZ1142" s="44">
        <f>EZ1230</f>
        <v>0</v>
      </c>
      <c r="FA1142" s="44">
        <f>FA1230</f>
        <v>0</v>
      </c>
      <c r="FB1142" s="44">
        <f>FB1230</f>
        <v>0</v>
      </c>
      <c r="FC1142" s="44">
        <f>FC1230</f>
        <v>0</v>
      </c>
      <c r="FD1142" s="44">
        <f>FD1230</f>
        <v>0</v>
      </c>
      <c r="FE1142" s="44">
        <f>FE1230</f>
        <v>0</v>
      </c>
      <c r="FF1142" s="44">
        <f>FF1230</f>
        <v>0</v>
      </c>
      <c r="FG1142" s="44">
        <f>FG1230</f>
        <v>0</v>
      </c>
      <c r="FH1142" s="44">
        <f>FH1230</f>
        <v>0</v>
      </c>
      <c r="FI1142" s="44">
        <f>FI1230</f>
        <v>0</v>
      </c>
      <c r="FJ1142" s="44">
        <f>FJ1230</f>
        <v>0</v>
      </c>
      <c r="FK1142" s="44">
        <f>FK1230</f>
        <v>0</v>
      </c>
      <c r="FL1142" s="44">
        <f>FL1230</f>
        <v>0</v>
      </c>
      <c r="FM1142" s="44">
        <f>FM1230</f>
        <v>0</v>
      </c>
      <c r="FN1142" s="44">
        <f>FN1230</f>
        <v>0</v>
      </c>
      <c r="FO1142" s="44">
        <f>FO1230</f>
        <v>0</v>
      </c>
      <c r="FP1142" s="44">
        <f>FP1230</f>
        <v>0</v>
      </c>
      <c r="FQ1142" s="44">
        <f>FQ1230</f>
        <v>0</v>
      </c>
      <c r="FR1142" s="44">
        <f>FR1230</f>
        <v>0</v>
      </c>
      <c r="FS1142" s="44">
        <f>FS1230</f>
        <v>0</v>
      </c>
      <c r="FT1142" s="44">
        <f>FT1230</f>
        <v>0</v>
      </c>
      <c r="FU1142" s="44">
        <f>FU1230</f>
        <v>0</v>
      </c>
      <c r="FV1142" s="44">
        <f>FV1230</f>
        <v>0</v>
      </c>
      <c r="FW1142" s="44">
        <f>FW1230</f>
        <v>0</v>
      </c>
      <c r="FX1142" s="44">
        <f>FX1230</f>
        <v>0</v>
      </c>
      <c r="FY1142" s="44">
        <f>FY1230</f>
        <v>0</v>
      </c>
      <c r="FZ1142" s="44">
        <f>FZ1230</f>
        <v>0</v>
      </c>
      <c r="GA1142" s="44">
        <f>GA1230</f>
        <v>0</v>
      </c>
      <c r="GB1142" s="44">
        <f>GB1230</f>
        <v>0</v>
      </c>
      <c r="GC1142" s="44">
        <f>GC1230</f>
        <v>0</v>
      </c>
      <c r="GD1142" s="44">
        <f>GD1230</f>
        <v>0</v>
      </c>
      <c r="GE1142" s="44">
        <f>GE1230</f>
        <v>0</v>
      </c>
      <c r="GF1142" s="44">
        <f>GF1230</f>
        <v>0</v>
      </c>
      <c r="GG1142" s="44">
        <f>GG1230</f>
        <v>0</v>
      </c>
      <c r="GH1142" s="44">
        <f>GH1230</f>
        <v>0</v>
      </c>
      <c r="GI1142" s="44">
        <f>GI1230</f>
        <v>0</v>
      </c>
      <c r="GJ1142" s="44">
        <f>GJ1230</f>
        <v>0</v>
      </c>
      <c r="GK1142" s="44">
        <f>GK1230</f>
        <v>0</v>
      </c>
      <c r="GL1142" s="44">
        <f>GL1230</f>
        <v>0</v>
      </c>
      <c r="GM1142" s="44">
        <f>GM1230</f>
        <v>0</v>
      </c>
      <c r="GN1142" s="44">
        <f>GN1230</f>
        <v>0</v>
      </c>
      <c r="GO1142" s="44">
        <f>GO1230</f>
        <v>0</v>
      </c>
      <c r="GP1142" s="44">
        <f>GP1230</f>
        <v>0</v>
      </c>
      <c r="GQ1142" s="44">
        <f>GQ1230</f>
        <v>0</v>
      </c>
      <c r="GR1142" s="44">
        <f>GR1230</f>
        <v>0</v>
      </c>
      <c r="GS1142" s="44">
        <f>GS1230</f>
        <v>0</v>
      </c>
      <c r="GT1142" s="44">
        <f>GT1230</f>
        <v>0</v>
      </c>
      <c r="GU1142" s="44">
        <f>GU1230</f>
        <v>0</v>
      </c>
      <c r="GV1142" s="44">
        <f>GV1230</f>
        <v>0</v>
      </c>
      <c r="GW1142" s="44">
        <f>GW1230</f>
        <v>0</v>
      </c>
      <c r="GX1142" s="44">
        <f>GX1230</f>
        <v>0</v>
      </c>
    </row>
    <row r="1144" ht="12.75">
      <c r="A1144" s="42">
        <v>5</v>
      </c>
      <c r="B1144" s="42">
        <v>1</v>
      </c>
      <c r="C1144" s="42"/>
      <c r="D1144" s="42">
        <f>ROW(A1153)</f>
        <v>1153</v>
      </c>
      <c r="E1144" s="42"/>
      <c r="F1144" s="42" t="s">
        <v>99</v>
      </c>
      <c r="G1144" s="42" t="s">
        <v>100</v>
      </c>
      <c r="H1144" s="42"/>
      <c r="I1144" s="42">
        <v>0</v>
      </c>
      <c r="J1144" s="42"/>
      <c r="K1144" s="42">
        <v>-1</v>
      </c>
      <c r="L1144" s="42"/>
      <c r="M1144" s="42"/>
      <c r="N1144" s="42"/>
      <c r="O1144" s="42"/>
      <c r="P1144" s="42"/>
      <c r="Q1144" s="42"/>
      <c r="R1144" s="42"/>
      <c r="S1144" s="42">
        <v>0</v>
      </c>
      <c r="T1144" s="42"/>
      <c r="U1144" s="42"/>
      <c r="V1144" s="42">
        <v>0</v>
      </c>
      <c r="W1144" s="42"/>
      <c r="X1144" s="42"/>
      <c r="Y1144" s="42"/>
      <c r="Z1144" s="42"/>
      <c r="AA1144" s="42"/>
      <c r="AB1144" s="42"/>
      <c r="AC1144" s="42"/>
      <c r="AD1144" s="42"/>
      <c r="AE1144" s="42"/>
      <c r="AF1144" s="42"/>
      <c r="AG1144" s="42"/>
      <c r="AH1144" s="42"/>
      <c r="AI1144" s="42"/>
      <c r="AJ1144" s="42"/>
      <c r="AK1144" s="42"/>
      <c r="AL1144" s="42"/>
      <c r="AM1144" s="42"/>
      <c r="AN1144" s="42"/>
      <c r="AO1144" s="42"/>
      <c r="AP1144" s="42"/>
      <c r="AQ1144" s="42"/>
      <c r="AR1144" s="42"/>
      <c r="AS1144" s="42"/>
      <c r="AT1144" s="42"/>
      <c r="AU1144" s="42"/>
      <c r="AV1144" s="42"/>
      <c r="AW1144" s="42"/>
      <c r="AX1144" s="42"/>
      <c r="AY1144" s="42"/>
      <c r="AZ1144" s="42"/>
      <c r="BA1144" s="42"/>
      <c r="BB1144" s="42"/>
      <c r="BC1144" s="42"/>
      <c r="BD1144" s="42"/>
      <c r="BE1144" s="42"/>
      <c r="BF1144" s="42"/>
      <c r="BG1144" s="42"/>
      <c r="BH1144" s="42"/>
      <c r="BI1144" s="42"/>
      <c r="BJ1144" s="42"/>
      <c r="BK1144" s="42"/>
      <c r="BL1144" s="42"/>
      <c r="BM1144" s="42"/>
      <c r="BN1144" s="42"/>
      <c r="BO1144" s="42"/>
      <c r="BP1144" s="42"/>
      <c r="BQ1144" s="42"/>
      <c r="BR1144" s="42"/>
      <c r="BS1144" s="42"/>
      <c r="BT1144" s="42"/>
      <c r="BU1144" s="42"/>
      <c r="BV1144" s="42"/>
      <c r="BW1144" s="42"/>
      <c r="BX1144" s="42">
        <v>0</v>
      </c>
      <c r="BY1144" s="42"/>
      <c r="BZ1144" s="42"/>
      <c r="CA1144" s="42"/>
      <c r="CB1144" s="42"/>
      <c r="CC1144" s="42"/>
      <c r="CD1144" s="42"/>
      <c r="CE1144" s="42"/>
      <c r="CF1144" s="42"/>
      <c r="CG1144" s="42"/>
      <c r="CH1144" s="42"/>
      <c r="CI1144" s="42"/>
      <c r="CJ1144" s="42">
        <v>0</v>
      </c>
    </row>
    <row r="1146" ht="12.75">
      <c r="A1146" s="43">
        <v>52</v>
      </c>
      <c r="B1146" s="43">
        <f>B1153</f>
        <v>1</v>
      </c>
      <c r="C1146" s="43">
        <f>C1153</f>
        <v>5</v>
      </c>
      <c r="D1146" s="43">
        <f>D1153</f>
        <v>1144</v>
      </c>
      <c r="E1146" s="43">
        <f>E1153</f>
        <v>0</v>
      </c>
      <c r="F1146" s="43" t="str">
        <f>F1153</f>
        <v xml:space="preserve">Новый подраздел</v>
      </c>
      <c r="G1146" s="43" t="str">
        <f>G1153</f>
        <v xml:space="preserve">Ремонт асфальтобетонного покрытия - 150,0 м2</v>
      </c>
      <c r="H1146" s="43"/>
      <c r="I1146" s="43"/>
      <c r="J1146" s="43"/>
      <c r="K1146" s="43"/>
      <c r="L1146" s="43"/>
      <c r="M1146" s="43"/>
      <c r="N1146" s="43"/>
      <c r="O1146" s="43">
        <f>O1153</f>
        <v>102166.83</v>
      </c>
      <c r="P1146" s="43">
        <f>P1153</f>
        <v>56811</v>
      </c>
      <c r="Q1146" s="43">
        <f>Q1153</f>
        <v>35899.830000000002</v>
      </c>
      <c r="R1146" s="43">
        <f>R1153</f>
        <v>18274.860000000001</v>
      </c>
      <c r="S1146" s="43">
        <f>S1153</f>
        <v>9456</v>
      </c>
      <c r="T1146" s="43">
        <f>T1153</f>
        <v>0</v>
      </c>
      <c r="U1146" s="43">
        <f>U1153</f>
        <v>34.5</v>
      </c>
      <c r="V1146" s="43">
        <f>V1153</f>
        <v>0</v>
      </c>
      <c r="W1146" s="43">
        <f>W1153</f>
        <v>0</v>
      </c>
      <c r="X1146" s="43">
        <f>X1153</f>
        <v>6619.1999999999998</v>
      </c>
      <c r="Y1146" s="43">
        <f>Y1153</f>
        <v>945.60000000000002</v>
      </c>
      <c r="Z1146" s="43">
        <f>Z1153</f>
        <v>0</v>
      </c>
      <c r="AA1146" s="43">
        <f>AA1153</f>
        <v>0</v>
      </c>
      <c r="AB1146" s="43">
        <f>AB1153</f>
        <v>102166.83</v>
      </c>
      <c r="AC1146" s="43">
        <f>AC1153</f>
        <v>56811</v>
      </c>
      <c r="AD1146" s="43">
        <f>AD1153</f>
        <v>35899.830000000002</v>
      </c>
      <c r="AE1146" s="43">
        <f>AE1153</f>
        <v>18274.860000000001</v>
      </c>
      <c r="AF1146" s="43">
        <f>AF1153</f>
        <v>9456</v>
      </c>
      <c r="AG1146" s="43">
        <f>AG1153</f>
        <v>0</v>
      </c>
      <c r="AH1146" s="43">
        <f>AH1153</f>
        <v>34.5</v>
      </c>
      <c r="AI1146" s="43">
        <f>AI1153</f>
        <v>0</v>
      </c>
      <c r="AJ1146" s="43">
        <f>AJ1153</f>
        <v>0</v>
      </c>
      <c r="AK1146" s="43">
        <f>AK1153</f>
        <v>6619.1999999999998</v>
      </c>
      <c r="AL1146" s="43">
        <f>AL1153</f>
        <v>945.60000000000002</v>
      </c>
      <c r="AM1146" s="43">
        <f>AM1153</f>
        <v>0</v>
      </c>
      <c r="AN1146" s="43">
        <f>AN1153</f>
        <v>0</v>
      </c>
      <c r="AO1146" s="43">
        <f>AO1153</f>
        <v>0</v>
      </c>
      <c r="AP1146" s="43">
        <f>AP1153</f>
        <v>0</v>
      </c>
      <c r="AQ1146" s="43">
        <f>AQ1153</f>
        <v>0</v>
      </c>
      <c r="AR1146" s="43">
        <f>AR1153</f>
        <v>116550.21000000001</v>
      </c>
      <c r="AS1146" s="43">
        <f>AS1153</f>
        <v>0</v>
      </c>
      <c r="AT1146" s="43">
        <f>AT1153</f>
        <v>0</v>
      </c>
      <c r="AU1146" s="43">
        <f>AU1153</f>
        <v>116550.21000000001</v>
      </c>
      <c r="AV1146" s="43">
        <f>AV1153</f>
        <v>56811</v>
      </c>
      <c r="AW1146" s="43">
        <f>AW1153</f>
        <v>56811</v>
      </c>
      <c r="AX1146" s="43">
        <f>AX1153</f>
        <v>0</v>
      </c>
      <c r="AY1146" s="43">
        <f>AY1153</f>
        <v>56811</v>
      </c>
      <c r="AZ1146" s="43">
        <f>AZ1153</f>
        <v>0</v>
      </c>
      <c r="BA1146" s="43">
        <f>BA1153</f>
        <v>0</v>
      </c>
      <c r="BB1146" s="43">
        <f>BB1153</f>
        <v>0</v>
      </c>
      <c r="BC1146" s="43">
        <f>BC1153</f>
        <v>0</v>
      </c>
      <c r="BD1146" s="43">
        <f>BD1153</f>
        <v>0</v>
      </c>
      <c r="BE1146" s="43">
        <f>BE1153</f>
        <v>0</v>
      </c>
      <c r="BF1146" s="43">
        <f>BF1153</f>
        <v>0</v>
      </c>
      <c r="BG1146" s="43">
        <f>BG1153</f>
        <v>0</v>
      </c>
      <c r="BH1146" s="43">
        <f>BH1153</f>
        <v>0</v>
      </c>
      <c r="BI1146" s="43">
        <f>BI1153</f>
        <v>0</v>
      </c>
      <c r="BJ1146" s="43">
        <f>BJ1153</f>
        <v>0</v>
      </c>
      <c r="BK1146" s="43">
        <f>BK1153</f>
        <v>0</v>
      </c>
      <c r="BL1146" s="43">
        <f>BL1153</f>
        <v>0</v>
      </c>
      <c r="BM1146" s="43">
        <f>BM1153</f>
        <v>0</v>
      </c>
      <c r="BN1146" s="43">
        <f>BN1153</f>
        <v>0</v>
      </c>
      <c r="BO1146" s="43">
        <f>BO1153</f>
        <v>0</v>
      </c>
      <c r="BP1146" s="43">
        <f>BP1153</f>
        <v>0</v>
      </c>
      <c r="BQ1146" s="43">
        <f>BQ1153</f>
        <v>0</v>
      </c>
      <c r="BR1146" s="43">
        <f>BR1153</f>
        <v>0</v>
      </c>
      <c r="BS1146" s="43">
        <f>BS1153</f>
        <v>0</v>
      </c>
      <c r="BT1146" s="43">
        <f>BT1153</f>
        <v>0</v>
      </c>
      <c r="BU1146" s="43">
        <f>BU1153</f>
        <v>0</v>
      </c>
      <c r="BV1146" s="43">
        <f>BV1153</f>
        <v>0</v>
      </c>
      <c r="BW1146" s="43">
        <f>BW1153</f>
        <v>0</v>
      </c>
      <c r="BX1146" s="43">
        <f>BX1153</f>
        <v>0</v>
      </c>
      <c r="BY1146" s="43">
        <f>BY1153</f>
        <v>0</v>
      </c>
      <c r="BZ1146" s="43">
        <f>BZ1153</f>
        <v>0</v>
      </c>
      <c r="CA1146" s="43">
        <f>CA1153</f>
        <v>116550.21000000001</v>
      </c>
      <c r="CB1146" s="43">
        <f>CB1153</f>
        <v>0</v>
      </c>
      <c r="CC1146" s="43">
        <f>CC1153</f>
        <v>0</v>
      </c>
      <c r="CD1146" s="43">
        <f>CD1153</f>
        <v>116550.21000000001</v>
      </c>
      <c r="CE1146" s="43">
        <f>CE1153</f>
        <v>56811</v>
      </c>
      <c r="CF1146" s="43">
        <f>CF1153</f>
        <v>56811</v>
      </c>
      <c r="CG1146" s="43">
        <f>CG1153</f>
        <v>0</v>
      </c>
      <c r="CH1146" s="43">
        <f>CH1153</f>
        <v>56811</v>
      </c>
      <c r="CI1146" s="43">
        <f>CI1153</f>
        <v>0</v>
      </c>
      <c r="CJ1146" s="43">
        <f>CJ1153</f>
        <v>0</v>
      </c>
      <c r="CK1146" s="43">
        <f>CK1153</f>
        <v>0</v>
      </c>
      <c r="CL1146" s="43">
        <f>CL1153</f>
        <v>0</v>
      </c>
      <c r="CM1146" s="43">
        <f>CM1153</f>
        <v>0</v>
      </c>
      <c r="CN1146" s="43">
        <f>CN1153</f>
        <v>0</v>
      </c>
      <c r="CO1146" s="43">
        <f>CO1153</f>
        <v>0</v>
      </c>
      <c r="CP1146" s="43">
        <f>CP1153</f>
        <v>0</v>
      </c>
      <c r="CQ1146" s="43">
        <f>CQ1153</f>
        <v>0</v>
      </c>
      <c r="CR1146" s="43">
        <f>CR1153</f>
        <v>0</v>
      </c>
      <c r="CS1146" s="43">
        <f>CS1153</f>
        <v>0</v>
      </c>
      <c r="CT1146" s="43">
        <f>CT1153</f>
        <v>0</v>
      </c>
      <c r="CU1146" s="43">
        <f>CU1153</f>
        <v>0</v>
      </c>
      <c r="CV1146" s="43">
        <f>CV1153</f>
        <v>0</v>
      </c>
      <c r="CW1146" s="43">
        <f>CW1153</f>
        <v>0</v>
      </c>
      <c r="CX1146" s="43">
        <f>CX1153</f>
        <v>0</v>
      </c>
      <c r="CY1146" s="43">
        <f>CY1153</f>
        <v>0</v>
      </c>
      <c r="CZ1146" s="43">
        <f>CZ1153</f>
        <v>0</v>
      </c>
      <c r="DA1146" s="43">
        <f>DA1153</f>
        <v>0</v>
      </c>
      <c r="DB1146" s="43">
        <f>DB1153</f>
        <v>0</v>
      </c>
      <c r="DC1146" s="43">
        <f>DC1153</f>
        <v>0</v>
      </c>
      <c r="DD1146" s="43">
        <f>DD1153</f>
        <v>0</v>
      </c>
      <c r="DE1146" s="43">
        <f>DE1153</f>
        <v>0</v>
      </c>
      <c r="DF1146" s="43">
        <f>DF1153</f>
        <v>0</v>
      </c>
      <c r="DG1146" s="44">
        <f>DG1153</f>
        <v>0</v>
      </c>
      <c r="DH1146" s="44">
        <f>DH1153</f>
        <v>0</v>
      </c>
      <c r="DI1146" s="44">
        <f>DI1153</f>
        <v>0</v>
      </c>
      <c r="DJ1146" s="44">
        <f>DJ1153</f>
        <v>0</v>
      </c>
      <c r="DK1146" s="44">
        <f>DK1153</f>
        <v>0</v>
      </c>
      <c r="DL1146" s="44">
        <f>DL1153</f>
        <v>0</v>
      </c>
      <c r="DM1146" s="44">
        <f>DM1153</f>
        <v>0</v>
      </c>
      <c r="DN1146" s="44">
        <f>DN1153</f>
        <v>0</v>
      </c>
      <c r="DO1146" s="44">
        <f>DO1153</f>
        <v>0</v>
      </c>
      <c r="DP1146" s="44">
        <f>DP1153</f>
        <v>0</v>
      </c>
      <c r="DQ1146" s="44">
        <f>DQ1153</f>
        <v>0</v>
      </c>
      <c r="DR1146" s="44">
        <f>DR1153</f>
        <v>0</v>
      </c>
      <c r="DS1146" s="44">
        <f>DS1153</f>
        <v>0</v>
      </c>
      <c r="DT1146" s="44">
        <f>DT1153</f>
        <v>0</v>
      </c>
      <c r="DU1146" s="44">
        <f>DU1153</f>
        <v>0</v>
      </c>
      <c r="DV1146" s="44">
        <f>DV1153</f>
        <v>0</v>
      </c>
      <c r="DW1146" s="44">
        <f>DW1153</f>
        <v>0</v>
      </c>
      <c r="DX1146" s="44">
        <f>DX1153</f>
        <v>0</v>
      </c>
      <c r="DY1146" s="44">
        <f>DY1153</f>
        <v>0</v>
      </c>
      <c r="DZ1146" s="44">
        <f>DZ1153</f>
        <v>0</v>
      </c>
      <c r="EA1146" s="44">
        <f>EA1153</f>
        <v>0</v>
      </c>
      <c r="EB1146" s="44">
        <f>EB1153</f>
        <v>0</v>
      </c>
      <c r="EC1146" s="44">
        <f>EC1153</f>
        <v>0</v>
      </c>
      <c r="ED1146" s="44">
        <f>ED1153</f>
        <v>0</v>
      </c>
      <c r="EE1146" s="44">
        <f>EE1153</f>
        <v>0</v>
      </c>
      <c r="EF1146" s="44">
        <f>EF1153</f>
        <v>0</v>
      </c>
      <c r="EG1146" s="44">
        <f>EG1153</f>
        <v>0</v>
      </c>
      <c r="EH1146" s="44">
        <f>EH1153</f>
        <v>0</v>
      </c>
      <c r="EI1146" s="44">
        <f>EI1153</f>
        <v>0</v>
      </c>
      <c r="EJ1146" s="44">
        <f>EJ1153</f>
        <v>0</v>
      </c>
      <c r="EK1146" s="44">
        <f>EK1153</f>
        <v>0</v>
      </c>
      <c r="EL1146" s="44">
        <f>EL1153</f>
        <v>0</v>
      </c>
      <c r="EM1146" s="44">
        <f>EM1153</f>
        <v>0</v>
      </c>
      <c r="EN1146" s="44">
        <f>EN1153</f>
        <v>0</v>
      </c>
      <c r="EO1146" s="44">
        <f>EO1153</f>
        <v>0</v>
      </c>
      <c r="EP1146" s="44">
        <f>EP1153</f>
        <v>0</v>
      </c>
      <c r="EQ1146" s="44">
        <f>EQ1153</f>
        <v>0</v>
      </c>
      <c r="ER1146" s="44">
        <f>ER1153</f>
        <v>0</v>
      </c>
      <c r="ES1146" s="44">
        <f>ES1153</f>
        <v>0</v>
      </c>
      <c r="ET1146" s="44">
        <f>ET1153</f>
        <v>0</v>
      </c>
      <c r="EU1146" s="44">
        <f>EU1153</f>
        <v>0</v>
      </c>
      <c r="EV1146" s="44">
        <f>EV1153</f>
        <v>0</v>
      </c>
      <c r="EW1146" s="44">
        <f>EW1153</f>
        <v>0</v>
      </c>
      <c r="EX1146" s="44">
        <f>EX1153</f>
        <v>0</v>
      </c>
      <c r="EY1146" s="44">
        <f>EY1153</f>
        <v>0</v>
      </c>
      <c r="EZ1146" s="44">
        <f>EZ1153</f>
        <v>0</v>
      </c>
      <c r="FA1146" s="44">
        <f>FA1153</f>
        <v>0</v>
      </c>
      <c r="FB1146" s="44">
        <f>FB1153</f>
        <v>0</v>
      </c>
      <c r="FC1146" s="44">
        <f>FC1153</f>
        <v>0</v>
      </c>
      <c r="FD1146" s="44">
        <f>FD1153</f>
        <v>0</v>
      </c>
      <c r="FE1146" s="44">
        <f>FE1153</f>
        <v>0</v>
      </c>
      <c r="FF1146" s="44">
        <f>FF1153</f>
        <v>0</v>
      </c>
      <c r="FG1146" s="44">
        <f>FG1153</f>
        <v>0</v>
      </c>
      <c r="FH1146" s="44">
        <f>FH1153</f>
        <v>0</v>
      </c>
      <c r="FI1146" s="44">
        <f>FI1153</f>
        <v>0</v>
      </c>
      <c r="FJ1146" s="44">
        <f>FJ1153</f>
        <v>0</v>
      </c>
      <c r="FK1146" s="44">
        <f>FK1153</f>
        <v>0</v>
      </c>
      <c r="FL1146" s="44">
        <f>FL1153</f>
        <v>0</v>
      </c>
      <c r="FM1146" s="44">
        <f>FM1153</f>
        <v>0</v>
      </c>
      <c r="FN1146" s="44">
        <f>FN1153</f>
        <v>0</v>
      </c>
      <c r="FO1146" s="44">
        <f>FO1153</f>
        <v>0</v>
      </c>
      <c r="FP1146" s="44">
        <f>FP1153</f>
        <v>0</v>
      </c>
      <c r="FQ1146" s="44">
        <f>FQ1153</f>
        <v>0</v>
      </c>
      <c r="FR1146" s="44">
        <f>FR1153</f>
        <v>0</v>
      </c>
      <c r="FS1146" s="44">
        <f>FS1153</f>
        <v>0</v>
      </c>
      <c r="FT1146" s="44">
        <f>FT1153</f>
        <v>0</v>
      </c>
      <c r="FU1146" s="44">
        <f>FU1153</f>
        <v>0</v>
      </c>
      <c r="FV1146" s="44">
        <f>FV1153</f>
        <v>0</v>
      </c>
      <c r="FW1146" s="44">
        <f>FW1153</f>
        <v>0</v>
      </c>
      <c r="FX1146" s="44">
        <f>FX1153</f>
        <v>0</v>
      </c>
      <c r="FY1146" s="44">
        <f>FY1153</f>
        <v>0</v>
      </c>
      <c r="FZ1146" s="44">
        <f>FZ1153</f>
        <v>0</v>
      </c>
      <c r="GA1146" s="44">
        <f>GA1153</f>
        <v>0</v>
      </c>
      <c r="GB1146" s="44">
        <f>GB1153</f>
        <v>0</v>
      </c>
      <c r="GC1146" s="44">
        <f>GC1153</f>
        <v>0</v>
      </c>
      <c r="GD1146" s="44">
        <f>GD1153</f>
        <v>0</v>
      </c>
      <c r="GE1146" s="44">
        <f>GE1153</f>
        <v>0</v>
      </c>
      <c r="GF1146" s="44">
        <f>GF1153</f>
        <v>0</v>
      </c>
      <c r="GG1146" s="44">
        <f>GG1153</f>
        <v>0</v>
      </c>
      <c r="GH1146" s="44">
        <f>GH1153</f>
        <v>0</v>
      </c>
      <c r="GI1146" s="44">
        <f>GI1153</f>
        <v>0</v>
      </c>
      <c r="GJ1146" s="44">
        <f>GJ1153</f>
        <v>0</v>
      </c>
      <c r="GK1146" s="44">
        <f>GK1153</f>
        <v>0</v>
      </c>
      <c r="GL1146" s="44">
        <f>GL1153</f>
        <v>0</v>
      </c>
      <c r="GM1146" s="44">
        <f>GM1153</f>
        <v>0</v>
      </c>
      <c r="GN1146" s="44">
        <f>GN1153</f>
        <v>0</v>
      </c>
      <c r="GO1146" s="44">
        <f>GO1153</f>
        <v>0</v>
      </c>
      <c r="GP1146" s="44">
        <f>GP1153</f>
        <v>0</v>
      </c>
      <c r="GQ1146" s="44">
        <f>GQ1153</f>
        <v>0</v>
      </c>
      <c r="GR1146" s="44">
        <f>GR1153</f>
        <v>0</v>
      </c>
      <c r="GS1146" s="44">
        <f>GS1153</f>
        <v>0</v>
      </c>
      <c r="GT1146" s="44">
        <f>GT1153</f>
        <v>0</v>
      </c>
      <c r="GU1146" s="44">
        <f>GU1153</f>
        <v>0</v>
      </c>
      <c r="GV1146" s="44">
        <f>GV1153</f>
        <v>0</v>
      </c>
      <c r="GW1146" s="44">
        <f>GW1153</f>
        <v>0</v>
      </c>
      <c r="GX1146" s="44">
        <f>GX1153</f>
        <v>0</v>
      </c>
    </row>
    <row r="1148" ht="12.75">
      <c r="A1148">
        <v>17</v>
      </c>
      <c r="B1148">
        <v>1</v>
      </c>
      <c r="D1148">
        <f>ROW(EtalonRes!A263)</f>
        <v>263</v>
      </c>
      <c r="E1148" t="s">
        <v>101</v>
      </c>
      <c r="F1148" t="s">
        <v>102</v>
      </c>
      <c r="G1148" t="s">
        <v>103</v>
      </c>
      <c r="H1148" t="s">
        <v>104</v>
      </c>
      <c r="I1148">
        <v>150</v>
      </c>
      <c r="J1148">
        <v>0</v>
      </c>
      <c r="K1148">
        <v>150</v>
      </c>
      <c r="O1148">
        <f t="shared" ref="O1148:O1151" si="791">ROUND(CP1148,2)</f>
        <v>79995</v>
      </c>
      <c r="P1148">
        <f t="shared" ref="P1148:P1151" si="792">ROUND(CQ1148*I1148,2)</f>
        <v>56811</v>
      </c>
      <c r="Q1148">
        <f t="shared" ref="Q1148:Q1151" si="793">ROUND(CR1148*I1148,2)</f>
        <v>13728</v>
      </c>
      <c r="R1148">
        <f t="shared" ref="R1148:R1151" si="794">ROUND(CS1148*I1148,2)</f>
        <v>6313.5</v>
      </c>
      <c r="S1148">
        <f t="shared" ref="S1148:S1151" si="795">ROUND(CT1148*I1148,2)</f>
        <v>9456</v>
      </c>
      <c r="T1148">
        <f t="shared" ref="T1148:T1151" si="796">ROUND(CU1148*I1148,2)</f>
        <v>0</v>
      </c>
      <c r="U1148">
        <f t="shared" ref="U1148:U1151" si="797">CV1148*I1148</f>
        <v>34.5</v>
      </c>
      <c r="V1148">
        <f t="shared" ref="V1148:V1151" si="798">CW1148*I1148</f>
        <v>0</v>
      </c>
      <c r="W1148">
        <f t="shared" ref="W1148:W1151" si="799">ROUND(CX1148*I1148,2)</f>
        <v>0</v>
      </c>
      <c r="X1148">
        <f t="shared" ref="X1148:X1151" si="800">ROUND(CY1148,2)</f>
        <v>6619.1999999999998</v>
      </c>
      <c r="Y1148">
        <f t="shared" ref="Y1148:Y1151" si="801">ROUND(CZ1148,2)</f>
        <v>945.60000000000002</v>
      </c>
      <c r="AA1148">
        <v>52146028</v>
      </c>
      <c r="AB1148">
        <f t="shared" ref="AB1148:AB1151" si="802">ROUND((AC1148+AD1148+AF1148),6)</f>
        <v>533.29999999999995</v>
      </c>
      <c r="AC1148">
        <f t="shared" ref="AC1148:AC1151" si="803">ROUND((ES1148),6)</f>
        <v>378.74000000000001</v>
      </c>
      <c r="AD1148">
        <f t="shared" ref="AD1148:AD1150" si="804">ROUND((((ET1148)-(EU1148))+AE1148),6)</f>
        <v>91.519999999999996</v>
      </c>
      <c r="AE1148">
        <f t="shared" ref="AE1148:AE1150" si="805">ROUND((EU1148),6)</f>
        <v>42.090000000000003</v>
      </c>
      <c r="AF1148">
        <f t="shared" ref="AF1148:AF1150" si="806">ROUND((EV1148),6)</f>
        <v>63.039999999999999</v>
      </c>
      <c r="AG1148">
        <f t="shared" ref="AG1148:AG1151" si="807">ROUND((AP1148),6)</f>
        <v>0</v>
      </c>
      <c r="AH1148">
        <f t="shared" ref="AH1148:AH1150" si="808">(EW1148)</f>
        <v>0.23000000000000001</v>
      </c>
      <c r="AI1148">
        <f t="shared" ref="AI1148:AI1150" si="809">(EX1148)</f>
        <v>0</v>
      </c>
      <c r="AJ1148">
        <f t="shared" ref="AJ1148:AJ1151" si="810">(AS1148)</f>
        <v>0</v>
      </c>
      <c r="AK1148">
        <v>533.29999999999995</v>
      </c>
      <c r="AL1148">
        <v>378.74000000000001</v>
      </c>
      <c r="AM1148">
        <v>91.519999999999996</v>
      </c>
      <c r="AN1148">
        <v>42.090000000000003</v>
      </c>
      <c r="AO1148">
        <v>63.039999999999999</v>
      </c>
      <c r="AP1148">
        <v>0</v>
      </c>
      <c r="AQ1148">
        <v>0.23000000000000001</v>
      </c>
      <c r="AR1148">
        <v>0</v>
      </c>
      <c r="AS1148">
        <v>0</v>
      </c>
      <c r="AT1148">
        <v>70</v>
      </c>
      <c r="AU1148">
        <v>10</v>
      </c>
      <c r="AV1148">
        <v>1</v>
      </c>
      <c r="AW1148">
        <v>1</v>
      </c>
      <c r="AZ1148">
        <v>1</v>
      </c>
      <c r="BA1148">
        <v>1</v>
      </c>
      <c r="BB1148">
        <v>1</v>
      </c>
      <c r="BC1148">
        <v>1</v>
      </c>
      <c r="BH1148">
        <v>0</v>
      </c>
      <c r="BI1148">
        <v>4</v>
      </c>
      <c r="BJ1148" t="s">
        <v>105</v>
      </c>
      <c r="BM1148">
        <v>0</v>
      </c>
      <c r="BN1148">
        <v>0</v>
      </c>
      <c r="BP1148">
        <v>0</v>
      </c>
      <c r="BQ1148">
        <v>1</v>
      </c>
      <c r="BR1148">
        <v>0</v>
      </c>
      <c r="BS1148">
        <v>1</v>
      </c>
      <c r="BT1148">
        <v>1</v>
      </c>
      <c r="BU1148">
        <v>1</v>
      </c>
      <c r="BV1148">
        <v>1</v>
      </c>
      <c r="BW1148">
        <v>1</v>
      </c>
      <c r="BX1148">
        <v>1</v>
      </c>
      <c r="BZ1148">
        <v>70</v>
      </c>
      <c r="CA1148">
        <v>10</v>
      </c>
      <c r="CE1148">
        <v>0</v>
      </c>
      <c r="CF1148">
        <v>0</v>
      </c>
      <c r="CG1148">
        <v>0</v>
      </c>
      <c r="CM1148">
        <v>0</v>
      </c>
      <c r="CO1148">
        <v>0</v>
      </c>
      <c r="CP1148">
        <f t="shared" ref="CP1148:CP1151" si="811">(P1148+Q1148+S1148)</f>
        <v>79995</v>
      </c>
      <c r="CQ1148">
        <f t="shared" ref="CQ1148:CQ1151" si="812">(AC1148*BC1148*AW1148)</f>
        <v>378.74000000000001</v>
      </c>
      <c r="CR1148">
        <f t="shared" ref="CR1148:CR1150" si="813">((((ET1148)*BB1148-(EU1148)*BS1148)+AE1148*BS1148)*AV1148)</f>
        <v>91.519999999999996</v>
      </c>
      <c r="CS1148">
        <f t="shared" ref="CS1148:CS1151" si="814">(AE1148*BS1148*AV1148)</f>
        <v>42.090000000000003</v>
      </c>
      <c r="CT1148">
        <f t="shared" ref="CT1148:CT1151" si="815">(AF1148*BA1148*AV1148)</f>
        <v>63.039999999999999</v>
      </c>
      <c r="CU1148">
        <f t="shared" ref="CU1148:CU1151" si="816">AG1148</f>
        <v>0</v>
      </c>
      <c r="CV1148">
        <f t="shared" ref="CV1148:CV1151" si="817">(AH1148*AV1148)</f>
        <v>0.23000000000000001</v>
      </c>
      <c r="CW1148">
        <f t="shared" ref="CW1148:CW1151" si="818">AI1148</f>
        <v>0</v>
      </c>
      <c r="CX1148">
        <f t="shared" ref="CX1148:CX1151" si="819">AJ1148</f>
        <v>0</v>
      </c>
      <c r="CY1148">
        <f t="shared" ref="CY1148:CY1151" si="820">((S1148*BZ1148)/100)</f>
        <v>6619.1999999999998</v>
      </c>
      <c r="CZ1148">
        <f t="shared" ref="CZ1148:CZ1151" si="821">((S1148*CA1148)/100)</f>
        <v>945.60000000000002</v>
      </c>
      <c r="DN1148">
        <v>0</v>
      </c>
      <c r="DO1148">
        <v>0</v>
      </c>
      <c r="DP1148">
        <v>1</v>
      </c>
      <c r="DQ1148">
        <v>1</v>
      </c>
      <c r="DU1148">
        <v>1005</v>
      </c>
      <c r="DV1148" t="s">
        <v>104</v>
      </c>
      <c r="DW1148" t="s">
        <v>104</v>
      </c>
      <c r="DX1148">
        <v>1</v>
      </c>
      <c r="EE1148">
        <v>51761345</v>
      </c>
      <c r="EF1148">
        <v>1</v>
      </c>
      <c r="EG1148" t="s">
        <v>106</v>
      </c>
      <c r="EH1148">
        <v>0</v>
      </c>
      <c r="EJ1148">
        <v>4</v>
      </c>
      <c r="EK1148">
        <v>0</v>
      </c>
      <c r="EL1148" t="s">
        <v>107</v>
      </c>
      <c r="EM1148" t="s">
        <v>108</v>
      </c>
      <c r="EQ1148">
        <v>0</v>
      </c>
      <c r="ER1148">
        <v>533.29999999999995</v>
      </c>
      <c r="ES1148">
        <v>378.74000000000001</v>
      </c>
      <c r="ET1148">
        <v>91.519999999999996</v>
      </c>
      <c r="EU1148">
        <v>42.090000000000003</v>
      </c>
      <c r="EV1148">
        <v>63.039999999999999</v>
      </c>
      <c r="EW1148">
        <v>0.23000000000000001</v>
      </c>
      <c r="EX1148">
        <v>0</v>
      </c>
      <c r="EY1148">
        <v>0</v>
      </c>
      <c r="FQ1148">
        <v>0</v>
      </c>
      <c r="FR1148">
        <f t="shared" ref="FR1148:FR1151" si="822">ROUND(IF(AND(BH1148=3,BI1148=3),P1148,0),2)</f>
        <v>0</v>
      </c>
      <c r="FS1148">
        <v>0</v>
      </c>
      <c r="FX1148">
        <v>70</v>
      </c>
      <c r="FY1148">
        <v>10</v>
      </c>
      <c r="GD1148">
        <v>0</v>
      </c>
      <c r="GF1148">
        <v>196493599</v>
      </c>
      <c r="GG1148">
        <v>2</v>
      </c>
      <c r="GH1148">
        <v>1</v>
      </c>
      <c r="GI1148">
        <v>-2</v>
      </c>
      <c r="GJ1148">
        <v>0</v>
      </c>
      <c r="GK1148">
        <f>ROUND(R1148*(R12)/100,2)</f>
        <v>6818.5799999999999</v>
      </c>
      <c r="GL1148">
        <f t="shared" ref="GL1148:GL1151" si="823">ROUND(IF(AND(BH1148=3,BI1148=3,FS1148&lt;&gt;0),P1148,0),2)</f>
        <v>0</v>
      </c>
      <c r="GM1148">
        <f t="shared" ref="GM1148:GM1149" si="824">ROUND(O1148+X1148+Y1148+GK1148,2)+GX1148</f>
        <v>94378.380000000005</v>
      </c>
      <c r="GN1148">
        <f t="shared" ref="GN1148:GN1149" si="825">IF(OR(BI1148=0,BI1148=1),ROUND(O1148+X1148+Y1148+GK1148,2),0)</f>
        <v>0</v>
      </c>
      <c r="GO1148">
        <f t="shared" ref="GO1148:GO1149" si="826">IF(BI1148=2,ROUND(O1148+X1148+Y1148+GK1148,2),0)</f>
        <v>0</v>
      </c>
      <c r="GP1148">
        <f t="shared" ref="GP1148:GP1149" si="827">IF(BI1148=4,ROUND(O1148+X1148+Y1148+GK1148,2)+GX1148,0)</f>
        <v>94378.380000000005</v>
      </c>
      <c r="GR1148">
        <v>0</v>
      </c>
      <c r="GS1148">
        <v>3</v>
      </c>
      <c r="GT1148">
        <v>0</v>
      </c>
      <c r="GV1148">
        <f t="shared" ref="GV1148:GV1151" si="828">ROUND((GT1148),6)</f>
        <v>0</v>
      </c>
      <c r="GW1148">
        <v>1</v>
      </c>
      <c r="GX1148">
        <f t="shared" ref="GX1148:GX1151" si="829">ROUND(HC1148*I1148,2)</f>
        <v>0</v>
      </c>
      <c r="HA1148">
        <v>0</v>
      </c>
      <c r="HB1148">
        <v>0</v>
      </c>
      <c r="HC1148">
        <f t="shared" ref="HC1088:HC1151" si="830">GV1148*GW1148</f>
        <v>0</v>
      </c>
      <c r="IK1148">
        <v>0</v>
      </c>
    </row>
    <row r="1149" ht="12.75">
      <c r="A1149">
        <v>18</v>
      </c>
      <c r="B1149">
        <v>1</v>
      </c>
      <c r="E1149" t="s">
        <v>109</v>
      </c>
      <c r="F1149" t="s">
        <v>110</v>
      </c>
      <c r="G1149" t="s">
        <v>111</v>
      </c>
      <c r="H1149" t="s">
        <v>112</v>
      </c>
      <c r="I1149">
        <f>I1148*J1149</f>
        <v>-18</v>
      </c>
      <c r="J1149">
        <v>-0.12</v>
      </c>
      <c r="K1149">
        <v>-0.12</v>
      </c>
      <c r="O1149">
        <f t="shared" si="791"/>
        <v>-0</v>
      </c>
      <c r="P1149">
        <f t="shared" si="792"/>
        <v>-0</v>
      </c>
      <c r="Q1149">
        <f t="shared" si="793"/>
        <v>-0</v>
      </c>
      <c r="R1149">
        <f t="shared" si="794"/>
        <v>-0</v>
      </c>
      <c r="S1149">
        <f t="shared" si="795"/>
        <v>-0</v>
      </c>
      <c r="T1149">
        <f t="shared" si="796"/>
        <v>-0</v>
      </c>
      <c r="U1149">
        <f t="shared" si="797"/>
        <v>-0</v>
      </c>
      <c r="V1149">
        <f t="shared" si="798"/>
        <v>-0</v>
      </c>
      <c r="W1149">
        <f t="shared" si="799"/>
        <v>-0</v>
      </c>
      <c r="X1149">
        <f t="shared" si="800"/>
        <v>-0</v>
      </c>
      <c r="Y1149">
        <f t="shared" si="801"/>
        <v>-0</v>
      </c>
      <c r="AA1149">
        <v>52146028</v>
      </c>
      <c r="AB1149">
        <f t="shared" si="802"/>
        <v>0</v>
      </c>
      <c r="AC1149">
        <f t="shared" si="803"/>
        <v>0</v>
      </c>
      <c r="AD1149">
        <f t="shared" si="804"/>
        <v>0</v>
      </c>
      <c r="AE1149">
        <f t="shared" si="805"/>
        <v>0</v>
      </c>
      <c r="AF1149">
        <f t="shared" si="806"/>
        <v>0</v>
      </c>
      <c r="AG1149">
        <f t="shared" si="807"/>
        <v>0</v>
      </c>
      <c r="AH1149">
        <f t="shared" si="808"/>
        <v>0</v>
      </c>
      <c r="AI1149">
        <f t="shared" si="809"/>
        <v>0</v>
      </c>
      <c r="AJ1149">
        <f t="shared" si="810"/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70</v>
      </c>
      <c r="AU1149">
        <v>10</v>
      </c>
      <c r="AV1149">
        <v>1</v>
      </c>
      <c r="AW1149">
        <v>1</v>
      </c>
      <c r="AZ1149">
        <v>1</v>
      </c>
      <c r="BA1149">
        <v>1</v>
      </c>
      <c r="BB1149">
        <v>1</v>
      </c>
      <c r="BC1149">
        <v>1</v>
      </c>
      <c r="BH1149">
        <v>3</v>
      </c>
      <c r="BI1149">
        <v>4</v>
      </c>
      <c r="BM1149">
        <v>0</v>
      </c>
      <c r="BN1149">
        <v>0</v>
      </c>
      <c r="BP1149">
        <v>0</v>
      </c>
      <c r="BQ1149">
        <v>1</v>
      </c>
      <c r="BR1149">
        <v>1</v>
      </c>
      <c r="BS1149">
        <v>1</v>
      </c>
      <c r="BT1149">
        <v>1</v>
      </c>
      <c r="BU1149">
        <v>1</v>
      </c>
      <c r="BV1149">
        <v>1</v>
      </c>
      <c r="BW1149">
        <v>1</v>
      </c>
      <c r="BX1149">
        <v>1</v>
      </c>
      <c r="BZ1149">
        <v>70</v>
      </c>
      <c r="CA1149">
        <v>10</v>
      </c>
      <c r="CE1149">
        <v>0</v>
      </c>
      <c r="CF1149">
        <v>0</v>
      </c>
      <c r="CG1149">
        <v>0</v>
      </c>
      <c r="CM1149">
        <v>0</v>
      </c>
      <c r="CO1149">
        <v>0</v>
      </c>
      <c r="CP1149">
        <f t="shared" si="811"/>
        <v>-0</v>
      </c>
      <c r="CQ1149">
        <f t="shared" si="812"/>
        <v>0</v>
      </c>
      <c r="CR1149">
        <f t="shared" si="813"/>
        <v>0</v>
      </c>
      <c r="CS1149">
        <f t="shared" si="814"/>
        <v>0</v>
      </c>
      <c r="CT1149">
        <f t="shared" si="815"/>
        <v>0</v>
      </c>
      <c r="CU1149">
        <f t="shared" si="816"/>
        <v>0</v>
      </c>
      <c r="CV1149">
        <f t="shared" si="817"/>
        <v>0</v>
      </c>
      <c r="CW1149">
        <f t="shared" si="818"/>
        <v>0</v>
      </c>
      <c r="CX1149">
        <f t="shared" si="819"/>
        <v>0</v>
      </c>
      <c r="CY1149">
        <f t="shared" si="820"/>
        <v>-0</v>
      </c>
      <c r="CZ1149">
        <f t="shared" si="821"/>
        <v>-0</v>
      </c>
      <c r="DN1149">
        <v>0</v>
      </c>
      <c r="DO1149">
        <v>0</v>
      </c>
      <c r="DP1149">
        <v>1</v>
      </c>
      <c r="DQ1149">
        <v>1</v>
      </c>
      <c r="DU1149">
        <v>1009</v>
      </c>
      <c r="DV1149" t="s">
        <v>112</v>
      </c>
      <c r="DW1149" t="s">
        <v>112</v>
      </c>
      <c r="DX1149">
        <v>1000</v>
      </c>
      <c r="EE1149">
        <v>51761345</v>
      </c>
      <c r="EF1149">
        <v>1</v>
      </c>
      <c r="EG1149" t="s">
        <v>106</v>
      </c>
      <c r="EH1149">
        <v>0</v>
      </c>
      <c r="EJ1149">
        <v>4</v>
      </c>
      <c r="EK1149">
        <v>0</v>
      </c>
      <c r="EL1149" t="s">
        <v>107</v>
      </c>
      <c r="EM1149" t="s">
        <v>108</v>
      </c>
      <c r="EQ1149">
        <v>32768</v>
      </c>
      <c r="ER1149">
        <v>0</v>
      </c>
      <c r="ES1149">
        <v>0</v>
      </c>
      <c r="ET1149">
        <v>0</v>
      </c>
      <c r="EU1149">
        <v>0</v>
      </c>
      <c r="EV1149">
        <v>0</v>
      </c>
      <c r="EW1149">
        <v>0</v>
      </c>
      <c r="EX1149">
        <v>0</v>
      </c>
      <c r="FQ1149">
        <v>0</v>
      </c>
      <c r="FR1149">
        <f t="shared" si="822"/>
        <v>0</v>
      </c>
      <c r="FS1149">
        <v>0</v>
      </c>
      <c r="FX1149">
        <v>70</v>
      </c>
      <c r="FY1149">
        <v>10</v>
      </c>
      <c r="GD1149">
        <v>0</v>
      </c>
      <c r="GF1149">
        <v>1489638031</v>
      </c>
      <c r="GG1149">
        <v>2</v>
      </c>
      <c r="GH1149">
        <v>1</v>
      </c>
      <c r="GI1149">
        <v>-2</v>
      </c>
      <c r="GJ1149">
        <v>0</v>
      </c>
      <c r="GK1149">
        <f>ROUND(R1149*(R12)/100,2)</f>
        <v>-0</v>
      </c>
      <c r="GL1149">
        <f t="shared" si="823"/>
        <v>0</v>
      </c>
      <c r="GM1149">
        <f t="shared" si="824"/>
        <v>-0</v>
      </c>
      <c r="GN1149">
        <f t="shared" si="825"/>
        <v>0</v>
      </c>
      <c r="GO1149">
        <f t="shared" si="826"/>
        <v>0</v>
      </c>
      <c r="GP1149">
        <f t="shared" si="827"/>
        <v>-0</v>
      </c>
      <c r="GR1149">
        <v>0</v>
      </c>
      <c r="GS1149">
        <v>3</v>
      </c>
      <c r="GT1149">
        <v>0</v>
      </c>
      <c r="GV1149">
        <f t="shared" si="828"/>
        <v>0</v>
      </c>
      <c r="GW1149">
        <v>1</v>
      </c>
      <c r="GX1149">
        <f t="shared" si="829"/>
        <v>-0</v>
      </c>
      <c r="HA1149">
        <v>0</v>
      </c>
      <c r="HB1149">
        <v>0</v>
      </c>
      <c r="HC1149">
        <f t="shared" si="830"/>
        <v>0</v>
      </c>
      <c r="IK1149">
        <v>0</v>
      </c>
    </row>
    <row r="1150" ht="12.75">
      <c r="A1150">
        <v>17</v>
      </c>
      <c r="B1150">
        <v>1</v>
      </c>
      <c r="D1150">
        <f>ROW(EtalonRes!A265)</f>
        <v>265</v>
      </c>
      <c r="E1150" t="s">
        <v>113</v>
      </c>
      <c r="F1150" t="s">
        <v>114</v>
      </c>
      <c r="G1150" t="s">
        <v>189</v>
      </c>
      <c r="H1150" t="s">
        <v>112</v>
      </c>
      <c r="I1150">
        <f>ROUND(18*0.8,9)</f>
        <v>14.4</v>
      </c>
      <c r="J1150">
        <v>0</v>
      </c>
      <c r="K1150">
        <f>ROUND(18*0.8,9)</f>
        <v>14.4</v>
      </c>
      <c r="O1150">
        <f t="shared" si="791"/>
        <v>881.57000000000005</v>
      </c>
      <c r="P1150">
        <f t="shared" si="792"/>
        <v>0</v>
      </c>
      <c r="Q1150">
        <f t="shared" si="793"/>
        <v>881.57000000000005</v>
      </c>
      <c r="R1150">
        <f t="shared" si="794"/>
        <v>475.33999999999997</v>
      </c>
      <c r="S1150">
        <f t="shared" si="795"/>
        <v>0</v>
      </c>
      <c r="T1150">
        <f t="shared" si="796"/>
        <v>0</v>
      </c>
      <c r="U1150">
        <f t="shared" si="797"/>
        <v>0</v>
      </c>
      <c r="V1150">
        <f t="shared" si="798"/>
        <v>0</v>
      </c>
      <c r="W1150">
        <f t="shared" si="799"/>
        <v>0</v>
      </c>
      <c r="X1150">
        <f t="shared" si="800"/>
        <v>0</v>
      </c>
      <c r="Y1150">
        <f t="shared" si="801"/>
        <v>0</v>
      </c>
      <c r="AA1150">
        <v>52146028</v>
      </c>
      <c r="AB1150">
        <f t="shared" si="802"/>
        <v>61.219999999999999</v>
      </c>
      <c r="AC1150">
        <f t="shared" si="803"/>
        <v>0</v>
      </c>
      <c r="AD1150">
        <f t="shared" si="804"/>
        <v>61.219999999999999</v>
      </c>
      <c r="AE1150">
        <f t="shared" si="805"/>
        <v>33.009999999999998</v>
      </c>
      <c r="AF1150">
        <f t="shared" si="806"/>
        <v>0</v>
      </c>
      <c r="AG1150">
        <f t="shared" si="807"/>
        <v>0</v>
      </c>
      <c r="AH1150">
        <f t="shared" si="808"/>
        <v>0</v>
      </c>
      <c r="AI1150">
        <f t="shared" si="809"/>
        <v>0</v>
      </c>
      <c r="AJ1150">
        <f t="shared" si="810"/>
        <v>0</v>
      </c>
      <c r="AK1150">
        <v>61.219999999999999</v>
      </c>
      <c r="AL1150">
        <v>0</v>
      </c>
      <c r="AM1150">
        <v>61.219999999999999</v>
      </c>
      <c r="AN1150">
        <v>33.009999999999998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1</v>
      </c>
      <c r="AW1150">
        <v>1</v>
      </c>
      <c r="AZ1150">
        <v>1</v>
      </c>
      <c r="BA1150">
        <v>1</v>
      </c>
      <c r="BB1150">
        <v>1</v>
      </c>
      <c r="BC1150">
        <v>1</v>
      </c>
      <c r="BH1150">
        <v>0</v>
      </c>
      <c r="BI1150">
        <v>4</v>
      </c>
      <c r="BJ1150" t="s">
        <v>116</v>
      </c>
      <c r="BM1150">
        <v>1</v>
      </c>
      <c r="BN1150">
        <v>0</v>
      </c>
      <c r="BP1150">
        <v>0</v>
      </c>
      <c r="BQ1150">
        <v>1</v>
      </c>
      <c r="BR1150">
        <v>0</v>
      </c>
      <c r="BS1150">
        <v>1</v>
      </c>
      <c r="BT1150">
        <v>1</v>
      </c>
      <c r="BU1150">
        <v>1</v>
      </c>
      <c r="BV1150">
        <v>1</v>
      </c>
      <c r="BW1150">
        <v>1</v>
      </c>
      <c r="BX1150">
        <v>1</v>
      </c>
      <c r="BZ1150">
        <v>0</v>
      </c>
      <c r="CA1150">
        <v>0</v>
      </c>
      <c r="CE1150">
        <v>0</v>
      </c>
      <c r="CF1150">
        <v>0</v>
      </c>
      <c r="CG1150">
        <v>0</v>
      </c>
      <c r="CM1150">
        <v>0</v>
      </c>
      <c r="CO1150">
        <v>0</v>
      </c>
      <c r="CP1150">
        <f t="shared" si="811"/>
        <v>881.57000000000005</v>
      </c>
      <c r="CQ1150">
        <f t="shared" si="812"/>
        <v>0</v>
      </c>
      <c r="CR1150">
        <f t="shared" si="813"/>
        <v>61.219999999999999</v>
      </c>
      <c r="CS1150">
        <f t="shared" si="814"/>
        <v>33.009999999999998</v>
      </c>
      <c r="CT1150">
        <f t="shared" si="815"/>
        <v>0</v>
      </c>
      <c r="CU1150">
        <f t="shared" si="816"/>
        <v>0</v>
      </c>
      <c r="CV1150">
        <f t="shared" si="817"/>
        <v>0</v>
      </c>
      <c r="CW1150">
        <f t="shared" si="818"/>
        <v>0</v>
      </c>
      <c r="CX1150">
        <f t="shared" si="819"/>
        <v>0</v>
      </c>
      <c r="CY1150">
        <f t="shared" si="820"/>
        <v>0</v>
      </c>
      <c r="CZ1150">
        <f t="shared" si="821"/>
        <v>0</v>
      </c>
      <c r="DN1150">
        <v>0</v>
      </c>
      <c r="DO1150">
        <v>0</v>
      </c>
      <c r="DP1150">
        <v>1</v>
      </c>
      <c r="DQ1150">
        <v>1</v>
      </c>
      <c r="DU1150">
        <v>1009</v>
      </c>
      <c r="DV1150" t="s">
        <v>112</v>
      </c>
      <c r="DW1150" t="s">
        <v>112</v>
      </c>
      <c r="DX1150">
        <v>1000</v>
      </c>
      <c r="EE1150">
        <v>51761347</v>
      </c>
      <c r="EF1150">
        <v>1</v>
      </c>
      <c r="EG1150" t="s">
        <v>106</v>
      </c>
      <c r="EH1150">
        <v>0</v>
      </c>
      <c r="EJ1150">
        <v>4</v>
      </c>
      <c r="EK1150">
        <v>1</v>
      </c>
      <c r="EL1150" t="s">
        <v>117</v>
      </c>
      <c r="EM1150" t="s">
        <v>108</v>
      </c>
      <c r="EQ1150">
        <v>0</v>
      </c>
      <c r="ER1150">
        <v>61.219999999999999</v>
      </c>
      <c r="ES1150">
        <v>0</v>
      </c>
      <c r="ET1150">
        <v>61.219999999999999</v>
      </c>
      <c r="EU1150">
        <v>33.009999999999998</v>
      </c>
      <c r="EV1150">
        <v>0</v>
      </c>
      <c r="EW1150">
        <v>0</v>
      </c>
      <c r="EX1150">
        <v>0</v>
      </c>
      <c r="EY1150">
        <v>0</v>
      </c>
      <c r="FQ1150">
        <v>0</v>
      </c>
      <c r="FR1150">
        <f t="shared" si="822"/>
        <v>0</v>
      </c>
      <c r="FS1150">
        <v>0</v>
      </c>
      <c r="FX1150">
        <v>0</v>
      </c>
      <c r="FY1150">
        <v>0</v>
      </c>
      <c r="GD1150">
        <v>1</v>
      </c>
      <c r="GF1150">
        <v>1602572179</v>
      </c>
      <c r="GG1150">
        <v>2</v>
      </c>
      <c r="GH1150">
        <v>1</v>
      </c>
      <c r="GI1150">
        <v>-2</v>
      </c>
      <c r="GJ1150">
        <v>0</v>
      </c>
      <c r="GK1150">
        <v>0</v>
      </c>
      <c r="GL1150">
        <f t="shared" si="823"/>
        <v>0</v>
      </c>
      <c r="GM1150">
        <f t="shared" ref="GM1150:GM1151" si="831">ROUND(O1150+X1150+Y1150,2)+GX1150</f>
        <v>881.57000000000005</v>
      </c>
      <c r="GN1150">
        <f t="shared" ref="GN1150:GN1151" si="832">IF(OR(BI1150=0,BI1150=1),ROUND(O1150+X1150+Y1150,2),0)</f>
        <v>0</v>
      </c>
      <c r="GO1150">
        <f t="shared" ref="GO1150:GO1151" si="833">IF(BI1150=2,ROUND(O1150+X1150+Y1150,2),0)</f>
        <v>0</v>
      </c>
      <c r="GP1150">
        <f t="shared" ref="GP1150:GP1151" si="834">IF(BI1150=4,ROUND(O1150+X1150+Y1150,2)+GX1150,0)</f>
        <v>881.57000000000005</v>
      </c>
      <c r="GR1150">
        <v>0</v>
      </c>
      <c r="GS1150">
        <v>3</v>
      </c>
      <c r="GT1150">
        <v>0</v>
      </c>
      <c r="GV1150">
        <f t="shared" si="828"/>
        <v>0</v>
      </c>
      <c r="GW1150">
        <v>1</v>
      </c>
      <c r="GX1150">
        <f t="shared" si="829"/>
        <v>0</v>
      </c>
      <c r="HA1150">
        <v>0</v>
      </c>
      <c r="HB1150">
        <v>0</v>
      </c>
      <c r="HC1150">
        <f t="shared" si="830"/>
        <v>0</v>
      </c>
      <c r="IK1150">
        <v>0</v>
      </c>
    </row>
    <row r="1151" ht="12.75">
      <c r="A1151">
        <v>17</v>
      </c>
      <c r="B1151">
        <v>1</v>
      </c>
      <c r="D1151">
        <f>ROW(EtalonRes!A267)</f>
        <v>267</v>
      </c>
      <c r="E1151" t="s">
        <v>118</v>
      </c>
      <c r="F1151" t="s">
        <v>119</v>
      </c>
      <c r="G1151" t="s">
        <v>120</v>
      </c>
      <c r="H1151" t="s">
        <v>112</v>
      </c>
      <c r="I1151">
        <f>ROUND(I1150,9)</f>
        <v>14.4</v>
      </c>
      <c r="J1151">
        <v>0</v>
      </c>
      <c r="K1151">
        <f>ROUND(I1150,9)</f>
        <v>14.4</v>
      </c>
      <c r="O1151">
        <f t="shared" si="791"/>
        <v>21290.259999999998</v>
      </c>
      <c r="P1151">
        <f t="shared" si="792"/>
        <v>0</v>
      </c>
      <c r="Q1151">
        <f t="shared" si="793"/>
        <v>21290.259999999998</v>
      </c>
      <c r="R1151">
        <f t="shared" si="794"/>
        <v>11486.02</v>
      </c>
      <c r="S1151">
        <f t="shared" si="795"/>
        <v>0</v>
      </c>
      <c r="T1151">
        <f t="shared" si="796"/>
        <v>0</v>
      </c>
      <c r="U1151">
        <f t="shared" si="797"/>
        <v>0</v>
      </c>
      <c r="V1151">
        <f t="shared" si="798"/>
        <v>0</v>
      </c>
      <c r="W1151">
        <f t="shared" si="799"/>
        <v>0</v>
      </c>
      <c r="X1151">
        <f t="shared" si="800"/>
        <v>0</v>
      </c>
      <c r="Y1151">
        <f t="shared" si="801"/>
        <v>0</v>
      </c>
      <c r="AA1151">
        <v>52146028</v>
      </c>
      <c r="AB1151">
        <f t="shared" si="802"/>
        <v>1478.49</v>
      </c>
      <c r="AC1151">
        <f t="shared" si="803"/>
        <v>0</v>
      </c>
      <c r="AD1151">
        <f>ROUND(((((ET1151*51))-((EU1151*51)))+AE1151),6)</f>
        <v>1478.49</v>
      </c>
      <c r="AE1151">
        <f>ROUND(((EU1151*51)),6)</f>
        <v>797.63999999999999</v>
      </c>
      <c r="AF1151">
        <f>ROUND(((EV1151*51)),6)</f>
        <v>0</v>
      </c>
      <c r="AG1151">
        <f t="shared" si="807"/>
        <v>0</v>
      </c>
      <c r="AH1151">
        <f>((EW1151*51))</f>
        <v>0</v>
      </c>
      <c r="AI1151">
        <f>((EX1151*51))</f>
        <v>0</v>
      </c>
      <c r="AJ1151">
        <f t="shared" si="810"/>
        <v>0</v>
      </c>
      <c r="AK1151">
        <v>28.989999999999998</v>
      </c>
      <c r="AL1151">
        <v>0</v>
      </c>
      <c r="AM1151">
        <v>28.989999999999998</v>
      </c>
      <c r="AN1151">
        <v>15.640000000000001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1</v>
      </c>
      <c r="AW1151">
        <v>1</v>
      </c>
      <c r="AZ1151">
        <v>1</v>
      </c>
      <c r="BA1151">
        <v>1</v>
      </c>
      <c r="BB1151">
        <v>1</v>
      </c>
      <c r="BC1151">
        <v>1</v>
      </c>
      <c r="BH1151">
        <v>0</v>
      </c>
      <c r="BI1151">
        <v>4</v>
      </c>
      <c r="BJ1151" t="s">
        <v>121</v>
      </c>
      <c r="BM1151">
        <v>1</v>
      </c>
      <c r="BN1151">
        <v>0</v>
      </c>
      <c r="BP1151">
        <v>0</v>
      </c>
      <c r="BQ1151">
        <v>1</v>
      </c>
      <c r="BR1151">
        <v>0</v>
      </c>
      <c r="BS1151">
        <v>1</v>
      </c>
      <c r="BT1151">
        <v>1</v>
      </c>
      <c r="BU1151">
        <v>1</v>
      </c>
      <c r="BV1151">
        <v>1</v>
      </c>
      <c r="BW1151">
        <v>1</v>
      </c>
      <c r="BX1151">
        <v>1</v>
      </c>
      <c r="BZ1151">
        <v>0</v>
      </c>
      <c r="CA1151">
        <v>0</v>
      </c>
      <c r="CE1151">
        <v>0</v>
      </c>
      <c r="CF1151">
        <v>0</v>
      </c>
      <c r="CG1151">
        <v>0</v>
      </c>
      <c r="CM1151">
        <v>0</v>
      </c>
      <c r="CO1151">
        <v>0</v>
      </c>
      <c r="CP1151">
        <f t="shared" si="811"/>
        <v>21290.259999999998</v>
      </c>
      <c r="CQ1151">
        <f t="shared" si="812"/>
        <v>0</v>
      </c>
      <c r="CR1151">
        <f>(((((ET1151*51))*BB1151-((EU1151*51))*BS1151)+AE1151*BS1151)*AV1151)</f>
        <v>1478.49</v>
      </c>
      <c r="CS1151">
        <f t="shared" si="814"/>
        <v>797.63999999999999</v>
      </c>
      <c r="CT1151">
        <f t="shared" si="815"/>
        <v>0</v>
      </c>
      <c r="CU1151">
        <f t="shared" si="816"/>
        <v>0</v>
      </c>
      <c r="CV1151">
        <f t="shared" si="817"/>
        <v>0</v>
      </c>
      <c r="CW1151">
        <f t="shared" si="818"/>
        <v>0</v>
      </c>
      <c r="CX1151">
        <f t="shared" si="819"/>
        <v>0</v>
      </c>
      <c r="CY1151">
        <f t="shared" si="820"/>
        <v>0</v>
      </c>
      <c r="CZ1151">
        <f t="shared" si="821"/>
        <v>0</v>
      </c>
      <c r="DE1151" t="s">
        <v>122</v>
      </c>
      <c r="DF1151" t="s">
        <v>122</v>
      </c>
      <c r="DG1151" t="s">
        <v>122</v>
      </c>
      <c r="DI1151" t="s">
        <v>122</v>
      </c>
      <c r="DJ1151" t="s">
        <v>122</v>
      </c>
      <c r="DN1151">
        <v>0</v>
      </c>
      <c r="DO1151">
        <v>0</v>
      </c>
      <c r="DP1151">
        <v>1</v>
      </c>
      <c r="DQ1151">
        <v>1</v>
      </c>
      <c r="DU1151">
        <v>1009</v>
      </c>
      <c r="DV1151" t="s">
        <v>112</v>
      </c>
      <c r="DW1151" t="s">
        <v>112</v>
      </c>
      <c r="DX1151">
        <v>1000</v>
      </c>
      <c r="EE1151">
        <v>51761347</v>
      </c>
      <c r="EF1151">
        <v>1</v>
      </c>
      <c r="EG1151" t="s">
        <v>106</v>
      </c>
      <c r="EH1151">
        <v>0</v>
      </c>
      <c r="EJ1151">
        <v>4</v>
      </c>
      <c r="EK1151">
        <v>1</v>
      </c>
      <c r="EL1151" t="s">
        <v>117</v>
      </c>
      <c r="EM1151" t="s">
        <v>108</v>
      </c>
      <c r="EQ1151">
        <v>0</v>
      </c>
      <c r="ER1151">
        <v>28.989999999999998</v>
      </c>
      <c r="ES1151">
        <v>0</v>
      </c>
      <c r="ET1151">
        <v>28.989999999999998</v>
      </c>
      <c r="EU1151">
        <v>15.640000000000001</v>
      </c>
      <c r="EV1151">
        <v>0</v>
      </c>
      <c r="EW1151">
        <v>0</v>
      </c>
      <c r="EX1151">
        <v>0</v>
      </c>
      <c r="EY1151">
        <v>0</v>
      </c>
      <c r="FQ1151">
        <v>0</v>
      </c>
      <c r="FR1151">
        <f t="shared" si="822"/>
        <v>0</v>
      </c>
      <c r="FS1151">
        <v>0</v>
      </c>
      <c r="FX1151">
        <v>0</v>
      </c>
      <c r="FY1151">
        <v>0</v>
      </c>
      <c r="GD1151">
        <v>1</v>
      </c>
      <c r="GF1151">
        <v>-1355325295</v>
      </c>
      <c r="GG1151">
        <v>2</v>
      </c>
      <c r="GH1151">
        <v>1</v>
      </c>
      <c r="GI1151">
        <v>-2</v>
      </c>
      <c r="GJ1151">
        <v>0</v>
      </c>
      <c r="GK1151">
        <v>0</v>
      </c>
      <c r="GL1151">
        <f t="shared" si="823"/>
        <v>0</v>
      </c>
      <c r="GM1151">
        <f t="shared" si="831"/>
        <v>21290.259999999998</v>
      </c>
      <c r="GN1151">
        <f t="shared" si="832"/>
        <v>0</v>
      </c>
      <c r="GO1151">
        <f t="shared" si="833"/>
        <v>0</v>
      </c>
      <c r="GP1151">
        <f t="shared" si="834"/>
        <v>21290.259999999998</v>
      </c>
      <c r="GR1151">
        <v>0</v>
      </c>
      <c r="GS1151">
        <v>3</v>
      </c>
      <c r="GT1151">
        <v>0</v>
      </c>
      <c r="GV1151">
        <f t="shared" si="828"/>
        <v>0</v>
      </c>
      <c r="GW1151">
        <v>1</v>
      </c>
      <c r="GX1151">
        <f t="shared" si="829"/>
        <v>0</v>
      </c>
      <c r="HA1151">
        <v>0</v>
      </c>
      <c r="HB1151">
        <v>0</v>
      </c>
      <c r="HC1151">
        <f t="shared" si="830"/>
        <v>0</v>
      </c>
      <c r="IK1151">
        <v>0</v>
      </c>
    </row>
    <row r="1153" ht="12.75">
      <c r="A1153" s="43">
        <v>51</v>
      </c>
      <c r="B1153" s="43">
        <f>B1144</f>
        <v>1</v>
      </c>
      <c r="C1153" s="43">
        <f>A1144</f>
        <v>5</v>
      </c>
      <c r="D1153" s="43">
        <f>ROW(A1144)</f>
        <v>1144</v>
      </c>
      <c r="E1153" s="43"/>
      <c r="F1153" s="43" t="str">
        <f>IF(F1144&lt;&gt;"",F1144,"")</f>
        <v xml:space="preserve">Новый подраздел</v>
      </c>
      <c r="G1153" s="43" t="str">
        <f>IF(G1144&lt;&gt;"",G1144,"")</f>
        <v xml:space="preserve">Ремонт асфальтобетонного покрытия - 150,0 м2</v>
      </c>
      <c r="H1153" s="43">
        <v>0</v>
      </c>
      <c r="I1153" s="43"/>
      <c r="J1153" s="43"/>
      <c r="K1153" s="43"/>
      <c r="L1153" s="43"/>
      <c r="M1153" s="43"/>
      <c r="N1153" s="43"/>
      <c r="O1153" s="43">
        <f>ROUND(AB1153,2)</f>
        <v>102166.83</v>
      </c>
      <c r="P1153" s="43">
        <f>ROUND(AC1153,2)</f>
        <v>56811</v>
      </c>
      <c r="Q1153" s="43">
        <f>ROUND(AD1153,2)</f>
        <v>35899.830000000002</v>
      </c>
      <c r="R1153" s="43">
        <f>ROUND(AE1153,2)</f>
        <v>18274.860000000001</v>
      </c>
      <c r="S1153" s="43">
        <f>ROUND(AF1153,2)</f>
        <v>9456</v>
      </c>
      <c r="T1153" s="43">
        <f>ROUND(AG1153,2)</f>
        <v>0</v>
      </c>
      <c r="U1153" s="43">
        <f>AH1153</f>
        <v>34.5</v>
      </c>
      <c r="V1153" s="43">
        <f>AI1153</f>
        <v>0</v>
      </c>
      <c r="W1153" s="43">
        <f>ROUND(AJ1153,2)</f>
        <v>0</v>
      </c>
      <c r="X1153" s="43">
        <f>ROUND(AK1153,2)</f>
        <v>6619.1999999999998</v>
      </c>
      <c r="Y1153" s="43">
        <f>ROUND(AL1153,2)</f>
        <v>945.60000000000002</v>
      </c>
      <c r="Z1153" s="43"/>
      <c r="AA1153" s="43"/>
      <c r="AB1153" s="43">
        <f>ROUND(SUMIF(AA1148:AA1151,"=52146028",O1148:O1151),2)</f>
        <v>102166.83</v>
      </c>
      <c r="AC1153" s="43">
        <f>ROUND(SUMIF(AA1148:AA1151,"=52146028",P1148:P1151),2)</f>
        <v>56811</v>
      </c>
      <c r="AD1153" s="43">
        <f>ROUND(SUMIF(AA1148:AA1151,"=52146028",Q1148:Q1151),2)</f>
        <v>35899.830000000002</v>
      </c>
      <c r="AE1153" s="43">
        <f>ROUND(SUMIF(AA1148:AA1151,"=52146028",R1148:R1151),2)</f>
        <v>18274.860000000001</v>
      </c>
      <c r="AF1153" s="43">
        <f>ROUND(SUMIF(AA1148:AA1151,"=52146028",S1148:S1151),2)</f>
        <v>9456</v>
      </c>
      <c r="AG1153" s="43">
        <f>ROUND(SUMIF(AA1148:AA1151,"=52146028",T1148:T1151),2)</f>
        <v>0</v>
      </c>
      <c r="AH1153" s="43">
        <f>SUMIF(AA1148:AA1151,"=52146028",U1148:U1151)</f>
        <v>34.5</v>
      </c>
      <c r="AI1153" s="43">
        <f>SUMIF(AA1148:AA1151,"=52146028",V1148:V1151)</f>
        <v>0</v>
      </c>
      <c r="AJ1153" s="43">
        <f>ROUND(SUMIF(AA1148:AA1151,"=52146028",W1148:W1151),2)</f>
        <v>0</v>
      </c>
      <c r="AK1153" s="43">
        <f>ROUND(SUMIF(AA1148:AA1151,"=52146028",X1148:X1151),2)</f>
        <v>6619.1999999999998</v>
      </c>
      <c r="AL1153" s="43">
        <f>ROUND(SUMIF(AA1148:AA1151,"=52146028",Y1148:Y1151),2)</f>
        <v>945.60000000000002</v>
      </c>
      <c r="AM1153" s="43"/>
      <c r="AN1153" s="43"/>
      <c r="AO1153" s="43">
        <f>ROUND(BX1153,2)</f>
        <v>0</v>
      </c>
      <c r="AP1153" s="43">
        <f>ROUND(BY1153,2)</f>
        <v>0</v>
      </c>
      <c r="AQ1153" s="43">
        <f>ROUND(BZ1153,2)</f>
        <v>0</v>
      </c>
      <c r="AR1153" s="43">
        <f>ROUND(CA1153,2)</f>
        <v>116550.21000000001</v>
      </c>
      <c r="AS1153" s="43">
        <f>ROUND(CB1153,2)</f>
        <v>0</v>
      </c>
      <c r="AT1153" s="43">
        <f>ROUND(CC1153,2)</f>
        <v>0</v>
      </c>
      <c r="AU1153" s="43">
        <f>ROUND(CD1153,2)</f>
        <v>116550.21000000001</v>
      </c>
      <c r="AV1153" s="43">
        <f>ROUND(CE1153,2)</f>
        <v>56811</v>
      </c>
      <c r="AW1153" s="43">
        <f>ROUND(CF1153,2)</f>
        <v>56811</v>
      </c>
      <c r="AX1153" s="43">
        <f>ROUND(CG1153,2)</f>
        <v>0</v>
      </c>
      <c r="AY1153" s="43">
        <f>ROUND(CH1153,2)</f>
        <v>56811</v>
      </c>
      <c r="AZ1153" s="43">
        <f>ROUND(CI1153,2)</f>
        <v>0</v>
      </c>
      <c r="BA1153" s="43">
        <f>ROUND(CJ1153,2)</f>
        <v>0</v>
      </c>
      <c r="BB1153" s="43">
        <f>ROUND(CK1153,2)</f>
        <v>0</v>
      </c>
      <c r="BC1153" s="43">
        <f>ROUND(CL1153,2)</f>
        <v>0</v>
      </c>
      <c r="BD1153" s="43">
        <f>ROUND(CM1153,2)</f>
        <v>0</v>
      </c>
      <c r="BE1153" s="43"/>
      <c r="BF1153" s="43"/>
      <c r="BG1153" s="43"/>
      <c r="BH1153" s="43"/>
      <c r="BI1153" s="43"/>
      <c r="BJ1153" s="43"/>
      <c r="BK1153" s="43"/>
      <c r="BL1153" s="43"/>
      <c r="BM1153" s="43"/>
      <c r="BN1153" s="43"/>
      <c r="BO1153" s="43"/>
      <c r="BP1153" s="43"/>
      <c r="BQ1153" s="43"/>
      <c r="BR1153" s="43"/>
      <c r="BS1153" s="43"/>
      <c r="BT1153" s="43"/>
      <c r="BU1153" s="43"/>
      <c r="BV1153" s="43"/>
      <c r="BW1153" s="43"/>
      <c r="BX1153" s="43">
        <f>ROUND(SUMIF(AA1148:AA1151,"=52146028",FQ1148:FQ1151),2)</f>
        <v>0</v>
      </c>
      <c r="BY1153" s="43">
        <f>ROUND(SUMIF(AA1148:AA1151,"=52146028",FR1148:FR1151),2)</f>
        <v>0</v>
      </c>
      <c r="BZ1153" s="43">
        <f>ROUND(SUMIF(AA1148:AA1151,"=52146028",GL1148:GL1151),2)</f>
        <v>0</v>
      </c>
      <c r="CA1153" s="43">
        <f>ROUND(SUMIF(AA1148:AA1151,"=52146028",GM1148:GM1151),2)</f>
        <v>116550.21000000001</v>
      </c>
      <c r="CB1153" s="43">
        <f>ROUND(SUMIF(AA1148:AA1151,"=52146028",GN1148:GN1151),2)</f>
        <v>0</v>
      </c>
      <c r="CC1153" s="43">
        <f>ROUND(SUMIF(AA1148:AA1151,"=52146028",GO1148:GO1151),2)</f>
        <v>0</v>
      </c>
      <c r="CD1153" s="43">
        <f>ROUND(SUMIF(AA1148:AA1151,"=52146028",GP1148:GP1151),2)</f>
        <v>116550.21000000001</v>
      </c>
      <c r="CE1153" s="43">
        <f>AC1153-BX1153</f>
        <v>56811</v>
      </c>
      <c r="CF1153" s="43">
        <f>AC1153-BY1153</f>
        <v>56811</v>
      </c>
      <c r="CG1153" s="43">
        <f>BX1153-BZ1153</f>
        <v>0</v>
      </c>
      <c r="CH1153" s="43">
        <f>AC1153-BX1153-BY1153+BZ1153</f>
        <v>56811</v>
      </c>
      <c r="CI1153" s="43">
        <f>BY1153-BZ1153</f>
        <v>0</v>
      </c>
      <c r="CJ1153" s="43">
        <f>ROUND(SUMIF(AA1148:AA1151,"=52146028",GX1148:GX1151),2)</f>
        <v>0</v>
      </c>
      <c r="CK1153" s="43">
        <f>ROUND(SUMIF(AA1148:AA1151,"=52146028",GY1148:GY1151),2)</f>
        <v>0</v>
      </c>
      <c r="CL1153" s="43">
        <f>ROUND(SUMIF(AA1148:AA1151,"=52146028",GZ1148:GZ1151),2)</f>
        <v>0</v>
      </c>
      <c r="CM1153" s="43">
        <f>ROUND(SUMIF(AA1148:AA1151,"=52146028",HD1148:HD1151),2)</f>
        <v>0</v>
      </c>
      <c r="CN1153" s="43"/>
      <c r="CO1153" s="43"/>
      <c r="CP1153" s="43"/>
      <c r="CQ1153" s="43"/>
      <c r="CR1153" s="43"/>
      <c r="CS1153" s="43"/>
      <c r="CT1153" s="43"/>
      <c r="CU1153" s="43"/>
      <c r="CV1153" s="43"/>
      <c r="CW1153" s="43"/>
      <c r="CX1153" s="43"/>
      <c r="CY1153" s="43"/>
      <c r="CZ1153" s="43"/>
      <c r="DA1153" s="43"/>
      <c r="DB1153" s="43"/>
      <c r="DC1153" s="43"/>
      <c r="DD1153" s="43"/>
      <c r="DE1153" s="43"/>
      <c r="DF1153" s="43"/>
      <c r="DG1153" s="44"/>
      <c r="DH1153" s="44"/>
      <c r="DI1153" s="44"/>
      <c r="DJ1153" s="44"/>
      <c r="DK1153" s="44"/>
      <c r="DL1153" s="44"/>
      <c r="DM1153" s="44"/>
      <c r="DN1153" s="44"/>
      <c r="DO1153" s="44"/>
      <c r="DP1153" s="44"/>
      <c r="DQ1153" s="44"/>
      <c r="DR1153" s="44"/>
      <c r="DS1153" s="44"/>
      <c r="DT1153" s="44"/>
      <c r="DU1153" s="44"/>
      <c r="DV1153" s="44"/>
      <c r="DW1153" s="44"/>
      <c r="DX1153" s="44"/>
      <c r="DY1153" s="44"/>
      <c r="DZ1153" s="44"/>
      <c r="EA1153" s="44"/>
      <c r="EB1153" s="44"/>
      <c r="EC1153" s="44"/>
      <c r="ED1153" s="44"/>
      <c r="EE1153" s="44"/>
      <c r="EF1153" s="44"/>
      <c r="EG1153" s="44"/>
      <c r="EH1153" s="44"/>
      <c r="EI1153" s="44"/>
      <c r="EJ1153" s="44"/>
      <c r="EK1153" s="44"/>
      <c r="EL1153" s="44"/>
      <c r="EM1153" s="44"/>
      <c r="EN1153" s="44"/>
      <c r="EO1153" s="44"/>
      <c r="EP1153" s="44"/>
      <c r="EQ1153" s="44"/>
      <c r="ER1153" s="44"/>
      <c r="ES1153" s="44"/>
      <c r="ET1153" s="44"/>
      <c r="EU1153" s="44"/>
      <c r="EV1153" s="44"/>
      <c r="EW1153" s="44"/>
      <c r="EX1153" s="44"/>
      <c r="EY1153" s="44"/>
      <c r="EZ1153" s="44"/>
      <c r="FA1153" s="44"/>
      <c r="FB1153" s="44"/>
      <c r="FC1153" s="44"/>
      <c r="FD1153" s="44"/>
      <c r="FE1153" s="44"/>
      <c r="FF1153" s="44"/>
      <c r="FG1153" s="44"/>
      <c r="FH1153" s="44"/>
      <c r="FI1153" s="44"/>
      <c r="FJ1153" s="44"/>
      <c r="FK1153" s="44"/>
      <c r="FL1153" s="44"/>
      <c r="FM1153" s="44"/>
      <c r="FN1153" s="44"/>
      <c r="FO1153" s="44"/>
      <c r="FP1153" s="44"/>
      <c r="FQ1153" s="44"/>
      <c r="FR1153" s="44"/>
      <c r="FS1153" s="44"/>
      <c r="FT1153" s="44"/>
      <c r="FU1153" s="44"/>
      <c r="FV1153" s="44"/>
      <c r="FW1153" s="44"/>
      <c r="FX1153" s="44"/>
      <c r="FY1153" s="44"/>
      <c r="FZ1153" s="44"/>
      <c r="GA1153" s="44"/>
      <c r="GB1153" s="44"/>
      <c r="GC1153" s="44"/>
      <c r="GD1153" s="44"/>
      <c r="GE1153" s="44"/>
      <c r="GF1153" s="44"/>
      <c r="GG1153" s="44"/>
      <c r="GH1153" s="44"/>
      <c r="GI1153" s="44"/>
      <c r="GJ1153" s="44"/>
      <c r="GK1153" s="44"/>
      <c r="GL1153" s="44"/>
      <c r="GM1153" s="44"/>
      <c r="GN1153" s="44"/>
      <c r="GO1153" s="44"/>
      <c r="GP1153" s="44"/>
      <c r="GQ1153" s="44"/>
      <c r="GR1153" s="44"/>
      <c r="GS1153" s="44"/>
      <c r="GT1153" s="44"/>
      <c r="GU1153" s="44"/>
      <c r="GV1153" s="44"/>
      <c r="GW1153" s="44"/>
      <c r="GX1153" s="44">
        <v>0</v>
      </c>
    </row>
    <row r="1155" ht="12.75">
      <c r="A1155" s="45">
        <v>50</v>
      </c>
      <c r="B1155" s="45">
        <v>0</v>
      </c>
      <c r="C1155" s="45">
        <v>0</v>
      </c>
      <c r="D1155" s="45">
        <v>1</v>
      </c>
      <c r="E1155" s="45">
        <v>201</v>
      </c>
      <c r="F1155" s="45">
        <f>ROUND(Source!O1153,O1155)</f>
        <v>102166.83</v>
      </c>
      <c r="G1155" s="45" t="s">
        <v>123</v>
      </c>
      <c r="H1155" s="45" t="s">
        <v>124</v>
      </c>
      <c r="I1155" s="45"/>
      <c r="J1155" s="45"/>
      <c r="K1155" s="45">
        <v>201</v>
      </c>
      <c r="L1155" s="45">
        <v>1</v>
      </c>
      <c r="M1155" s="45">
        <v>3</v>
      </c>
      <c r="N1155" s="45"/>
      <c r="O1155" s="45">
        <v>2</v>
      </c>
      <c r="P1155" s="45"/>
      <c r="Q1155" s="45"/>
      <c r="R1155" s="45"/>
      <c r="S1155" s="45"/>
      <c r="T1155" s="45"/>
      <c r="U1155" s="45"/>
      <c r="V1155" s="45"/>
      <c r="W1155" s="45">
        <v>102166.83</v>
      </c>
      <c r="X1155" s="45">
        <v>1</v>
      </c>
      <c r="Y1155" s="45">
        <v>102166.83</v>
      </c>
      <c r="Z1155" s="45"/>
      <c r="AA1155" s="45"/>
      <c r="AB1155" s="45"/>
    </row>
    <row r="1156" ht="12.75">
      <c r="A1156" s="45">
        <v>50</v>
      </c>
      <c r="B1156" s="45">
        <v>0</v>
      </c>
      <c r="C1156" s="45">
        <v>0</v>
      </c>
      <c r="D1156" s="45">
        <v>1</v>
      </c>
      <c r="E1156" s="45">
        <v>202</v>
      </c>
      <c r="F1156" s="45">
        <f>ROUND(Source!P1153,O1156)</f>
        <v>56811</v>
      </c>
      <c r="G1156" s="45" t="s">
        <v>125</v>
      </c>
      <c r="H1156" s="45" t="s">
        <v>126</v>
      </c>
      <c r="I1156" s="45"/>
      <c r="J1156" s="45"/>
      <c r="K1156" s="45">
        <v>202</v>
      </c>
      <c r="L1156" s="45">
        <v>2</v>
      </c>
      <c r="M1156" s="45">
        <v>3</v>
      </c>
      <c r="N1156" s="45"/>
      <c r="O1156" s="45">
        <v>2</v>
      </c>
      <c r="P1156" s="45"/>
      <c r="Q1156" s="45"/>
      <c r="R1156" s="45"/>
      <c r="S1156" s="45"/>
      <c r="T1156" s="45"/>
      <c r="U1156" s="45"/>
      <c r="V1156" s="45"/>
      <c r="W1156" s="45">
        <v>56811</v>
      </c>
      <c r="X1156" s="45">
        <v>1</v>
      </c>
      <c r="Y1156" s="45">
        <v>56811</v>
      </c>
      <c r="Z1156" s="45"/>
      <c r="AA1156" s="45"/>
      <c r="AB1156" s="45"/>
    </row>
    <row r="1157" ht="12.75">
      <c r="A1157" s="45">
        <v>50</v>
      </c>
      <c r="B1157" s="45">
        <v>0</v>
      </c>
      <c r="C1157" s="45">
        <v>0</v>
      </c>
      <c r="D1157" s="45">
        <v>1</v>
      </c>
      <c r="E1157" s="45">
        <v>222</v>
      </c>
      <c r="F1157" s="45">
        <f>ROUND(Source!AO1153,O1157)</f>
        <v>0</v>
      </c>
      <c r="G1157" s="45" t="s">
        <v>127</v>
      </c>
      <c r="H1157" s="45" t="s">
        <v>128</v>
      </c>
      <c r="I1157" s="45"/>
      <c r="J1157" s="45"/>
      <c r="K1157" s="45">
        <v>222</v>
      </c>
      <c r="L1157" s="45">
        <v>3</v>
      </c>
      <c r="M1157" s="45">
        <v>3</v>
      </c>
      <c r="N1157" s="45"/>
      <c r="O1157" s="45">
        <v>2</v>
      </c>
      <c r="P1157" s="45"/>
      <c r="Q1157" s="45"/>
      <c r="R1157" s="45"/>
      <c r="S1157" s="45"/>
      <c r="T1157" s="45"/>
      <c r="U1157" s="45"/>
      <c r="V1157" s="45"/>
      <c r="W1157" s="45">
        <v>0</v>
      </c>
      <c r="X1157" s="45">
        <v>1</v>
      </c>
      <c r="Y1157" s="45">
        <v>0</v>
      </c>
      <c r="Z1157" s="45"/>
      <c r="AA1157" s="45"/>
      <c r="AB1157" s="45"/>
    </row>
    <row r="1158" ht="12.75">
      <c r="A1158" s="45">
        <v>50</v>
      </c>
      <c r="B1158" s="45">
        <v>0</v>
      </c>
      <c r="C1158" s="45">
        <v>0</v>
      </c>
      <c r="D1158" s="45">
        <v>1</v>
      </c>
      <c r="E1158" s="45">
        <v>225</v>
      </c>
      <c r="F1158" s="45">
        <f>ROUND(Source!AV1153,O1158)</f>
        <v>56811</v>
      </c>
      <c r="G1158" s="45" t="s">
        <v>129</v>
      </c>
      <c r="H1158" s="45" t="s">
        <v>130</v>
      </c>
      <c r="I1158" s="45"/>
      <c r="J1158" s="45"/>
      <c r="K1158" s="45">
        <v>225</v>
      </c>
      <c r="L1158" s="45">
        <v>4</v>
      </c>
      <c r="M1158" s="45">
        <v>3</v>
      </c>
      <c r="N1158" s="45"/>
      <c r="O1158" s="45">
        <v>2</v>
      </c>
      <c r="P1158" s="45"/>
      <c r="Q1158" s="45"/>
      <c r="R1158" s="45"/>
      <c r="S1158" s="45"/>
      <c r="T1158" s="45"/>
      <c r="U1158" s="45"/>
      <c r="V1158" s="45"/>
      <c r="W1158" s="45">
        <v>56811</v>
      </c>
      <c r="X1158" s="45">
        <v>1</v>
      </c>
      <c r="Y1158" s="45">
        <v>56811</v>
      </c>
      <c r="Z1158" s="45"/>
      <c r="AA1158" s="45"/>
      <c r="AB1158" s="45"/>
    </row>
    <row r="1159" ht="12.75">
      <c r="A1159" s="45">
        <v>50</v>
      </c>
      <c r="B1159" s="45">
        <v>0</v>
      </c>
      <c r="C1159" s="45">
        <v>0</v>
      </c>
      <c r="D1159" s="45">
        <v>1</v>
      </c>
      <c r="E1159" s="45">
        <v>226</v>
      </c>
      <c r="F1159" s="45">
        <f>ROUND(Source!AW1153,O1159)</f>
        <v>56811</v>
      </c>
      <c r="G1159" s="45" t="s">
        <v>131</v>
      </c>
      <c r="H1159" s="45" t="s">
        <v>132</v>
      </c>
      <c r="I1159" s="45"/>
      <c r="J1159" s="45"/>
      <c r="K1159" s="45">
        <v>226</v>
      </c>
      <c r="L1159" s="45">
        <v>5</v>
      </c>
      <c r="M1159" s="45">
        <v>3</v>
      </c>
      <c r="N1159" s="45"/>
      <c r="O1159" s="45">
        <v>2</v>
      </c>
      <c r="P1159" s="45"/>
      <c r="Q1159" s="45"/>
      <c r="R1159" s="45"/>
      <c r="S1159" s="45"/>
      <c r="T1159" s="45"/>
      <c r="U1159" s="45"/>
      <c r="V1159" s="45"/>
      <c r="W1159" s="45">
        <v>56811</v>
      </c>
      <c r="X1159" s="45">
        <v>1</v>
      </c>
      <c r="Y1159" s="45">
        <v>56811</v>
      </c>
      <c r="Z1159" s="45"/>
      <c r="AA1159" s="45"/>
      <c r="AB1159" s="45"/>
    </row>
    <row r="1160" ht="12.75">
      <c r="A1160" s="45">
        <v>50</v>
      </c>
      <c r="B1160" s="45">
        <v>0</v>
      </c>
      <c r="C1160" s="45">
        <v>0</v>
      </c>
      <c r="D1160" s="45">
        <v>1</v>
      </c>
      <c r="E1160" s="45">
        <v>227</v>
      </c>
      <c r="F1160" s="45">
        <f>ROUND(Source!AX1153,O1160)</f>
        <v>0</v>
      </c>
      <c r="G1160" s="45" t="s">
        <v>133</v>
      </c>
      <c r="H1160" s="45" t="s">
        <v>134</v>
      </c>
      <c r="I1160" s="45"/>
      <c r="J1160" s="45"/>
      <c r="K1160" s="45">
        <v>227</v>
      </c>
      <c r="L1160" s="45">
        <v>6</v>
      </c>
      <c r="M1160" s="45">
        <v>3</v>
      </c>
      <c r="N1160" s="45"/>
      <c r="O1160" s="45">
        <v>2</v>
      </c>
      <c r="P1160" s="45"/>
      <c r="Q1160" s="45"/>
      <c r="R1160" s="45"/>
      <c r="S1160" s="45"/>
      <c r="T1160" s="45"/>
      <c r="U1160" s="45"/>
      <c r="V1160" s="45"/>
      <c r="W1160" s="45">
        <v>0</v>
      </c>
      <c r="X1160" s="45">
        <v>1</v>
      </c>
      <c r="Y1160" s="45">
        <v>0</v>
      </c>
      <c r="Z1160" s="45"/>
      <c r="AA1160" s="45"/>
      <c r="AB1160" s="45"/>
    </row>
    <row r="1161" ht="12.75">
      <c r="A1161" s="45">
        <v>50</v>
      </c>
      <c r="B1161" s="45">
        <v>0</v>
      </c>
      <c r="C1161" s="45">
        <v>0</v>
      </c>
      <c r="D1161" s="45">
        <v>1</v>
      </c>
      <c r="E1161" s="45">
        <v>228</v>
      </c>
      <c r="F1161" s="45">
        <f>ROUND(Source!AY1153,O1161)</f>
        <v>56811</v>
      </c>
      <c r="G1161" s="45" t="s">
        <v>135</v>
      </c>
      <c r="H1161" s="45" t="s">
        <v>136</v>
      </c>
      <c r="I1161" s="45"/>
      <c r="J1161" s="45"/>
      <c r="K1161" s="45">
        <v>228</v>
      </c>
      <c r="L1161" s="45">
        <v>7</v>
      </c>
      <c r="M1161" s="45">
        <v>3</v>
      </c>
      <c r="N1161" s="45"/>
      <c r="O1161" s="45">
        <v>2</v>
      </c>
      <c r="P1161" s="45"/>
      <c r="Q1161" s="45"/>
      <c r="R1161" s="45"/>
      <c r="S1161" s="45"/>
      <c r="T1161" s="45"/>
      <c r="U1161" s="45"/>
      <c r="V1161" s="45"/>
      <c r="W1161" s="45">
        <v>56811</v>
      </c>
      <c r="X1161" s="45">
        <v>1</v>
      </c>
      <c r="Y1161" s="45">
        <v>56811</v>
      </c>
      <c r="Z1161" s="45"/>
      <c r="AA1161" s="45"/>
      <c r="AB1161" s="45"/>
    </row>
    <row r="1162" ht="12.75">
      <c r="A1162" s="45">
        <v>50</v>
      </c>
      <c r="B1162" s="45">
        <v>0</v>
      </c>
      <c r="C1162" s="45">
        <v>0</v>
      </c>
      <c r="D1162" s="45">
        <v>1</v>
      </c>
      <c r="E1162" s="45">
        <v>216</v>
      </c>
      <c r="F1162" s="45">
        <f>ROUND(Source!AP1153,O1162)</f>
        <v>0</v>
      </c>
      <c r="G1162" s="45" t="s">
        <v>137</v>
      </c>
      <c r="H1162" s="45" t="s">
        <v>138</v>
      </c>
      <c r="I1162" s="45"/>
      <c r="J1162" s="45"/>
      <c r="K1162" s="45">
        <v>216</v>
      </c>
      <c r="L1162" s="45">
        <v>8</v>
      </c>
      <c r="M1162" s="45">
        <v>3</v>
      </c>
      <c r="N1162" s="45"/>
      <c r="O1162" s="45">
        <v>2</v>
      </c>
      <c r="P1162" s="45"/>
      <c r="Q1162" s="45"/>
      <c r="R1162" s="45"/>
      <c r="S1162" s="45"/>
      <c r="T1162" s="45"/>
      <c r="U1162" s="45"/>
      <c r="V1162" s="45"/>
      <c r="W1162" s="45">
        <v>0</v>
      </c>
      <c r="X1162" s="45">
        <v>1</v>
      </c>
      <c r="Y1162" s="45">
        <v>0</v>
      </c>
      <c r="Z1162" s="45"/>
      <c r="AA1162" s="45"/>
      <c r="AB1162" s="45"/>
    </row>
    <row r="1163" ht="12.75">
      <c r="A1163" s="45">
        <v>50</v>
      </c>
      <c r="B1163" s="45">
        <v>0</v>
      </c>
      <c r="C1163" s="45">
        <v>0</v>
      </c>
      <c r="D1163" s="45">
        <v>1</v>
      </c>
      <c r="E1163" s="45">
        <v>223</v>
      </c>
      <c r="F1163" s="45">
        <f>ROUND(Source!AQ1153,O1163)</f>
        <v>0</v>
      </c>
      <c r="G1163" s="45" t="s">
        <v>139</v>
      </c>
      <c r="H1163" s="45" t="s">
        <v>140</v>
      </c>
      <c r="I1163" s="45"/>
      <c r="J1163" s="45"/>
      <c r="K1163" s="45">
        <v>223</v>
      </c>
      <c r="L1163" s="45">
        <v>9</v>
      </c>
      <c r="M1163" s="45">
        <v>3</v>
      </c>
      <c r="N1163" s="45"/>
      <c r="O1163" s="45">
        <v>2</v>
      </c>
      <c r="P1163" s="45"/>
      <c r="Q1163" s="45"/>
      <c r="R1163" s="45"/>
      <c r="S1163" s="45"/>
      <c r="T1163" s="45"/>
      <c r="U1163" s="45"/>
      <c r="V1163" s="45"/>
      <c r="W1163" s="45">
        <v>0</v>
      </c>
      <c r="X1163" s="45">
        <v>1</v>
      </c>
      <c r="Y1163" s="45">
        <v>0</v>
      </c>
      <c r="Z1163" s="45"/>
      <c r="AA1163" s="45"/>
      <c r="AB1163" s="45"/>
    </row>
    <row r="1164" ht="12.75">
      <c r="A1164" s="45">
        <v>50</v>
      </c>
      <c r="B1164" s="45">
        <v>0</v>
      </c>
      <c r="C1164" s="45">
        <v>0</v>
      </c>
      <c r="D1164" s="45">
        <v>1</v>
      </c>
      <c r="E1164" s="45">
        <v>229</v>
      </c>
      <c r="F1164" s="45">
        <f>ROUND(Source!AZ1153,O1164)</f>
        <v>0</v>
      </c>
      <c r="G1164" s="45" t="s">
        <v>141</v>
      </c>
      <c r="H1164" s="45" t="s">
        <v>142</v>
      </c>
      <c r="I1164" s="45"/>
      <c r="J1164" s="45"/>
      <c r="K1164" s="45">
        <v>229</v>
      </c>
      <c r="L1164" s="45">
        <v>10</v>
      </c>
      <c r="M1164" s="45">
        <v>3</v>
      </c>
      <c r="N1164" s="45"/>
      <c r="O1164" s="45">
        <v>2</v>
      </c>
      <c r="P1164" s="45"/>
      <c r="Q1164" s="45"/>
      <c r="R1164" s="45"/>
      <c r="S1164" s="45"/>
      <c r="T1164" s="45"/>
      <c r="U1164" s="45"/>
      <c r="V1164" s="45"/>
      <c r="W1164" s="45">
        <v>0</v>
      </c>
      <c r="X1164" s="45">
        <v>1</v>
      </c>
      <c r="Y1164" s="45">
        <v>0</v>
      </c>
      <c r="Z1164" s="45"/>
      <c r="AA1164" s="45"/>
      <c r="AB1164" s="45"/>
    </row>
    <row r="1165" ht="12.75">
      <c r="A1165" s="45">
        <v>50</v>
      </c>
      <c r="B1165" s="45">
        <v>0</v>
      </c>
      <c r="C1165" s="45">
        <v>0</v>
      </c>
      <c r="D1165" s="45">
        <v>1</v>
      </c>
      <c r="E1165" s="45">
        <v>203</v>
      </c>
      <c r="F1165" s="45">
        <f>ROUND(Source!Q1153,O1165)</f>
        <v>35899.830000000002</v>
      </c>
      <c r="G1165" s="45" t="s">
        <v>143</v>
      </c>
      <c r="H1165" s="45" t="s">
        <v>144</v>
      </c>
      <c r="I1165" s="45"/>
      <c r="J1165" s="45"/>
      <c r="K1165" s="45">
        <v>203</v>
      </c>
      <c r="L1165" s="45">
        <v>11</v>
      </c>
      <c r="M1165" s="45">
        <v>3</v>
      </c>
      <c r="N1165" s="45"/>
      <c r="O1165" s="45">
        <v>2</v>
      </c>
      <c r="P1165" s="45"/>
      <c r="Q1165" s="45"/>
      <c r="R1165" s="45"/>
      <c r="S1165" s="45"/>
      <c r="T1165" s="45"/>
      <c r="U1165" s="45"/>
      <c r="V1165" s="45"/>
      <c r="W1165" s="45">
        <v>35899.830000000002</v>
      </c>
      <c r="X1165" s="45">
        <v>1</v>
      </c>
      <c r="Y1165" s="45">
        <v>35899.830000000002</v>
      </c>
      <c r="Z1165" s="45"/>
      <c r="AA1165" s="45"/>
      <c r="AB1165" s="45"/>
    </row>
    <row r="1166" ht="12.75">
      <c r="A1166" s="45">
        <v>50</v>
      </c>
      <c r="B1166" s="45">
        <v>0</v>
      </c>
      <c r="C1166" s="45">
        <v>0</v>
      </c>
      <c r="D1166" s="45">
        <v>1</v>
      </c>
      <c r="E1166" s="45">
        <v>231</v>
      </c>
      <c r="F1166" s="45">
        <f>ROUND(Source!BB1153,O1166)</f>
        <v>0</v>
      </c>
      <c r="G1166" s="45" t="s">
        <v>145</v>
      </c>
      <c r="H1166" s="45" t="s">
        <v>146</v>
      </c>
      <c r="I1166" s="45"/>
      <c r="J1166" s="45"/>
      <c r="K1166" s="45">
        <v>231</v>
      </c>
      <c r="L1166" s="45">
        <v>12</v>
      </c>
      <c r="M1166" s="45">
        <v>3</v>
      </c>
      <c r="N1166" s="45"/>
      <c r="O1166" s="45">
        <v>2</v>
      </c>
      <c r="P1166" s="45"/>
      <c r="Q1166" s="45"/>
      <c r="R1166" s="45"/>
      <c r="S1166" s="45"/>
      <c r="T1166" s="45"/>
      <c r="U1166" s="45"/>
      <c r="V1166" s="45"/>
      <c r="W1166" s="45">
        <v>0</v>
      </c>
      <c r="X1166" s="45">
        <v>1</v>
      </c>
      <c r="Y1166" s="45">
        <v>0</v>
      </c>
      <c r="Z1166" s="45"/>
      <c r="AA1166" s="45"/>
      <c r="AB1166" s="45"/>
    </row>
    <row r="1167" ht="12.75">
      <c r="A1167" s="45">
        <v>50</v>
      </c>
      <c r="B1167" s="45">
        <v>0</v>
      </c>
      <c r="C1167" s="45">
        <v>0</v>
      </c>
      <c r="D1167" s="45">
        <v>1</v>
      </c>
      <c r="E1167" s="45">
        <v>204</v>
      </c>
      <c r="F1167" s="45">
        <f>ROUND(Source!R1153,O1167)</f>
        <v>18274.860000000001</v>
      </c>
      <c r="G1167" s="45" t="s">
        <v>147</v>
      </c>
      <c r="H1167" s="45" t="s">
        <v>148</v>
      </c>
      <c r="I1167" s="45"/>
      <c r="J1167" s="45"/>
      <c r="K1167" s="45">
        <v>204</v>
      </c>
      <c r="L1167" s="45">
        <v>13</v>
      </c>
      <c r="M1167" s="45">
        <v>3</v>
      </c>
      <c r="N1167" s="45"/>
      <c r="O1167" s="45">
        <v>2</v>
      </c>
      <c r="P1167" s="45"/>
      <c r="Q1167" s="45"/>
      <c r="R1167" s="45"/>
      <c r="S1167" s="45"/>
      <c r="T1167" s="45"/>
      <c r="U1167" s="45"/>
      <c r="V1167" s="45"/>
      <c r="W1167" s="45">
        <v>18274.860000000001</v>
      </c>
      <c r="X1167" s="45">
        <v>1</v>
      </c>
      <c r="Y1167" s="45">
        <v>18274.860000000001</v>
      </c>
      <c r="Z1167" s="45"/>
      <c r="AA1167" s="45"/>
      <c r="AB1167" s="45"/>
    </row>
    <row r="1168" ht="12.75">
      <c r="A1168" s="45">
        <v>50</v>
      </c>
      <c r="B1168" s="45">
        <v>0</v>
      </c>
      <c r="C1168" s="45">
        <v>0</v>
      </c>
      <c r="D1168" s="45">
        <v>1</v>
      </c>
      <c r="E1168" s="45">
        <v>205</v>
      </c>
      <c r="F1168" s="45">
        <f>ROUND(Source!S1153,O1168)</f>
        <v>9456</v>
      </c>
      <c r="G1168" s="45" t="s">
        <v>149</v>
      </c>
      <c r="H1168" s="45" t="s">
        <v>150</v>
      </c>
      <c r="I1168" s="45"/>
      <c r="J1168" s="45"/>
      <c r="K1168" s="45">
        <v>205</v>
      </c>
      <c r="L1168" s="45">
        <v>14</v>
      </c>
      <c r="M1168" s="45">
        <v>3</v>
      </c>
      <c r="N1168" s="45"/>
      <c r="O1168" s="45">
        <v>2</v>
      </c>
      <c r="P1168" s="45"/>
      <c r="Q1168" s="45"/>
      <c r="R1168" s="45"/>
      <c r="S1168" s="45"/>
      <c r="T1168" s="45"/>
      <c r="U1168" s="45"/>
      <c r="V1168" s="45"/>
      <c r="W1168" s="45">
        <v>9456</v>
      </c>
      <c r="X1168" s="45">
        <v>1</v>
      </c>
      <c r="Y1168" s="45">
        <v>9456</v>
      </c>
      <c r="Z1168" s="45"/>
      <c r="AA1168" s="45"/>
      <c r="AB1168" s="45"/>
    </row>
    <row r="1169" ht="12.75">
      <c r="A1169" s="45">
        <v>50</v>
      </c>
      <c r="B1169" s="45">
        <v>0</v>
      </c>
      <c r="C1169" s="45">
        <v>0</v>
      </c>
      <c r="D1169" s="45">
        <v>1</v>
      </c>
      <c r="E1169" s="45">
        <v>232</v>
      </c>
      <c r="F1169" s="45">
        <f>ROUND(Source!BC1153,O1169)</f>
        <v>0</v>
      </c>
      <c r="G1169" s="45" t="s">
        <v>151</v>
      </c>
      <c r="H1169" s="45" t="s">
        <v>152</v>
      </c>
      <c r="I1169" s="45"/>
      <c r="J1169" s="45"/>
      <c r="K1169" s="45">
        <v>232</v>
      </c>
      <c r="L1169" s="45">
        <v>15</v>
      </c>
      <c r="M1169" s="45">
        <v>3</v>
      </c>
      <c r="N1169" s="45"/>
      <c r="O1169" s="45">
        <v>2</v>
      </c>
      <c r="P1169" s="45"/>
      <c r="Q1169" s="45"/>
      <c r="R1169" s="45"/>
      <c r="S1169" s="45"/>
      <c r="T1169" s="45"/>
      <c r="U1169" s="45"/>
      <c r="V1169" s="45"/>
      <c r="W1169" s="45">
        <v>0</v>
      </c>
      <c r="X1169" s="45">
        <v>1</v>
      </c>
      <c r="Y1169" s="45">
        <v>0</v>
      </c>
      <c r="Z1169" s="45"/>
      <c r="AA1169" s="45"/>
      <c r="AB1169" s="45"/>
    </row>
    <row r="1170" ht="12.75">
      <c r="A1170" s="45">
        <v>50</v>
      </c>
      <c r="B1170" s="45">
        <v>0</v>
      </c>
      <c r="C1170" s="45">
        <v>0</v>
      </c>
      <c r="D1170" s="45">
        <v>1</v>
      </c>
      <c r="E1170" s="45">
        <v>214</v>
      </c>
      <c r="F1170" s="45">
        <f>ROUND(Source!AS1153,O1170)</f>
        <v>0</v>
      </c>
      <c r="G1170" s="45" t="s">
        <v>153</v>
      </c>
      <c r="H1170" s="45" t="s">
        <v>154</v>
      </c>
      <c r="I1170" s="45"/>
      <c r="J1170" s="45"/>
      <c r="K1170" s="45">
        <v>214</v>
      </c>
      <c r="L1170" s="45">
        <v>16</v>
      </c>
      <c r="M1170" s="45">
        <v>3</v>
      </c>
      <c r="N1170" s="45"/>
      <c r="O1170" s="45">
        <v>2</v>
      </c>
      <c r="P1170" s="45"/>
      <c r="Q1170" s="45"/>
      <c r="R1170" s="45"/>
      <c r="S1170" s="45"/>
      <c r="T1170" s="45"/>
      <c r="U1170" s="45"/>
      <c r="V1170" s="45"/>
      <c r="W1170" s="45">
        <v>0</v>
      </c>
      <c r="X1170" s="45">
        <v>1</v>
      </c>
      <c r="Y1170" s="45">
        <v>0</v>
      </c>
      <c r="Z1170" s="45"/>
      <c r="AA1170" s="45"/>
      <c r="AB1170" s="45"/>
    </row>
    <row r="1171" ht="12.75">
      <c r="A1171" s="45">
        <v>50</v>
      </c>
      <c r="B1171" s="45">
        <v>0</v>
      </c>
      <c r="C1171" s="45">
        <v>0</v>
      </c>
      <c r="D1171" s="45">
        <v>1</v>
      </c>
      <c r="E1171" s="45">
        <v>215</v>
      </c>
      <c r="F1171" s="45">
        <f>ROUND(Source!AT1153,O1171)</f>
        <v>0</v>
      </c>
      <c r="G1171" s="45" t="s">
        <v>155</v>
      </c>
      <c r="H1171" s="45" t="s">
        <v>156</v>
      </c>
      <c r="I1171" s="45"/>
      <c r="J1171" s="45"/>
      <c r="K1171" s="45">
        <v>215</v>
      </c>
      <c r="L1171" s="45">
        <v>17</v>
      </c>
      <c r="M1171" s="45">
        <v>3</v>
      </c>
      <c r="N1171" s="45"/>
      <c r="O1171" s="45">
        <v>2</v>
      </c>
      <c r="P1171" s="45"/>
      <c r="Q1171" s="45"/>
      <c r="R1171" s="45"/>
      <c r="S1171" s="45"/>
      <c r="T1171" s="45"/>
      <c r="U1171" s="45"/>
      <c r="V1171" s="45"/>
      <c r="W1171" s="45">
        <v>0</v>
      </c>
      <c r="X1171" s="45">
        <v>1</v>
      </c>
      <c r="Y1171" s="45">
        <v>0</v>
      </c>
      <c r="Z1171" s="45"/>
      <c r="AA1171" s="45"/>
      <c r="AB1171" s="45"/>
    </row>
    <row r="1172" ht="12.75">
      <c r="A1172" s="45">
        <v>50</v>
      </c>
      <c r="B1172" s="45">
        <v>0</v>
      </c>
      <c r="C1172" s="45">
        <v>0</v>
      </c>
      <c r="D1172" s="45">
        <v>1</v>
      </c>
      <c r="E1172" s="45">
        <v>217</v>
      </c>
      <c r="F1172" s="45">
        <f>ROUND(Source!AU1153,O1172)</f>
        <v>116550.21000000001</v>
      </c>
      <c r="G1172" s="45" t="s">
        <v>157</v>
      </c>
      <c r="H1172" s="45" t="s">
        <v>158</v>
      </c>
      <c r="I1172" s="45"/>
      <c r="J1172" s="45"/>
      <c r="K1172" s="45">
        <v>217</v>
      </c>
      <c r="L1172" s="45">
        <v>18</v>
      </c>
      <c r="M1172" s="45">
        <v>3</v>
      </c>
      <c r="N1172" s="45"/>
      <c r="O1172" s="45">
        <v>2</v>
      </c>
      <c r="P1172" s="45"/>
      <c r="Q1172" s="45"/>
      <c r="R1172" s="45"/>
      <c r="S1172" s="45"/>
      <c r="T1172" s="45"/>
      <c r="U1172" s="45"/>
      <c r="V1172" s="45"/>
      <c r="W1172" s="45">
        <v>116550.21000000001</v>
      </c>
      <c r="X1172" s="45">
        <v>1</v>
      </c>
      <c r="Y1172" s="45">
        <v>116550.21000000001</v>
      </c>
      <c r="Z1172" s="45"/>
      <c r="AA1172" s="45"/>
      <c r="AB1172" s="45"/>
    </row>
    <row r="1173" ht="12.75">
      <c r="A1173" s="45">
        <v>50</v>
      </c>
      <c r="B1173" s="45">
        <v>0</v>
      </c>
      <c r="C1173" s="45">
        <v>0</v>
      </c>
      <c r="D1173" s="45">
        <v>1</v>
      </c>
      <c r="E1173" s="45">
        <v>230</v>
      </c>
      <c r="F1173" s="45">
        <f>ROUND(Source!BA1153,O1173)</f>
        <v>0</v>
      </c>
      <c r="G1173" s="45" t="s">
        <v>159</v>
      </c>
      <c r="H1173" s="45" t="s">
        <v>160</v>
      </c>
      <c r="I1173" s="45"/>
      <c r="J1173" s="45"/>
      <c r="K1173" s="45">
        <v>230</v>
      </c>
      <c r="L1173" s="45">
        <v>19</v>
      </c>
      <c r="M1173" s="45">
        <v>3</v>
      </c>
      <c r="N1173" s="45"/>
      <c r="O1173" s="45">
        <v>2</v>
      </c>
      <c r="P1173" s="45"/>
      <c r="Q1173" s="45"/>
      <c r="R1173" s="45"/>
      <c r="S1173" s="45"/>
      <c r="T1173" s="45"/>
      <c r="U1173" s="45"/>
      <c r="V1173" s="45"/>
      <c r="W1173" s="45">
        <v>0</v>
      </c>
      <c r="X1173" s="45">
        <v>1</v>
      </c>
      <c r="Y1173" s="45">
        <v>0</v>
      </c>
      <c r="Z1173" s="45"/>
      <c r="AA1173" s="45"/>
      <c r="AB1173" s="45"/>
    </row>
    <row r="1174" ht="12.75">
      <c r="A1174" s="45">
        <v>50</v>
      </c>
      <c r="B1174" s="45">
        <v>0</v>
      </c>
      <c r="C1174" s="45">
        <v>0</v>
      </c>
      <c r="D1174" s="45">
        <v>1</v>
      </c>
      <c r="E1174" s="45">
        <v>206</v>
      </c>
      <c r="F1174" s="45">
        <f>ROUND(Source!T1153,O1174)</f>
        <v>0</v>
      </c>
      <c r="G1174" s="45" t="s">
        <v>161</v>
      </c>
      <c r="H1174" s="45" t="s">
        <v>162</v>
      </c>
      <c r="I1174" s="45"/>
      <c r="J1174" s="45"/>
      <c r="K1174" s="45">
        <v>206</v>
      </c>
      <c r="L1174" s="45">
        <v>20</v>
      </c>
      <c r="M1174" s="45">
        <v>3</v>
      </c>
      <c r="N1174" s="45"/>
      <c r="O1174" s="45">
        <v>2</v>
      </c>
      <c r="P1174" s="45"/>
      <c r="Q1174" s="45"/>
      <c r="R1174" s="45"/>
      <c r="S1174" s="45"/>
      <c r="T1174" s="45"/>
      <c r="U1174" s="45"/>
      <c r="V1174" s="45"/>
      <c r="W1174" s="45">
        <v>0</v>
      </c>
      <c r="X1174" s="45">
        <v>1</v>
      </c>
      <c r="Y1174" s="45">
        <v>0</v>
      </c>
      <c r="Z1174" s="45"/>
      <c r="AA1174" s="45"/>
      <c r="AB1174" s="45"/>
    </row>
    <row r="1175" ht="12.75">
      <c r="A1175" s="45">
        <v>50</v>
      </c>
      <c r="B1175" s="45">
        <v>0</v>
      </c>
      <c r="C1175" s="45">
        <v>0</v>
      </c>
      <c r="D1175" s="45">
        <v>1</v>
      </c>
      <c r="E1175" s="45">
        <v>207</v>
      </c>
      <c r="F1175" s="45">
        <f>Source!U1153</f>
        <v>34.5</v>
      </c>
      <c r="G1175" s="45" t="s">
        <v>163</v>
      </c>
      <c r="H1175" s="45" t="s">
        <v>164</v>
      </c>
      <c r="I1175" s="45"/>
      <c r="J1175" s="45"/>
      <c r="K1175" s="45">
        <v>207</v>
      </c>
      <c r="L1175" s="45">
        <v>21</v>
      </c>
      <c r="M1175" s="45">
        <v>3</v>
      </c>
      <c r="N1175" s="45"/>
      <c r="O1175" s="45">
        <v>-1</v>
      </c>
      <c r="P1175" s="45"/>
      <c r="Q1175" s="45"/>
      <c r="R1175" s="45"/>
      <c r="S1175" s="45"/>
      <c r="T1175" s="45"/>
      <c r="U1175" s="45"/>
      <c r="V1175" s="45"/>
      <c r="W1175" s="45">
        <v>34.5</v>
      </c>
      <c r="X1175" s="45">
        <v>1</v>
      </c>
      <c r="Y1175" s="45">
        <v>34.5</v>
      </c>
      <c r="Z1175" s="45"/>
      <c r="AA1175" s="45"/>
      <c r="AB1175" s="45"/>
    </row>
    <row r="1176" ht="12.75">
      <c r="A1176" s="45">
        <v>50</v>
      </c>
      <c r="B1176" s="45">
        <v>0</v>
      </c>
      <c r="C1176" s="45">
        <v>0</v>
      </c>
      <c r="D1176" s="45">
        <v>1</v>
      </c>
      <c r="E1176" s="45">
        <v>208</v>
      </c>
      <c r="F1176" s="45">
        <f>Source!V1153</f>
        <v>0</v>
      </c>
      <c r="G1176" s="45" t="s">
        <v>165</v>
      </c>
      <c r="H1176" s="45" t="s">
        <v>166</v>
      </c>
      <c r="I1176" s="45"/>
      <c r="J1176" s="45"/>
      <c r="K1176" s="45">
        <v>208</v>
      </c>
      <c r="L1176" s="45">
        <v>22</v>
      </c>
      <c r="M1176" s="45">
        <v>3</v>
      </c>
      <c r="N1176" s="45"/>
      <c r="O1176" s="45">
        <v>-1</v>
      </c>
      <c r="P1176" s="45"/>
      <c r="Q1176" s="45"/>
      <c r="R1176" s="45"/>
      <c r="S1176" s="45"/>
      <c r="T1176" s="45"/>
      <c r="U1176" s="45"/>
      <c r="V1176" s="45"/>
      <c r="W1176" s="45">
        <v>0</v>
      </c>
      <c r="X1176" s="45">
        <v>1</v>
      </c>
      <c r="Y1176" s="45">
        <v>0</v>
      </c>
      <c r="Z1176" s="45"/>
      <c r="AA1176" s="45"/>
      <c r="AB1176" s="45"/>
    </row>
    <row r="1177" ht="12.75">
      <c r="A1177" s="45">
        <v>50</v>
      </c>
      <c r="B1177" s="45">
        <v>0</v>
      </c>
      <c r="C1177" s="45">
        <v>0</v>
      </c>
      <c r="D1177" s="45">
        <v>1</v>
      </c>
      <c r="E1177" s="45">
        <v>209</v>
      </c>
      <c r="F1177" s="45">
        <f>ROUND(Source!W1153,O1177)</f>
        <v>0</v>
      </c>
      <c r="G1177" s="45" t="s">
        <v>167</v>
      </c>
      <c r="H1177" s="45" t="s">
        <v>168</v>
      </c>
      <c r="I1177" s="45"/>
      <c r="J1177" s="45"/>
      <c r="K1177" s="45">
        <v>209</v>
      </c>
      <c r="L1177" s="45">
        <v>23</v>
      </c>
      <c r="M1177" s="45">
        <v>3</v>
      </c>
      <c r="N1177" s="45"/>
      <c r="O1177" s="45">
        <v>2</v>
      </c>
      <c r="P1177" s="45"/>
      <c r="Q1177" s="45"/>
      <c r="R1177" s="45"/>
      <c r="S1177" s="45"/>
      <c r="T1177" s="45"/>
      <c r="U1177" s="45"/>
      <c r="V1177" s="45"/>
      <c r="W1177" s="45">
        <v>0</v>
      </c>
      <c r="X1177" s="45">
        <v>1</v>
      </c>
      <c r="Y1177" s="45">
        <v>0</v>
      </c>
      <c r="Z1177" s="45"/>
      <c r="AA1177" s="45"/>
      <c r="AB1177" s="45"/>
    </row>
    <row r="1178" ht="12.75">
      <c r="A1178" s="45">
        <v>50</v>
      </c>
      <c r="B1178" s="45">
        <v>0</v>
      </c>
      <c r="C1178" s="45">
        <v>0</v>
      </c>
      <c r="D1178" s="45">
        <v>1</v>
      </c>
      <c r="E1178" s="45">
        <v>233</v>
      </c>
      <c r="F1178" s="45">
        <f>ROUND(Source!BD1153,O1178)</f>
        <v>0</v>
      </c>
      <c r="G1178" s="45" t="s">
        <v>169</v>
      </c>
      <c r="H1178" s="45" t="s">
        <v>170</v>
      </c>
      <c r="I1178" s="45"/>
      <c r="J1178" s="45"/>
      <c r="K1178" s="45">
        <v>233</v>
      </c>
      <c r="L1178" s="45">
        <v>24</v>
      </c>
      <c r="M1178" s="45">
        <v>3</v>
      </c>
      <c r="N1178" s="45"/>
      <c r="O1178" s="45">
        <v>2</v>
      </c>
      <c r="P1178" s="45"/>
      <c r="Q1178" s="45"/>
      <c r="R1178" s="45"/>
      <c r="S1178" s="45"/>
      <c r="T1178" s="45"/>
      <c r="U1178" s="45"/>
      <c r="V1178" s="45"/>
      <c r="W1178" s="45">
        <v>0</v>
      </c>
      <c r="X1178" s="45">
        <v>1</v>
      </c>
      <c r="Y1178" s="45">
        <v>0</v>
      </c>
      <c r="Z1178" s="45"/>
      <c r="AA1178" s="45"/>
      <c r="AB1178" s="45"/>
    </row>
    <row r="1179" ht="12.75">
      <c r="A1179" s="45">
        <v>50</v>
      </c>
      <c r="B1179" s="45">
        <v>0</v>
      </c>
      <c r="C1179" s="45">
        <v>0</v>
      </c>
      <c r="D1179" s="45">
        <v>1</v>
      </c>
      <c r="E1179" s="45">
        <v>210</v>
      </c>
      <c r="F1179" s="45">
        <f>ROUND(Source!X1153,O1179)</f>
        <v>6619.1999999999998</v>
      </c>
      <c r="G1179" s="45" t="s">
        <v>171</v>
      </c>
      <c r="H1179" s="45" t="s">
        <v>172</v>
      </c>
      <c r="I1179" s="45"/>
      <c r="J1179" s="45"/>
      <c r="K1179" s="45">
        <v>210</v>
      </c>
      <c r="L1179" s="45">
        <v>25</v>
      </c>
      <c r="M1179" s="45">
        <v>3</v>
      </c>
      <c r="N1179" s="45"/>
      <c r="O1179" s="45">
        <v>2</v>
      </c>
      <c r="P1179" s="45"/>
      <c r="Q1179" s="45"/>
      <c r="R1179" s="45"/>
      <c r="S1179" s="45"/>
      <c r="T1179" s="45"/>
      <c r="U1179" s="45"/>
      <c r="V1179" s="45"/>
      <c r="W1179" s="45">
        <v>6619.1999999999998</v>
      </c>
      <c r="X1179" s="45">
        <v>1</v>
      </c>
      <c r="Y1179" s="45">
        <v>6619.1999999999998</v>
      </c>
      <c r="Z1179" s="45"/>
      <c r="AA1179" s="45"/>
      <c r="AB1179" s="45"/>
    </row>
    <row r="1180" ht="12.75">
      <c r="A1180" s="45">
        <v>50</v>
      </c>
      <c r="B1180" s="45">
        <v>0</v>
      </c>
      <c r="C1180" s="45">
        <v>0</v>
      </c>
      <c r="D1180" s="45">
        <v>1</v>
      </c>
      <c r="E1180" s="45">
        <v>211</v>
      </c>
      <c r="F1180" s="45">
        <f>ROUND(Source!Y1153,O1180)</f>
        <v>945.60000000000002</v>
      </c>
      <c r="G1180" s="45" t="s">
        <v>173</v>
      </c>
      <c r="H1180" s="45" t="s">
        <v>174</v>
      </c>
      <c r="I1180" s="45"/>
      <c r="J1180" s="45"/>
      <c r="K1180" s="45">
        <v>211</v>
      </c>
      <c r="L1180" s="45">
        <v>26</v>
      </c>
      <c r="M1180" s="45">
        <v>3</v>
      </c>
      <c r="N1180" s="45"/>
      <c r="O1180" s="45">
        <v>2</v>
      </c>
      <c r="P1180" s="45"/>
      <c r="Q1180" s="45"/>
      <c r="R1180" s="45"/>
      <c r="S1180" s="45"/>
      <c r="T1180" s="45"/>
      <c r="U1180" s="45"/>
      <c r="V1180" s="45"/>
      <c r="W1180" s="45">
        <v>945.60000000000002</v>
      </c>
      <c r="X1180" s="45">
        <v>1</v>
      </c>
      <c r="Y1180" s="45">
        <v>945.60000000000002</v>
      </c>
      <c r="Z1180" s="45"/>
      <c r="AA1180" s="45"/>
      <c r="AB1180" s="45"/>
    </row>
    <row r="1181" ht="12.75">
      <c r="A1181" s="45">
        <v>50</v>
      </c>
      <c r="B1181" s="45">
        <v>0</v>
      </c>
      <c r="C1181" s="45">
        <v>0</v>
      </c>
      <c r="D1181" s="45">
        <v>1</v>
      </c>
      <c r="E1181" s="45">
        <v>224</v>
      </c>
      <c r="F1181" s="45">
        <f>ROUND(Source!AR1153,O1181)</f>
        <v>116550.21000000001</v>
      </c>
      <c r="G1181" s="45" t="s">
        <v>175</v>
      </c>
      <c r="H1181" s="45" t="s">
        <v>176</v>
      </c>
      <c r="I1181" s="45"/>
      <c r="J1181" s="45"/>
      <c r="K1181" s="45">
        <v>224</v>
      </c>
      <c r="L1181" s="45">
        <v>27</v>
      </c>
      <c r="M1181" s="45">
        <v>3</v>
      </c>
      <c r="N1181" s="45"/>
      <c r="O1181" s="45">
        <v>2</v>
      </c>
      <c r="P1181" s="45"/>
      <c r="Q1181" s="45"/>
      <c r="R1181" s="45"/>
      <c r="S1181" s="45"/>
      <c r="T1181" s="45"/>
      <c r="U1181" s="45"/>
      <c r="V1181" s="45"/>
      <c r="W1181" s="45">
        <v>116550.21000000001</v>
      </c>
      <c r="X1181" s="45">
        <v>1</v>
      </c>
      <c r="Y1181" s="45">
        <v>116550.21000000001</v>
      </c>
      <c r="Z1181" s="45"/>
      <c r="AA1181" s="45"/>
      <c r="AB1181" s="45"/>
    </row>
    <row r="1182" ht="12.75">
      <c r="A1182" s="45">
        <v>50</v>
      </c>
      <c r="B1182" s="45">
        <v>1</v>
      </c>
      <c r="C1182" s="45">
        <v>0</v>
      </c>
      <c r="D1182" s="45">
        <v>2</v>
      </c>
      <c r="E1182" s="45">
        <v>0</v>
      </c>
      <c r="F1182" s="45">
        <f>ROUND(F1181,O1182)</f>
        <v>116550.21000000001</v>
      </c>
      <c r="G1182" s="45" t="s">
        <v>177</v>
      </c>
      <c r="H1182" s="45" t="s">
        <v>178</v>
      </c>
      <c r="I1182" s="45"/>
      <c r="J1182" s="45"/>
      <c r="K1182" s="45">
        <v>212</v>
      </c>
      <c r="L1182" s="45">
        <v>28</v>
      </c>
      <c r="M1182" s="45">
        <v>0</v>
      </c>
      <c r="N1182" s="45"/>
      <c r="O1182" s="45">
        <v>2</v>
      </c>
      <c r="P1182" s="45"/>
      <c r="Q1182" s="45"/>
      <c r="R1182" s="45"/>
      <c r="S1182" s="45"/>
      <c r="T1182" s="45"/>
      <c r="U1182" s="45"/>
      <c r="V1182" s="45"/>
      <c r="W1182" s="45">
        <v>116550.21000000001</v>
      </c>
      <c r="X1182" s="45">
        <v>1</v>
      </c>
      <c r="Y1182" s="45">
        <v>116550.21000000001</v>
      </c>
      <c r="Z1182" s="45"/>
      <c r="AA1182" s="45"/>
      <c r="AB1182" s="45"/>
    </row>
    <row r="1183" ht="12.75">
      <c r="A1183" s="45">
        <v>50</v>
      </c>
      <c r="B1183" s="45">
        <v>1</v>
      </c>
      <c r="C1183" s="45">
        <v>0</v>
      </c>
      <c r="D1183" s="45">
        <v>2</v>
      </c>
      <c r="E1183" s="45">
        <v>0</v>
      </c>
      <c r="F1183" s="45">
        <f>ROUND(F1182*0.2,O1183)</f>
        <v>23310.040000000001</v>
      </c>
      <c r="G1183" s="45" t="s">
        <v>179</v>
      </c>
      <c r="H1183" s="45" t="s">
        <v>180</v>
      </c>
      <c r="I1183" s="45"/>
      <c r="J1183" s="45"/>
      <c r="K1183" s="45">
        <v>212</v>
      </c>
      <c r="L1183" s="45">
        <v>29</v>
      </c>
      <c r="M1183" s="45">
        <v>0</v>
      </c>
      <c r="N1183" s="45"/>
      <c r="O1183" s="45">
        <v>2</v>
      </c>
      <c r="P1183" s="45"/>
      <c r="Q1183" s="45"/>
      <c r="R1183" s="45"/>
      <c r="S1183" s="45"/>
      <c r="T1183" s="45"/>
      <c r="U1183" s="45"/>
      <c r="V1183" s="45"/>
      <c r="W1183" s="45">
        <v>23310.040000000001</v>
      </c>
      <c r="X1183" s="45">
        <v>1</v>
      </c>
      <c r="Y1183" s="45">
        <v>23310.040000000001</v>
      </c>
      <c r="Z1183" s="45"/>
      <c r="AA1183" s="45"/>
      <c r="AB1183" s="45"/>
    </row>
    <row r="1184" ht="12.75">
      <c r="A1184" s="45">
        <v>50</v>
      </c>
      <c r="B1184" s="45">
        <v>1</v>
      </c>
      <c r="C1184" s="45">
        <v>0</v>
      </c>
      <c r="D1184" s="45">
        <v>2</v>
      </c>
      <c r="E1184" s="45">
        <v>213</v>
      </c>
      <c r="F1184" s="45">
        <f>ROUND(F1182+F1183,O1184)</f>
        <v>139860.25</v>
      </c>
      <c r="G1184" s="45" t="s">
        <v>181</v>
      </c>
      <c r="H1184" s="45" t="s">
        <v>175</v>
      </c>
      <c r="I1184" s="45"/>
      <c r="J1184" s="45"/>
      <c r="K1184" s="45">
        <v>212</v>
      </c>
      <c r="L1184" s="45">
        <v>30</v>
      </c>
      <c r="M1184" s="45">
        <v>0</v>
      </c>
      <c r="N1184" s="45"/>
      <c r="O1184" s="45">
        <v>2</v>
      </c>
      <c r="P1184" s="45"/>
      <c r="Q1184" s="45"/>
      <c r="R1184" s="45"/>
      <c r="S1184" s="45"/>
      <c r="T1184" s="45"/>
      <c r="U1184" s="45"/>
      <c r="V1184" s="45"/>
      <c r="W1184" s="45">
        <v>139860.25</v>
      </c>
      <c r="X1184" s="45">
        <v>1</v>
      </c>
      <c r="Y1184" s="45">
        <v>139860.25</v>
      </c>
      <c r="Z1184" s="45"/>
      <c r="AA1184" s="45"/>
      <c r="AB1184" s="45"/>
    </row>
    <row r="1185" ht="12.75">
      <c r="A1185" s="45">
        <v>50</v>
      </c>
      <c r="B1185" s="45">
        <v>1</v>
      </c>
      <c r="C1185" s="45">
        <v>0</v>
      </c>
      <c r="D1185" s="45">
        <v>2</v>
      </c>
      <c r="E1185" s="45">
        <v>0</v>
      </c>
      <c r="F1185" s="45">
        <f>ROUND(F1184*0.5857501461,O1185)</f>
        <v>81923.160000000003</v>
      </c>
      <c r="G1185" s="45" t="s">
        <v>182</v>
      </c>
      <c r="H1185" s="45" t="s">
        <v>183</v>
      </c>
      <c r="I1185" s="45"/>
      <c r="J1185" s="45"/>
      <c r="K1185" s="45">
        <v>212</v>
      </c>
      <c r="L1185" s="45">
        <v>31</v>
      </c>
      <c r="M1185" s="45">
        <v>0</v>
      </c>
      <c r="N1185" s="45"/>
      <c r="O1185" s="45">
        <v>2</v>
      </c>
      <c r="P1185" s="45"/>
      <c r="Q1185" s="45"/>
      <c r="R1185" s="45"/>
      <c r="S1185" s="45"/>
      <c r="T1185" s="45"/>
      <c r="U1185" s="45"/>
      <c r="V1185" s="45"/>
      <c r="W1185" s="45">
        <v>81923.160000000003</v>
      </c>
      <c r="X1185" s="45">
        <v>1</v>
      </c>
      <c r="Y1185" s="45">
        <v>81923.160000000003</v>
      </c>
      <c r="Z1185" s="45"/>
      <c r="AA1185" s="45"/>
      <c r="AB1185" s="45"/>
    </row>
    <row r="1187" ht="12.75">
      <c r="A1187" s="42">
        <v>5</v>
      </c>
      <c r="B1187" s="42">
        <v>1</v>
      </c>
      <c r="C1187" s="42"/>
      <c r="D1187" s="42">
        <f>ROW(A1196)</f>
        <v>1196</v>
      </c>
      <c r="E1187" s="42"/>
      <c r="F1187" s="42" t="s">
        <v>99</v>
      </c>
      <c r="G1187" s="42" t="s">
        <v>184</v>
      </c>
      <c r="H1187" s="42"/>
      <c r="I1187" s="42">
        <v>0</v>
      </c>
      <c r="J1187" s="42"/>
      <c r="K1187" s="42">
        <v>-1</v>
      </c>
      <c r="L1187" s="42"/>
      <c r="M1187" s="42"/>
      <c r="N1187" s="42"/>
      <c r="O1187" s="42"/>
      <c r="P1187" s="42"/>
      <c r="Q1187" s="42"/>
      <c r="R1187" s="42"/>
      <c r="S1187" s="42">
        <v>0</v>
      </c>
      <c r="T1187" s="42"/>
      <c r="U1187" s="42"/>
      <c r="V1187" s="42">
        <v>0</v>
      </c>
      <c r="W1187" s="42"/>
      <c r="X1187" s="42"/>
      <c r="Y1187" s="42"/>
      <c r="Z1187" s="42"/>
      <c r="AA1187" s="42"/>
      <c r="AB1187" s="42"/>
      <c r="AC1187" s="42"/>
      <c r="AD1187" s="42"/>
      <c r="AE1187" s="42"/>
      <c r="AF1187" s="42"/>
      <c r="AG1187" s="42"/>
      <c r="AH1187" s="42"/>
      <c r="AI1187" s="42"/>
      <c r="AJ1187" s="42"/>
      <c r="AK1187" s="42"/>
      <c r="AL1187" s="42"/>
      <c r="AM1187" s="42"/>
      <c r="AN1187" s="42"/>
      <c r="AO1187" s="42"/>
      <c r="AP1187" s="42"/>
      <c r="AQ1187" s="42"/>
      <c r="AR1187" s="42"/>
      <c r="AS1187" s="42"/>
      <c r="AT1187" s="42"/>
      <c r="AU1187" s="42"/>
      <c r="AV1187" s="42"/>
      <c r="AW1187" s="42"/>
      <c r="AX1187" s="42"/>
      <c r="AY1187" s="42"/>
      <c r="AZ1187" s="42"/>
      <c r="BA1187" s="42"/>
      <c r="BB1187" s="42"/>
      <c r="BC1187" s="42"/>
      <c r="BD1187" s="42"/>
      <c r="BE1187" s="42"/>
      <c r="BF1187" s="42"/>
      <c r="BG1187" s="42"/>
      <c r="BH1187" s="42"/>
      <c r="BI1187" s="42"/>
      <c r="BJ1187" s="42"/>
      <c r="BK1187" s="42"/>
      <c r="BL1187" s="42"/>
      <c r="BM1187" s="42"/>
      <c r="BN1187" s="42"/>
      <c r="BO1187" s="42"/>
      <c r="BP1187" s="42"/>
      <c r="BQ1187" s="42"/>
      <c r="BR1187" s="42"/>
      <c r="BS1187" s="42"/>
      <c r="BT1187" s="42"/>
      <c r="BU1187" s="42"/>
      <c r="BV1187" s="42"/>
      <c r="BW1187" s="42"/>
      <c r="BX1187" s="42">
        <v>0</v>
      </c>
      <c r="BY1187" s="42"/>
      <c r="BZ1187" s="42"/>
      <c r="CA1187" s="42"/>
      <c r="CB1187" s="42"/>
      <c r="CC1187" s="42"/>
      <c r="CD1187" s="42"/>
      <c r="CE1187" s="42"/>
      <c r="CF1187" s="42"/>
      <c r="CG1187" s="42"/>
      <c r="CH1187" s="42"/>
      <c r="CI1187" s="42"/>
      <c r="CJ1187" s="42">
        <v>0</v>
      </c>
    </row>
    <row r="1189" ht="12.75">
      <c r="A1189" s="43">
        <v>52</v>
      </c>
      <c r="B1189" s="43">
        <f>B1196</f>
        <v>1</v>
      </c>
      <c r="C1189" s="43">
        <f>C1196</f>
        <v>5</v>
      </c>
      <c r="D1189" s="43">
        <f>D1196</f>
        <v>1187</v>
      </c>
      <c r="E1189" s="43">
        <f>E1196</f>
        <v>0</v>
      </c>
      <c r="F1189" s="43" t="str">
        <f>F1196</f>
        <v xml:space="preserve">Новый подраздел</v>
      </c>
      <c r="G1189" s="43" t="str">
        <f>G1196</f>
        <v xml:space="preserve">Замена бортового камня - 20,0 м.п.</v>
      </c>
      <c r="H1189" s="43"/>
      <c r="I1189" s="43"/>
      <c r="J1189" s="43"/>
      <c r="K1189" s="43"/>
      <c r="L1189" s="43"/>
      <c r="M1189" s="43"/>
      <c r="N1189" s="43"/>
      <c r="O1189" s="43">
        <f>O1196</f>
        <v>24513.5</v>
      </c>
      <c r="P1189" s="43">
        <f>P1196</f>
        <v>11491</v>
      </c>
      <c r="Q1189" s="43">
        <f>Q1196</f>
        <v>10059.700000000001</v>
      </c>
      <c r="R1189" s="43">
        <f>R1196</f>
        <v>5529.8400000000001</v>
      </c>
      <c r="S1189" s="43">
        <f>S1196</f>
        <v>2962.8000000000002</v>
      </c>
      <c r="T1189" s="43">
        <f>T1196</f>
        <v>0</v>
      </c>
      <c r="U1189" s="43">
        <f>U1196</f>
        <v>13.199999999999999</v>
      </c>
      <c r="V1189" s="43">
        <f>V1196</f>
        <v>0</v>
      </c>
      <c r="W1189" s="43">
        <f>W1196</f>
        <v>0</v>
      </c>
      <c r="X1189" s="43">
        <f>X1196</f>
        <v>2073.96</v>
      </c>
      <c r="Y1189" s="43">
        <f>Y1196</f>
        <v>296.27999999999997</v>
      </c>
      <c r="Z1189" s="43">
        <f>Z1196</f>
        <v>0</v>
      </c>
      <c r="AA1189" s="43">
        <f>AA1196</f>
        <v>0</v>
      </c>
      <c r="AB1189" s="43">
        <f>AB1196</f>
        <v>24513.5</v>
      </c>
      <c r="AC1189" s="43">
        <f>AC1196</f>
        <v>11491</v>
      </c>
      <c r="AD1189" s="43">
        <f>AD1196</f>
        <v>10059.700000000001</v>
      </c>
      <c r="AE1189" s="43">
        <f>AE1196</f>
        <v>5529.8400000000001</v>
      </c>
      <c r="AF1189" s="43">
        <f>AF1196</f>
        <v>2962.8000000000002</v>
      </c>
      <c r="AG1189" s="43">
        <f>AG1196</f>
        <v>0</v>
      </c>
      <c r="AH1189" s="43">
        <f>AH1196</f>
        <v>13.199999999999999</v>
      </c>
      <c r="AI1189" s="43">
        <f>AI1196</f>
        <v>0</v>
      </c>
      <c r="AJ1189" s="43">
        <f>AJ1196</f>
        <v>0</v>
      </c>
      <c r="AK1189" s="43">
        <f>AK1196</f>
        <v>2073.96</v>
      </c>
      <c r="AL1189" s="43">
        <f>AL1196</f>
        <v>296.27999999999997</v>
      </c>
      <c r="AM1189" s="43">
        <f>AM1196</f>
        <v>0</v>
      </c>
      <c r="AN1189" s="43">
        <f>AN1196</f>
        <v>0</v>
      </c>
      <c r="AO1189" s="43">
        <f>AO1196</f>
        <v>0</v>
      </c>
      <c r="AP1189" s="43">
        <f>AP1196</f>
        <v>0</v>
      </c>
      <c r="AQ1189" s="43">
        <f>AQ1196</f>
        <v>0</v>
      </c>
      <c r="AR1189" s="43">
        <f>AR1196</f>
        <v>29324.970000000001</v>
      </c>
      <c r="AS1189" s="43">
        <f>AS1196</f>
        <v>0</v>
      </c>
      <c r="AT1189" s="43">
        <f>AT1196</f>
        <v>0</v>
      </c>
      <c r="AU1189" s="43">
        <f>AU1196</f>
        <v>29324.970000000001</v>
      </c>
      <c r="AV1189" s="43">
        <f>AV1196</f>
        <v>11491</v>
      </c>
      <c r="AW1189" s="43">
        <f>AW1196</f>
        <v>11491</v>
      </c>
      <c r="AX1189" s="43">
        <f>AX1196</f>
        <v>0</v>
      </c>
      <c r="AY1189" s="43">
        <f>AY1196</f>
        <v>11491</v>
      </c>
      <c r="AZ1189" s="43">
        <f>AZ1196</f>
        <v>0</v>
      </c>
      <c r="BA1189" s="43">
        <f>BA1196</f>
        <v>0</v>
      </c>
      <c r="BB1189" s="43">
        <f>BB1196</f>
        <v>0</v>
      </c>
      <c r="BC1189" s="43">
        <f>BC1196</f>
        <v>0</v>
      </c>
      <c r="BD1189" s="43">
        <f>BD1196</f>
        <v>0</v>
      </c>
      <c r="BE1189" s="43">
        <f>BE1196</f>
        <v>0</v>
      </c>
      <c r="BF1189" s="43">
        <f>BF1196</f>
        <v>0</v>
      </c>
      <c r="BG1189" s="43">
        <f>BG1196</f>
        <v>0</v>
      </c>
      <c r="BH1189" s="43">
        <f>BH1196</f>
        <v>0</v>
      </c>
      <c r="BI1189" s="43">
        <f>BI1196</f>
        <v>0</v>
      </c>
      <c r="BJ1189" s="43">
        <f>BJ1196</f>
        <v>0</v>
      </c>
      <c r="BK1189" s="43">
        <f>BK1196</f>
        <v>0</v>
      </c>
      <c r="BL1189" s="43">
        <f>BL1196</f>
        <v>0</v>
      </c>
      <c r="BM1189" s="43">
        <f>BM1196</f>
        <v>0</v>
      </c>
      <c r="BN1189" s="43">
        <f>BN1196</f>
        <v>0</v>
      </c>
      <c r="BO1189" s="43">
        <f>BO1196</f>
        <v>0</v>
      </c>
      <c r="BP1189" s="43">
        <f>BP1196</f>
        <v>0</v>
      </c>
      <c r="BQ1189" s="43">
        <f>BQ1196</f>
        <v>0</v>
      </c>
      <c r="BR1189" s="43">
        <f>BR1196</f>
        <v>0</v>
      </c>
      <c r="BS1189" s="43">
        <f>BS1196</f>
        <v>0</v>
      </c>
      <c r="BT1189" s="43">
        <f>BT1196</f>
        <v>0</v>
      </c>
      <c r="BU1189" s="43">
        <f>BU1196</f>
        <v>0</v>
      </c>
      <c r="BV1189" s="43">
        <f>BV1196</f>
        <v>0</v>
      </c>
      <c r="BW1189" s="43">
        <f>BW1196</f>
        <v>0</v>
      </c>
      <c r="BX1189" s="43">
        <f>BX1196</f>
        <v>0</v>
      </c>
      <c r="BY1189" s="43">
        <f>BY1196</f>
        <v>0</v>
      </c>
      <c r="BZ1189" s="43">
        <f>BZ1196</f>
        <v>0</v>
      </c>
      <c r="CA1189" s="43">
        <f>CA1196</f>
        <v>29324.970000000001</v>
      </c>
      <c r="CB1189" s="43">
        <f>CB1196</f>
        <v>0</v>
      </c>
      <c r="CC1189" s="43">
        <f>CC1196</f>
        <v>0</v>
      </c>
      <c r="CD1189" s="43">
        <f>CD1196</f>
        <v>29324.970000000001</v>
      </c>
      <c r="CE1189" s="43">
        <f>CE1196</f>
        <v>11491</v>
      </c>
      <c r="CF1189" s="43">
        <f>CF1196</f>
        <v>11491</v>
      </c>
      <c r="CG1189" s="43">
        <f>CG1196</f>
        <v>0</v>
      </c>
      <c r="CH1189" s="43">
        <f>CH1196</f>
        <v>11491</v>
      </c>
      <c r="CI1189" s="43">
        <f>CI1196</f>
        <v>0</v>
      </c>
      <c r="CJ1189" s="43">
        <f>CJ1196</f>
        <v>0</v>
      </c>
      <c r="CK1189" s="43">
        <f>CK1196</f>
        <v>0</v>
      </c>
      <c r="CL1189" s="43">
        <f>CL1196</f>
        <v>0</v>
      </c>
      <c r="CM1189" s="43">
        <f>CM1196</f>
        <v>0</v>
      </c>
      <c r="CN1189" s="43">
        <f>CN1196</f>
        <v>0</v>
      </c>
      <c r="CO1189" s="43">
        <f>CO1196</f>
        <v>0</v>
      </c>
      <c r="CP1189" s="43">
        <f>CP1196</f>
        <v>0</v>
      </c>
      <c r="CQ1189" s="43">
        <f>CQ1196</f>
        <v>0</v>
      </c>
      <c r="CR1189" s="43">
        <f>CR1196</f>
        <v>0</v>
      </c>
      <c r="CS1189" s="43">
        <f>CS1196</f>
        <v>0</v>
      </c>
      <c r="CT1189" s="43">
        <f>CT1196</f>
        <v>0</v>
      </c>
      <c r="CU1189" s="43">
        <f>CU1196</f>
        <v>0</v>
      </c>
      <c r="CV1189" s="43">
        <f>CV1196</f>
        <v>0</v>
      </c>
      <c r="CW1189" s="43">
        <f>CW1196</f>
        <v>0</v>
      </c>
      <c r="CX1189" s="43">
        <f>CX1196</f>
        <v>0</v>
      </c>
      <c r="CY1189" s="43">
        <f>CY1196</f>
        <v>0</v>
      </c>
      <c r="CZ1189" s="43">
        <f>CZ1196</f>
        <v>0</v>
      </c>
      <c r="DA1189" s="43">
        <f>DA1196</f>
        <v>0</v>
      </c>
      <c r="DB1189" s="43">
        <f>DB1196</f>
        <v>0</v>
      </c>
      <c r="DC1189" s="43">
        <f>DC1196</f>
        <v>0</v>
      </c>
      <c r="DD1189" s="43">
        <f>DD1196</f>
        <v>0</v>
      </c>
      <c r="DE1189" s="43">
        <f>DE1196</f>
        <v>0</v>
      </c>
      <c r="DF1189" s="43">
        <f>DF1196</f>
        <v>0</v>
      </c>
      <c r="DG1189" s="44">
        <f>DG1196</f>
        <v>0</v>
      </c>
      <c r="DH1189" s="44">
        <f>DH1196</f>
        <v>0</v>
      </c>
      <c r="DI1189" s="44">
        <f>DI1196</f>
        <v>0</v>
      </c>
      <c r="DJ1189" s="44">
        <f>DJ1196</f>
        <v>0</v>
      </c>
      <c r="DK1189" s="44">
        <f>DK1196</f>
        <v>0</v>
      </c>
      <c r="DL1189" s="44">
        <f>DL1196</f>
        <v>0</v>
      </c>
      <c r="DM1189" s="44">
        <f>DM1196</f>
        <v>0</v>
      </c>
      <c r="DN1189" s="44">
        <f>DN1196</f>
        <v>0</v>
      </c>
      <c r="DO1189" s="44">
        <f>DO1196</f>
        <v>0</v>
      </c>
      <c r="DP1189" s="44">
        <f>DP1196</f>
        <v>0</v>
      </c>
      <c r="DQ1189" s="44">
        <f>DQ1196</f>
        <v>0</v>
      </c>
      <c r="DR1189" s="44">
        <f>DR1196</f>
        <v>0</v>
      </c>
      <c r="DS1189" s="44">
        <f>DS1196</f>
        <v>0</v>
      </c>
      <c r="DT1189" s="44">
        <f>DT1196</f>
        <v>0</v>
      </c>
      <c r="DU1189" s="44">
        <f>DU1196</f>
        <v>0</v>
      </c>
      <c r="DV1189" s="44">
        <f>DV1196</f>
        <v>0</v>
      </c>
      <c r="DW1189" s="44">
        <f>DW1196</f>
        <v>0</v>
      </c>
      <c r="DX1189" s="44">
        <f>DX1196</f>
        <v>0</v>
      </c>
      <c r="DY1189" s="44">
        <f>DY1196</f>
        <v>0</v>
      </c>
      <c r="DZ1189" s="44">
        <f>DZ1196</f>
        <v>0</v>
      </c>
      <c r="EA1189" s="44">
        <f>EA1196</f>
        <v>0</v>
      </c>
      <c r="EB1189" s="44">
        <f>EB1196</f>
        <v>0</v>
      </c>
      <c r="EC1189" s="44">
        <f>EC1196</f>
        <v>0</v>
      </c>
      <c r="ED1189" s="44">
        <f>ED1196</f>
        <v>0</v>
      </c>
      <c r="EE1189" s="44">
        <f>EE1196</f>
        <v>0</v>
      </c>
      <c r="EF1189" s="44">
        <f>EF1196</f>
        <v>0</v>
      </c>
      <c r="EG1189" s="44">
        <f>EG1196</f>
        <v>0</v>
      </c>
      <c r="EH1189" s="44">
        <f>EH1196</f>
        <v>0</v>
      </c>
      <c r="EI1189" s="44">
        <f>EI1196</f>
        <v>0</v>
      </c>
      <c r="EJ1189" s="44">
        <f>EJ1196</f>
        <v>0</v>
      </c>
      <c r="EK1189" s="44">
        <f>EK1196</f>
        <v>0</v>
      </c>
      <c r="EL1189" s="44">
        <f>EL1196</f>
        <v>0</v>
      </c>
      <c r="EM1189" s="44">
        <f>EM1196</f>
        <v>0</v>
      </c>
      <c r="EN1189" s="44">
        <f>EN1196</f>
        <v>0</v>
      </c>
      <c r="EO1189" s="44">
        <f>EO1196</f>
        <v>0</v>
      </c>
      <c r="EP1189" s="44">
        <f>EP1196</f>
        <v>0</v>
      </c>
      <c r="EQ1189" s="44">
        <f>EQ1196</f>
        <v>0</v>
      </c>
      <c r="ER1189" s="44">
        <f>ER1196</f>
        <v>0</v>
      </c>
      <c r="ES1189" s="44">
        <f>ES1196</f>
        <v>0</v>
      </c>
      <c r="ET1189" s="44">
        <f>ET1196</f>
        <v>0</v>
      </c>
      <c r="EU1189" s="44">
        <f>EU1196</f>
        <v>0</v>
      </c>
      <c r="EV1189" s="44">
        <f>EV1196</f>
        <v>0</v>
      </c>
      <c r="EW1189" s="44">
        <f>EW1196</f>
        <v>0</v>
      </c>
      <c r="EX1189" s="44">
        <f>EX1196</f>
        <v>0</v>
      </c>
      <c r="EY1189" s="44">
        <f>EY1196</f>
        <v>0</v>
      </c>
      <c r="EZ1189" s="44">
        <f>EZ1196</f>
        <v>0</v>
      </c>
      <c r="FA1189" s="44">
        <f>FA1196</f>
        <v>0</v>
      </c>
      <c r="FB1189" s="44">
        <f>FB1196</f>
        <v>0</v>
      </c>
      <c r="FC1189" s="44">
        <f>FC1196</f>
        <v>0</v>
      </c>
      <c r="FD1189" s="44">
        <f>FD1196</f>
        <v>0</v>
      </c>
      <c r="FE1189" s="44">
        <f>FE1196</f>
        <v>0</v>
      </c>
      <c r="FF1189" s="44">
        <f>FF1196</f>
        <v>0</v>
      </c>
      <c r="FG1189" s="44">
        <f>FG1196</f>
        <v>0</v>
      </c>
      <c r="FH1189" s="44">
        <f>FH1196</f>
        <v>0</v>
      </c>
      <c r="FI1189" s="44">
        <f>FI1196</f>
        <v>0</v>
      </c>
      <c r="FJ1189" s="44">
        <f>FJ1196</f>
        <v>0</v>
      </c>
      <c r="FK1189" s="44">
        <f>FK1196</f>
        <v>0</v>
      </c>
      <c r="FL1189" s="44">
        <f>FL1196</f>
        <v>0</v>
      </c>
      <c r="FM1189" s="44">
        <f>FM1196</f>
        <v>0</v>
      </c>
      <c r="FN1189" s="44">
        <f>FN1196</f>
        <v>0</v>
      </c>
      <c r="FO1189" s="44">
        <f>FO1196</f>
        <v>0</v>
      </c>
      <c r="FP1189" s="44">
        <f>FP1196</f>
        <v>0</v>
      </c>
      <c r="FQ1189" s="44">
        <f>FQ1196</f>
        <v>0</v>
      </c>
      <c r="FR1189" s="44">
        <f>FR1196</f>
        <v>0</v>
      </c>
      <c r="FS1189" s="44">
        <f>FS1196</f>
        <v>0</v>
      </c>
      <c r="FT1189" s="44">
        <f>FT1196</f>
        <v>0</v>
      </c>
      <c r="FU1189" s="44">
        <f>FU1196</f>
        <v>0</v>
      </c>
      <c r="FV1189" s="44">
        <f>FV1196</f>
        <v>0</v>
      </c>
      <c r="FW1189" s="44">
        <f>FW1196</f>
        <v>0</v>
      </c>
      <c r="FX1189" s="44">
        <f>FX1196</f>
        <v>0</v>
      </c>
      <c r="FY1189" s="44">
        <f>FY1196</f>
        <v>0</v>
      </c>
      <c r="FZ1189" s="44">
        <f>FZ1196</f>
        <v>0</v>
      </c>
      <c r="GA1189" s="44">
        <f>GA1196</f>
        <v>0</v>
      </c>
      <c r="GB1189" s="44">
        <f>GB1196</f>
        <v>0</v>
      </c>
      <c r="GC1189" s="44">
        <f>GC1196</f>
        <v>0</v>
      </c>
      <c r="GD1189" s="44">
        <f>GD1196</f>
        <v>0</v>
      </c>
      <c r="GE1189" s="44">
        <f>GE1196</f>
        <v>0</v>
      </c>
      <c r="GF1189" s="44">
        <f>GF1196</f>
        <v>0</v>
      </c>
      <c r="GG1189" s="44">
        <f>GG1196</f>
        <v>0</v>
      </c>
      <c r="GH1189" s="44">
        <f>GH1196</f>
        <v>0</v>
      </c>
      <c r="GI1189" s="44">
        <f>GI1196</f>
        <v>0</v>
      </c>
      <c r="GJ1189" s="44">
        <f>GJ1196</f>
        <v>0</v>
      </c>
      <c r="GK1189" s="44">
        <f>GK1196</f>
        <v>0</v>
      </c>
      <c r="GL1189" s="44">
        <f>GL1196</f>
        <v>0</v>
      </c>
      <c r="GM1189" s="44">
        <f>GM1196</f>
        <v>0</v>
      </c>
      <c r="GN1189" s="44">
        <f>GN1196</f>
        <v>0</v>
      </c>
      <c r="GO1189" s="44">
        <f>GO1196</f>
        <v>0</v>
      </c>
      <c r="GP1189" s="44">
        <f>GP1196</f>
        <v>0</v>
      </c>
      <c r="GQ1189" s="44">
        <f>GQ1196</f>
        <v>0</v>
      </c>
      <c r="GR1189" s="44">
        <f>GR1196</f>
        <v>0</v>
      </c>
      <c r="GS1189" s="44">
        <f>GS1196</f>
        <v>0</v>
      </c>
      <c r="GT1189" s="44">
        <f>GT1196</f>
        <v>0</v>
      </c>
      <c r="GU1189" s="44">
        <f>GU1196</f>
        <v>0</v>
      </c>
      <c r="GV1189" s="44">
        <f>GV1196</f>
        <v>0</v>
      </c>
      <c r="GW1189" s="44">
        <f>GW1196</f>
        <v>0</v>
      </c>
      <c r="GX1189" s="44">
        <f>GX1196</f>
        <v>0</v>
      </c>
    </row>
    <row r="1191" ht="12.75">
      <c r="A1191">
        <v>17</v>
      </c>
      <c r="B1191">
        <v>1</v>
      </c>
      <c r="D1191">
        <f>ROW(EtalonRes!A276)</f>
        <v>276</v>
      </c>
      <c r="E1191" t="s">
        <v>101</v>
      </c>
      <c r="F1191" t="s">
        <v>185</v>
      </c>
      <c r="G1191" t="s">
        <v>186</v>
      </c>
      <c r="H1191" t="s">
        <v>187</v>
      </c>
      <c r="I1191">
        <v>20</v>
      </c>
      <c r="J1191">
        <v>0</v>
      </c>
      <c r="K1191">
        <v>20</v>
      </c>
      <c r="O1191">
        <f t="shared" ref="O1191:O1194" si="835">ROUND(CP1191,2)</f>
        <v>18453.200000000001</v>
      </c>
      <c r="P1191">
        <f t="shared" ref="P1191:P1194" si="836">ROUND(CQ1191*I1191,2)</f>
        <v>11491</v>
      </c>
      <c r="Q1191">
        <f t="shared" ref="Q1191:Q1194" si="837">ROUND(CR1191*I1191,2)</f>
        <v>3999.4000000000001</v>
      </c>
      <c r="R1191">
        <f t="shared" ref="R1191:R1194" si="838">ROUND(CS1191*I1191,2)</f>
        <v>2260.4000000000001</v>
      </c>
      <c r="S1191">
        <f t="shared" ref="S1191:S1194" si="839">ROUND(CT1191*I1191,2)</f>
        <v>2962.8000000000002</v>
      </c>
      <c r="T1191">
        <f t="shared" ref="T1191:T1194" si="840">ROUND(CU1191*I1191,2)</f>
        <v>0</v>
      </c>
      <c r="U1191">
        <f t="shared" ref="U1191:U1194" si="841">CV1191*I1191</f>
        <v>13.199999999999999</v>
      </c>
      <c r="V1191">
        <f t="shared" ref="V1191:V1194" si="842">CW1191*I1191</f>
        <v>0</v>
      </c>
      <c r="W1191">
        <f t="shared" ref="W1191:W1194" si="843">ROUND(CX1191*I1191,2)</f>
        <v>0</v>
      </c>
      <c r="X1191">
        <f t="shared" ref="X1191:X1194" si="844">ROUND(CY1191,2)</f>
        <v>2073.96</v>
      </c>
      <c r="Y1191">
        <f t="shared" ref="Y1191:Y1194" si="845">ROUND(CZ1191,2)</f>
        <v>296.27999999999997</v>
      </c>
      <c r="AA1191">
        <v>52146028</v>
      </c>
      <c r="AB1191">
        <f t="shared" ref="AB1191:AB1194" si="846">ROUND((AC1191+AD1191+AF1191),6)</f>
        <v>922.65999999999997</v>
      </c>
      <c r="AC1191">
        <f t="shared" ref="AC1191:AC1194" si="847">ROUND((ES1191),6)</f>
        <v>574.54999999999995</v>
      </c>
      <c r="AD1191">
        <f t="shared" ref="AD1191:AD1193" si="848">ROUND((((ET1191)-(EU1191))+AE1191),6)</f>
        <v>199.97</v>
      </c>
      <c r="AE1191">
        <f t="shared" ref="AE1191:AE1193" si="849">ROUND((EU1191),6)</f>
        <v>113.02</v>
      </c>
      <c r="AF1191">
        <f t="shared" ref="AF1191:AF1193" si="850">ROUND((EV1191),6)</f>
        <v>148.13999999999999</v>
      </c>
      <c r="AG1191">
        <f t="shared" ref="AG1191:AG1194" si="851">ROUND((AP1191),6)</f>
        <v>0</v>
      </c>
      <c r="AH1191">
        <f t="shared" ref="AH1191:AH1193" si="852">(EW1191)</f>
        <v>0.66000000000000003</v>
      </c>
      <c r="AI1191">
        <f t="shared" ref="AI1191:AI1193" si="853">(EX1191)</f>
        <v>0</v>
      </c>
      <c r="AJ1191">
        <f t="shared" ref="AJ1191:AJ1194" si="854">(AS1191)</f>
        <v>0</v>
      </c>
      <c r="AK1191">
        <v>922.65999999999997</v>
      </c>
      <c r="AL1191">
        <v>574.54999999999995</v>
      </c>
      <c r="AM1191">
        <v>199.97</v>
      </c>
      <c r="AN1191">
        <v>113.02</v>
      </c>
      <c r="AO1191">
        <v>148.13999999999999</v>
      </c>
      <c r="AP1191">
        <v>0</v>
      </c>
      <c r="AQ1191">
        <v>0.66000000000000003</v>
      </c>
      <c r="AR1191">
        <v>0</v>
      </c>
      <c r="AS1191">
        <v>0</v>
      </c>
      <c r="AT1191">
        <v>70</v>
      </c>
      <c r="AU1191">
        <v>10</v>
      </c>
      <c r="AV1191">
        <v>1</v>
      </c>
      <c r="AW1191">
        <v>1</v>
      </c>
      <c r="AZ1191">
        <v>1</v>
      </c>
      <c r="BA1191">
        <v>1</v>
      </c>
      <c r="BB1191">
        <v>1</v>
      </c>
      <c r="BC1191">
        <v>1</v>
      </c>
      <c r="BH1191">
        <v>0</v>
      </c>
      <c r="BI1191">
        <v>4</v>
      </c>
      <c r="BJ1191" t="s">
        <v>188</v>
      </c>
      <c r="BM1191">
        <v>0</v>
      </c>
      <c r="BN1191">
        <v>0</v>
      </c>
      <c r="BP1191">
        <v>0</v>
      </c>
      <c r="BQ1191">
        <v>1</v>
      </c>
      <c r="BR1191">
        <v>0</v>
      </c>
      <c r="BS1191">
        <v>1</v>
      </c>
      <c r="BT1191">
        <v>1</v>
      </c>
      <c r="BU1191">
        <v>1</v>
      </c>
      <c r="BV1191">
        <v>1</v>
      </c>
      <c r="BW1191">
        <v>1</v>
      </c>
      <c r="BX1191">
        <v>1</v>
      </c>
      <c r="BZ1191">
        <v>70</v>
      </c>
      <c r="CA1191">
        <v>10</v>
      </c>
      <c r="CE1191">
        <v>0</v>
      </c>
      <c r="CF1191">
        <v>0</v>
      </c>
      <c r="CG1191">
        <v>0</v>
      </c>
      <c r="CM1191">
        <v>0</v>
      </c>
      <c r="CO1191">
        <v>0</v>
      </c>
      <c r="CP1191">
        <f t="shared" ref="CP1191:CP1194" si="855">(P1191+Q1191+S1191)</f>
        <v>18453.200000000001</v>
      </c>
      <c r="CQ1191">
        <f t="shared" ref="CQ1191:CQ1194" si="856">(AC1191*BC1191*AW1191)</f>
        <v>574.54999999999995</v>
      </c>
      <c r="CR1191">
        <f t="shared" ref="CR1191:CR1193" si="857">((((ET1191)*BB1191-(EU1191)*BS1191)+AE1191*BS1191)*AV1191)</f>
        <v>199.97</v>
      </c>
      <c r="CS1191">
        <f t="shared" ref="CS1191:CS1194" si="858">(AE1191*BS1191*AV1191)</f>
        <v>113.02</v>
      </c>
      <c r="CT1191">
        <f t="shared" ref="CT1191:CT1194" si="859">(AF1191*BA1191*AV1191)</f>
        <v>148.13999999999999</v>
      </c>
      <c r="CU1191">
        <f t="shared" ref="CU1191:CU1194" si="860">AG1191</f>
        <v>0</v>
      </c>
      <c r="CV1191">
        <f t="shared" ref="CV1191:CV1194" si="861">(AH1191*AV1191)</f>
        <v>0.66000000000000003</v>
      </c>
      <c r="CW1191">
        <f t="shared" ref="CW1191:CW1194" si="862">AI1191</f>
        <v>0</v>
      </c>
      <c r="CX1191">
        <f t="shared" ref="CX1191:CX1194" si="863">AJ1191</f>
        <v>0</v>
      </c>
      <c r="CY1191">
        <f t="shared" ref="CY1191:CY1194" si="864">((S1191*BZ1191)/100)</f>
        <v>2073.96</v>
      </c>
      <c r="CZ1191">
        <f t="shared" ref="CZ1191:CZ1194" si="865">((S1191*CA1191)/100)</f>
        <v>296.27999999999997</v>
      </c>
      <c r="DN1191">
        <v>0</v>
      </c>
      <c r="DO1191">
        <v>0</v>
      </c>
      <c r="DP1191">
        <v>1</v>
      </c>
      <c r="DQ1191">
        <v>1</v>
      </c>
      <c r="DU1191">
        <v>1003</v>
      </c>
      <c r="DV1191" t="s">
        <v>187</v>
      </c>
      <c r="DW1191" t="s">
        <v>187</v>
      </c>
      <c r="DX1191">
        <v>1</v>
      </c>
      <c r="EE1191">
        <v>51761345</v>
      </c>
      <c r="EF1191">
        <v>1</v>
      </c>
      <c r="EG1191" t="s">
        <v>106</v>
      </c>
      <c r="EH1191">
        <v>0</v>
      </c>
      <c r="EJ1191">
        <v>4</v>
      </c>
      <c r="EK1191">
        <v>0</v>
      </c>
      <c r="EL1191" t="s">
        <v>107</v>
      </c>
      <c r="EM1191" t="s">
        <v>108</v>
      </c>
      <c r="EQ1191">
        <v>0</v>
      </c>
      <c r="ER1191">
        <v>922.65999999999997</v>
      </c>
      <c r="ES1191">
        <v>574.54999999999995</v>
      </c>
      <c r="ET1191">
        <v>199.97</v>
      </c>
      <c r="EU1191">
        <v>113.02</v>
      </c>
      <c r="EV1191">
        <v>148.13999999999999</v>
      </c>
      <c r="EW1191">
        <v>0.66000000000000003</v>
      </c>
      <c r="EX1191">
        <v>0</v>
      </c>
      <c r="EY1191">
        <v>0</v>
      </c>
      <c r="FQ1191">
        <v>0</v>
      </c>
      <c r="FR1191">
        <f t="shared" ref="FR1191:FR1194" si="866">ROUND(IF(AND(BH1191=3,BI1191=3),P1191,0),2)</f>
        <v>0</v>
      </c>
      <c r="FS1191">
        <v>0</v>
      </c>
      <c r="FX1191">
        <v>70</v>
      </c>
      <c r="FY1191">
        <v>10</v>
      </c>
      <c r="GD1191">
        <v>0</v>
      </c>
      <c r="GF1191">
        <v>999669814</v>
      </c>
      <c r="GG1191">
        <v>2</v>
      </c>
      <c r="GH1191">
        <v>1</v>
      </c>
      <c r="GI1191">
        <v>-2</v>
      </c>
      <c r="GJ1191">
        <v>0</v>
      </c>
      <c r="GK1191">
        <f>ROUND(R1191*(R12)/100,2)</f>
        <v>2441.23</v>
      </c>
      <c r="GL1191">
        <f t="shared" ref="GL1191:GL1194" si="867">ROUND(IF(AND(BH1191=3,BI1191=3,FS1191&lt;&gt;0),P1191,0),2)</f>
        <v>0</v>
      </c>
      <c r="GM1191">
        <f t="shared" ref="GM1191:GM1192" si="868">ROUND(O1191+X1191+Y1191+GK1191,2)+GX1191</f>
        <v>23264.669999999998</v>
      </c>
      <c r="GN1191">
        <f t="shared" ref="GN1191:GN1192" si="869">IF(OR(BI1191=0,BI1191=1),ROUND(O1191+X1191+Y1191+GK1191,2),0)</f>
        <v>0</v>
      </c>
      <c r="GO1191">
        <f t="shared" ref="GO1191:GO1192" si="870">IF(BI1191=2,ROUND(O1191+X1191+Y1191+GK1191,2),0)</f>
        <v>0</v>
      </c>
      <c r="GP1191">
        <f t="shared" ref="GP1191:GP1192" si="871">IF(BI1191=4,ROUND(O1191+X1191+Y1191+GK1191,2)+GX1191,0)</f>
        <v>23264.669999999998</v>
      </c>
      <c r="GR1191">
        <v>0</v>
      </c>
      <c r="GS1191">
        <v>3</v>
      </c>
      <c r="GT1191">
        <v>0</v>
      </c>
      <c r="GV1191">
        <f t="shared" ref="GV1191:GV1194" si="872">ROUND((GT1191),6)</f>
        <v>0</v>
      </c>
      <c r="GW1191">
        <v>1</v>
      </c>
      <c r="GX1191">
        <f t="shared" ref="GX1191:GX1194" si="873">ROUND(HC1191*I1191,2)</f>
        <v>0</v>
      </c>
      <c r="HA1191">
        <v>0</v>
      </c>
      <c r="HB1191">
        <v>0</v>
      </c>
      <c r="HC1191">
        <f t="shared" ref="HC1152:HC1194" si="874">GV1191*GW1191</f>
        <v>0</v>
      </c>
      <c r="IK1191">
        <v>0</v>
      </c>
    </row>
    <row r="1192" ht="12.75">
      <c r="A1192">
        <v>18</v>
      </c>
      <c r="B1192">
        <v>1</v>
      </c>
      <c r="E1192" t="s">
        <v>109</v>
      </c>
      <c r="F1192" t="s">
        <v>110</v>
      </c>
      <c r="G1192" t="s">
        <v>111</v>
      </c>
      <c r="H1192" t="s">
        <v>112</v>
      </c>
      <c r="I1192">
        <f>I1191*J1192</f>
        <v>-4.9199999999999999</v>
      </c>
      <c r="J1192">
        <v>-0.246</v>
      </c>
      <c r="K1192">
        <v>-0.246</v>
      </c>
      <c r="O1192">
        <f t="shared" si="835"/>
        <v>-0</v>
      </c>
      <c r="P1192">
        <f t="shared" si="836"/>
        <v>-0</v>
      </c>
      <c r="Q1192">
        <f t="shared" si="837"/>
        <v>-0</v>
      </c>
      <c r="R1192">
        <f t="shared" si="838"/>
        <v>-0</v>
      </c>
      <c r="S1192">
        <f t="shared" si="839"/>
        <v>-0</v>
      </c>
      <c r="T1192">
        <f t="shared" si="840"/>
        <v>-0</v>
      </c>
      <c r="U1192">
        <f t="shared" si="841"/>
        <v>-0</v>
      </c>
      <c r="V1192">
        <f t="shared" si="842"/>
        <v>-0</v>
      </c>
      <c r="W1192">
        <f t="shared" si="843"/>
        <v>-0</v>
      </c>
      <c r="X1192">
        <f t="shared" si="844"/>
        <v>-0</v>
      </c>
      <c r="Y1192">
        <f t="shared" si="845"/>
        <v>-0</v>
      </c>
      <c r="AA1192">
        <v>52146028</v>
      </c>
      <c r="AB1192">
        <f t="shared" si="846"/>
        <v>0</v>
      </c>
      <c r="AC1192">
        <f t="shared" si="847"/>
        <v>0</v>
      </c>
      <c r="AD1192">
        <f t="shared" si="848"/>
        <v>0</v>
      </c>
      <c r="AE1192">
        <f t="shared" si="849"/>
        <v>0</v>
      </c>
      <c r="AF1192">
        <f t="shared" si="850"/>
        <v>0</v>
      </c>
      <c r="AG1192">
        <f t="shared" si="851"/>
        <v>0</v>
      </c>
      <c r="AH1192">
        <f t="shared" si="852"/>
        <v>0</v>
      </c>
      <c r="AI1192">
        <f t="shared" si="853"/>
        <v>0</v>
      </c>
      <c r="AJ1192">
        <f t="shared" si="854"/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70</v>
      </c>
      <c r="AU1192">
        <v>10</v>
      </c>
      <c r="AV1192">
        <v>1</v>
      </c>
      <c r="AW1192">
        <v>1</v>
      </c>
      <c r="AZ1192">
        <v>1</v>
      </c>
      <c r="BA1192">
        <v>1</v>
      </c>
      <c r="BB1192">
        <v>1</v>
      </c>
      <c r="BC1192">
        <v>1</v>
      </c>
      <c r="BH1192">
        <v>3</v>
      </c>
      <c r="BI1192">
        <v>4</v>
      </c>
      <c r="BM1192">
        <v>0</v>
      </c>
      <c r="BN1192">
        <v>0</v>
      </c>
      <c r="BP1192">
        <v>0</v>
      </c>
      <c r="BQ1192">
        <v>1</v>
      </c>
      <c r="BR1192">
        <v>1</v>
      </c>
      <c r="BS1192">
        <v>1</v>
      </c>
      <c r="BT1192">
        <v>1</v>
      </c>
      <c r="BU1192">
        <v>1</v>
      </c>
      <c r="BV1192">
        <v>1</v>
      </c>
      <c r="BW1192">
        <v>1</v>
      </c>
      <c r="BX1192">
        <v>1</v>
      </c>
      <c r="BZ1192">
        <v>70</v>
      </c>
      <c r="CA1192">
        <v>10</v>
      </c>
      <c r="CE1192">
        <v>0</v>
      </c>
      <c r="CF1192">
        <v>0</v>
      </c>
      <c r="CG1192">
        <v>0</v>
      </c>
      <c r="CM1192">
        <v>0</v>
      </c>
      <c r="CO1192">
        <v>0</v>
      </c>
      <c r="CP1192">
        <f t="shared" si="855"/>
        <v>-0</v>
      </c>
      <c r="CQ1192">
        <f t="shared" si="856"/>
        <v>0</v>
      </c>
      <c r="CR1192">
        <f t="shared" si="857"/>
        <v>0</v>
      </c>
      <c r="CS1192">
        <f t="shared" si="858"/>
        <v>0</v>
      </c>
      <c r="CT1192">
        <f t="shared" si="859"/>
        <v>0</v>
      </c>
      <c r="CU1192">
        <f t="shared" si="860"/>
        <v>0</v>
      </c>
      <c r="CV1192">
        <f t="shared" si="861"/>
        <v>0</v>
      </c>
      <c r="CW1192">
        <f t="shared" si="862"/>
        <v>0</v>
      </c>
      <c r="CX1192">
        <f t="shared" si="863"/>
        <v>0</v>
      </c>
      <c r="CY1192">
        <f t="shared" si="864"/>
        <v>-0</v>
      </c>
      <c r="CZ1192">
        <f t="shared" si="865"/>
        <v>-0</v>
      </c>
      <c r="DN1192">
        <v>0</v>
      </c>
      <c r="DO1192">
        <v>0</v>
      </c>
      <c r="DP1192">
        <v>1</v>
      </c>
      <c r="DQ1192">
        <v>1</v>
      </c>
      <c r="DU1192">
        <v>1009</v>
      </c>
      <c r="DV1192" t="s">
        <v>112</v>
      </c>
      <c r="DW1192" t="s">
        <v>112</v>
      </c>
      <c r="DX1192">
        <v>1000</v>
      </c>
      <c r="EE1192">
        <v>51761345</v>
      </c>
      <c r="EF1192">
        <v>1</v>
      </c>
      <c r="EG1192" t="s">
        <v>106</v>
      </c>
      <c r="EH1192">
        <v>0</v>
      </c>
      <c r="EJ1192">
        <v>4</v>
      </c>
      <c r="EK1192">
        <v>0</v>
      </c>
      <c r="EL1192" t="s">
        <v>107</v>
      </c>
      <c r="EM1192" t="s">
        <v>108</v>
      </c>
      <c r="EQ1192">
        <v>32768</v>
      </c>
      <c r="ER1192">
        <v>0</v>
      </c>
      <c r="ES1192">
        <v>0</v>
      </c>
      <c r="ET1192">
        <v>0</v>
      </c>
      <c r="EU1192">
        <v>0</v>
      </c>
      <c r="EV1192">
        <v>0</v>
      </c>
      <c r="EW1192">
        <v>0</v>
      </c>
      <c r="EX1192">
        <v>0</v>
      </c>
      <c r="FQ1192">
        <v>0</v>
      </c>
      <c r="FR1192">
        <f t="shared" si="866"/>
        <v>0</v>
      </c>
      <c r="FS1192">
        <v>0</v>
      </c>
      <c r="FX1192">
        <v>70</v>
      </c>
      <c r="FY1192">
        <v>10</v>
      </c>
      <c r="GD1192">
        <v>0</v>
      </c>
      <c r="GF1192">
        <v>1489638031</v>
      </c>
      <c r="GG1192">
        <v>2</v>
      </c>
      <c r="GH1192">
        <v>1</v>
      </c>
      <c r="GI1192">
        <v>-2</v>
      </c>
      <c r="GJ1192">
        <v>0</v>
      </c>
      <c r="GK1192">
        <f>ROUND(R1192*(R12)/100,2)</f>
        <v>-0</v>
      </c>
      <c r="GL1192">
        <f t="shared" si="867"/>
        <v>0</v>
      </c>
      <c r="GM1192">
        <f t="shared" si="868"/>
        <v>-0</v>
      </c>
      <c r="GN1192">
        <f t="shared" si="869"/>
        <v>0</v>
      </c>
      <c r="GO1192">
        <f t="shared" si="870"/>
        <v>0</v>
      </c>
      <c r="GP1192">
        <f t="shared" si="871"/>
        <v>-0</v>
      </c>
      <c r="GR1192">
        <v>0</v>
      </c>
      <c r="GS1192">
        <v>3</v>
      </c>
      <c r="GT1192">
        <v>0</v>
      </c>
      <c r="GV1192">
        <f t="shared" si="872"/>
        <v>0</v>
      </c>
      <c r="GW1192">
        <v>1</v>
      </c>
      <c r="GX1192">
        <f t="shared" si="873"/>
        <v>-0</v>
      </c>
      <c r="HA1192">
        <v>0</v>
      </c>
      <c r="HB1192">
        <v>0</v>
      </c>
      <c r="HC1192">
        <f t="shared" si="874"/>
        <v>0</v>
      </c>
      <c r="IK1192">
        <v>0</v>
      </c>
    </row>
    <row r="1193" ht="12.75">
      <c r="A1193">
        <v>17</v>
      </c>
      <c r="B1193">
        <v>1</v>
      </c>
      <c r="D1193">
        <f>ROW(EtalonRes!A278)</f>
        <v>278</v>
      </c>
      <c r="E1193" t="s">
        <v>113</v>
      </c>
      <c r="F1193" t="s">
        <v>114</v>
      </c>
      <c r="G1193" t="s">
        <v>189</v>
      </c>
      <c r="H1193" t="s">
        <v>112</v>
      </c>
      <c r="I1193">
        <f>ROUND(4.92*0.8,9)</f>
        <v>3.9359999999999999</v>
      </c>
      <c r="J1193">
        <v>0</v>
      </c>
      <c r="K1193">
        <f>ROUND(4.92*0.8,9)</f>
        <v>3.9359999999999999</v>
      </c>
      <c r="O1193">
        <f t="shared" si="835"/>
        <v>240.96000000000001</v>
      </c>
      <c r="P1193">
        <f t="shared" si="836"/>
        <v>0</v>
      </c>
      <c r="Q1193">
        <f t="shared" si="837"/>
        <v>240.96000000000001</v>
      </c>
      <c r="R1193">
        <f t="shared" si="838"/>
        <v>129.93000000000001</v>
      </c>
      <c r="S1193">
        <f t="shared" si="839"/>
        <v>0</v>
      </c>
      <c r="T1193">
        <f t="shared" si="840"/>
        <v>0</v>
      </c>
      <c r="U1193">
        <f t="shared" si="841"/>
        <v>0</v>
      </c>
      <c r="V1193">
        <f t="shared" si="842"/>
        <v>0</v>
      </c>
      <c r="W1193">
        <f t="shared" si="843"/>
        <v>0</v>
      </c>
      <c r="X1193">
        <f t="shared" si="844"/>
        <v>0</v>
      </c>
      <c r="Y1193">
        <f t="shared" si="845"/>
        <v>0</v>
      </c>
      <c r="AA1193">
        <v>52146028</v>
      </c>
      <c r="AB1193">
        <f t="shared" si="846"/>
        <v>61.219999999999999</v>
      </c>
      <c r="AC1193">
        <f t="shared" si="847"/>
        <v>0</v>
      </c>
      <c r="AD1193">
        <f t="shared" si="848"/>
        <v>61.219999999999999</v>
      </c>
      <c r="AE1193">
        <f t="shared" si="849"/>
        <v>33.009999999999998</v>
      </c>
      <c r="AF1193">
        <f t="shared" si="850"/>
        <v>0</v>
      </c>
      <c r="AG1193">
        <f t="shared" si="851"/>
        <v>0</v>
      </c>
      <c r="AH1193">
        <f t="shared" si="852"/>
        <v>0</v>
      </c>
      <c r="AI1193">
        <f t="shared" si="853"/>
        <v>0</v>
      </c>
      <c r="AJ1193">
        <f t="shared" si="854"/>
        <v>0</v>
      </c>
      <c r="AK1193">
        <v>61.219999999999999</v>
      </c>
      <c r="AL1193">
        <v>0</v>
      </c>
      <c r="AM1193">
        <v>61.219999999999999</v>
      </c>
      <c r="AN1193">
        <v>33.009999999999998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1</v>
      </c>
      <c r="AW1193">
        <v>1</v>
      </c>
      <c r="AZ1193">
        <v>1</v>
      </c>
      <c r="BA1193">
        <v>1</v>
      </c>
      <c r="BB1193">
        <v>1</v>
      </c>
      <c r="BC1193">
        <v>1</v>
      </c>
      <c r="BH1193">
        <v>0</v>
      </c>
      <c r="BI1193">
        <v>4</v>
      </c>
      <c r="BJ1193" t="s">
        <v>116</v>
      </c>
      <c r="BM1193">
        <v>1</v>
      </c>
      <c r="BN1193">
        <v>0</v>
      </c>
      <c r="BP1193">
        <v>0</v>
      </c>
      <c r="BQ1193">
        <v>1</v>
      </c>
      <c r="BR1193">
        <v>0</v>
      </c>
      <c r="BS1193">
        <v>1</v>
      </c>
      <c r="BT1193">
        <v>1</v>
      </c>
      <c r="BU1193">
        <v>1</v>
      </c>
      <c r="BV1193">
        <v>1</v>
      </c>
      <c r="BW1193">
        <v>1</v>
      </c>
      <c r="BX1193">
        <v>1</v>
      </c>
      <c r="BZ1193">
        <v>0</v>
      </c>
      <c r="CA1193">
        <v>0</v>
      </c>
      <c r="CE1193">
        <v>0</v>
      </c>
      <c r="CF1193">
        <v>0</v>
      </c>
      <c r="CG1193">
        <v>0</v>
      </c>
      <c r="CM1193">
        <v>0</v>
      </c>
      <c r="CO1193">
        <v>0</v>
      </c>
      <c r="CP1193">
        <f t="shared" si="855"/>
        <v>240.96000000000001</v>
      </c>
      <c r="CQ1193">
        <f t="shared" si="856"/>
        <v>0</v>
      </c>
      <c r="CR1193">
        <f t="shared" si="857"/>
        <v>61.219999999999999</v>
      </c>
      <c r="CS1193">
        <f t="shared" si="858"/>
        <v>33.009999999999998</v>
      </c>
      <c r="CT1193">
        <f t="shared" si="859"/>
        <v>0</v>
      </c>
      <c r="CU1193">
        <f t="shared" si="860"/>
        <v>0</v>
      </c>
      <c r="CV1193">
        <f t="shared" si="861"/>
        <v>0</v>
      </c>
      <c r="CW1193">
        <f t="shared" si="862"/>
        <v>0</v>
      </c>
      <c r="CX1193">
        <f t="shared" si="863"/>
        <v>0</v>
      </c>
      <c r="CY1193">
        <f t="shared" si="864"/>
        <v>0</v>
      </c>
      <c r="CZ1193">
        <f t="shared" si="865"/>
        <v>0</v>
      </c>
      <c r="DN1193">
        <v>0</v>
      </c>
      <c r="DO1193">
        <v>0</v>
      </c>
      <c r="DP1193">
        <v>1</v>
      </c>
      <c r="DQ1193">
        <v>1</v>
      </c>
      <c r="DU1193">
        <v>1009</v>
      </c>
      <c r="DV1193" t="s">
        <v>112</v>
      </c>
      <c r="DW1193" t="s">
        <v>112</v>
      </c>
      <c r="DX1193">
        <v>1000</v>
      </c>
      <c r="EE1193">
        <v>51761347</v>
      </c>
      <c r="EF1193">
        <v>1</v>
      </c>
      <c r="EG1193" t="s">
        <v>106</v>
      </c>
      <c r="EH1193">
        <v>0</v>
      </c>
      <c r="EJ1193">
        <v>4</v>
      </c>
      <c r="EK1193">
        <v>1</v>
      </c>
      <c r="EL1193" t="s">
        <v>117</v>
      </c>
      <c r="EM1193" t="s">
        <v>108</v>
      </c>
      <c r="EQ1193">
        <v>0</v>
      </c>
      <c r="ER1193">
        <v>61.219999999999999</v>
      </c>
      <c r="ES1193">
        <v>0</v>
      </c>
      <c r="ET1193">
        <v>61.219999999999999</v>
      </c>
      <c r="EU1193">
        <v>33.009999999999998</v>
      </c>
      <c r="EV1193">
        <v>0</v>
      </c>
      <c r="EW1193">
        <v>0</v>
      </c>
      <c r="EX1193">
        <v>0</v>
      </c>
      <c r="EY1193">
        <v>0</v>
      </c>
      <c r="FQ1193">
        <v>0</v>
      </c>
      <c r="FR1193">
        <f t="shared" si="866"/>
        <v>0</v>
      </c>
      <c r="FS1193">
        <v>0</v>
      </c>
      <c r="FX1193">
        <v>0</v>
      </c>
      <c r="FY1193">
        <v>0</v>
      </c>
      <c r="GD1193">
        <v>1</v>
      </c>
      <c r="GF1193">
        <v>1602572179</v>
      </c>
      <c r="GG1193">
        <v>2</v>
      </c>
      <c r="GH1193">
        <v>1</v>
      </c>
      <c r="GI1193">
        <v>-2</v>
      </c>
      <c r="GJ1193">
        <v>0</v>
      </c>
      <c r="GK1193">
        <v>0</v>
      </c>
      <c r="GL1193">
        <f t="shared" si="867"/>
        <v>0</v>
      </c>
      <c r="GM1193">
        <f t="shared" ref="GM1193:GM1194" si="875">ROUND(O1193+X1193+Y1193,2)+GX1193</f>
        <v>240.96000000000001</v>
      </c>
      <c r="GN1193">
        <f t="shared" ref="GN1193:GN1194" si="876">IF(OR(BI1193=0,BI1193=1),ROUND(O1193+X1193+Y1193,2),0)</f>
        <v>0</v>
      </c>
      <c r="GO1193">
        <f t="shared" ref="GO1193:GO1194" si="877">IF(BI1193=2,ROUND(O1193+X1193+Y1193,2),0)</f>
        <v>0</v>
      </c>
      <c r="GP1193">
        <f t="shared" ref="GP1193:GP1194" si="878">IF(BI1193=4,ROUND(O1193+X1193+Y1193,2)+GX1193,0)</f>
        <v>240.96000000000001</v>
      </c>
      <c r="GR1193">
        <v>0</v>
      </c>
      <c r="GS1193">
        <v>3</v>
      </c>
      <c r="GT1193">
        <v>0</v>
      </c>
      <c r="GV1193">
        <f t="shared" si="872"/>
        <v>0</v>
      </c>
      <c r="GW1193">
        <v>1</v>
      </c>
      <c r="GX1193">
        <f t="shared" si="873"/>
        <v>0</v>
      </c>
      <c r="HA1193">
        <v>0</v>
      </c>
      <c r="HB1193">
        <v>0</v>
      </c>
      <c r="HC1193">
        <f t="shared" si="874"/>
        <v>0</v>
      </c>
      <c r="IK1193">
        <v>0</v>
      </c>
    </row>
    <row r="1194" ht="12.75">
      <c r="A1194">
        <v>17</v>
      </c>
      <c r="B1194">
        <v>1</v>
      </c>
      <c r="D1194">
        <f>ROW(EtalonRes!A280)</f>
        <v>280</v>
      </c>
      <c r="E1194" t="s">
        <v>118</v>
      </c>
      <c r="F1194" t="s">
        <v>119</v>
      </c>
      <c r="G1194" t="s">
        <v>120</v>
      </c>
      <c r="H1194" t="s">
        <v>112</v>
      </c>
      <c r="I1194">
        <f>ROUND(I1193,9)</f>
        <v>3.9359999999999999</v>
      </c>
      <c r="J1194">
        <v>0</v>
      </c>
      <c r="K1194">
        <f>ROUND(I1193,9)</f>
        <v>3.9359999999999999</v>
      </c>
      <c r="O1194">
        <f t="shared" si="835"/>
        <v>5819.3400000000001</v>
      </c>
      <c r="P1194">
        <f t="shared" si="836"/>
        <v>0</v>
      </c>
      <c r="Q1194">
        <f t="shared" si="837"/>
        <v>5819.3400000000001</v>
      </c>
      <c r="R1194">
        <f t="shared" si="838"/>
        <v>3139.5100000000002</v>
      </c>
      <c r="S1194">
        <f t="shared" si="839"/>
        <v>0</v>
      </c>
      <c r="T1194">
        <f t="shared" si="840"/>
        <v>0</v>
      </c>
      <c r="U1194">
        <f t="shared" si="841"/>
        <v>0</v>
      </c>
      <c r="V1194">
        <f t="shared" si="842"/>
        <v>0</v>
      </c>
      <c r="W1194">
        <f t="shared" si="843"/>
        <v>0</v>
      </c>
      <c r="X1194">
        <f t="shared" si="844"/>
        <v>0</v>
      </c>
      <c r="Y1194">
        <f t="shared" si="845"/>
        <v>0</v>
      </c>
      <c r="AA1194">
        <v>52146028</v>
      </c>
      <c r="AB1194">
        <f t="shared" si="846"/>
        <v>1478.49</v>
      </c>
      <c r="AC1194">
        <f t="shared" si="847"/>
        <v>0</v>
      </c>
      <c r="AD1194">
        <f>ROUND(((((ET1194*51))-((EU1194*51)))+AE1194),6)</f>
        <v>1478.49</v>
      </c>
      <c r="AE1194">
        <f>ROUND(((EU1194*51)),6)</f>
        <v>797.63999999999999</v>
      </c>
      <c r="AF1194">
        <f>ROUND(((EV1194*51)),6)</f>
        <v>0</v>
      </c>
      <c r="AG1194">
        <f t="shared" si="851"/>
        <v>0</v>
      </c>
      <c r="AH1194">
        <f>((EW1194*51))</f>
        <v>0</v>
      </c>
      <c r="AI1194">
        <f>((EX1194*51))</f>
        <v>0</v>
      </c>
      <c r="AJ1194">
        <f t="shared" si="854"/>
        <v>0</v>
      </c>
      <c r="AK1194">
        <v>28.989999999999998</v>
      </c>
      <c r="AL1194">
        <v>0</v>
      </c>
      <c r="AM1194">
        <v>28.989999999999998</v>
      </c>
      <c r="AN1194">
        <v>15.640000000000001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1</v>
      </c>
      <c r="AW1194">
        <v>1</v>
      </c>
      <c r="AZ1194">
        <v>1</v>
      </c>
      <c r="BA1194">
        <v>1</v>
      </c>
      <c r="BB1194">
        <v>1</v>
      </c>
      <c r="BC1194">
        <v>1</v>
      </c>
      <c r="BH1194">
        <v>0</v>
      </c>
      <c r="BI1194">
        <v>4</v>
      </c>
      <c r="BJ1194" t="s">
        <v>121</v>
      </c>
      <c r="BM1194">
        <v>1</v>
      </c>
      <c r="BN1194">
        <v>0</v>
      </c>
      <c r="BP1194">
        <v>0</v>
      </c>
      <c r="BQ1194">
        <v>1</v>
      </c>
      <c r="BR1194">
        <v>0</v>
      </c>
      <c r="BS1194">
        <v>1</v>
      </c>
      <c r="BT1194">
        <v>1</v>
      </c>
      <c r="BU1194">
        <v>1</v>
      </c>
      <c r="BV1194">
        <v>1</v>
      </c>
      <c r="BW1194">
        <v>1</v>
      </c>
      <c r="BX1194">
        <v>1</v>
      </c>
      <c r="BZ1194">
        <v>0</v>
      </c>
      <c r="CA1194">
        <v>0</v>
      </c>
      <c r="CE1194">
        <v>0</v>
      </c>
      <c r="CF1194">
        <v>0</v>
      </c>
      <c r="CG1194">
        <v>0</v>
      </c>
      <c r="CM1194">
        <v>0</v>
      </c>
      <c r="CO1194">
        <v>0</v>
      </c>
      <c r="CP1194">
        <f t="shared" si="855"/>
        <v>5819.3400000000001</v>
      </c>
      <c r="CQ1194">
        <f t="shared" si="856"/>
        <v>0</v>
      </c>
      <c r="CR1194">
        <f>(((((ET1194*51))*BB1194-((EU1194*51))*BS1194)+AE1194*BS1194)*AV1194)</f>
        <v>1478.49</v>
      </c>
      <c r="CS1194">
        <f t="shared" si="858"/>
        <v>797.63999999999999</v>
      </c>
      <c r="CT1194">
        <f t="shared" si="859"/>
        <v>0</v>
      </c>
      <c r="CU1194">
        <f t="shared" si="860"/>
        <v>0</v>
      </c>
      <c r="CV1194">
        <f t="shared" si="861"/>
        <v>0</v>
      </c>
      <c r="CW1194">
        <f t="shared" si="862"/>
        <v>0</v>
      </c>
      <c r="CX1194">
        <f t="shared" si="863"/>
        <v>0</v>
      </c>
      <c r="CY1194">
        <f t="shared" si="864"/>
        <v>0</v>
      </c>
      <c r="CZ1194">
        <f t="shared" si="865"/>
        <v>0</v>
      </c>
      <c r="DE1194" t="s">
        <v>122</v>
      </c>
      <c r="DF1194" t="s">
        <v>122</v>
      </c>
      <c r="DG1194" t="s">
        <v>122</v>
      </c>
      <c r="DI1194" t="s">
        <v>122</v>
      </c>
      <c r="DJ1194" t="s">
        <v>122</v>
      </c>
      <c r="DN1194">
        <v>0</v>
      </c>
      <c r="DO1194">
        <v>0</v>
      </c>
      <c r="DP1194">
        <v>1</v>
      </c>
      <c r="DQ1194">
        <v>1</v>
      </c>
      <c r="DU1194">
        <v>1009</v>
      </c>
      <c r="DV1194" t="s">
        <v>112</v>
      </c>
      <c r="DW1194" t="s">
        <v>112</v>
      </c>
      <c r="DX1194">
        <v>1000</v>
      </c>
      <c r="EE1194">
        <v>51761347</v>
      </c>
      <c r="EF1194">
        <v>1</v>
      </c>
      <c r="EG1194" t="s">
        <v>106</v>
      </c>
      <c r="EH1194">
        <v>0</v>
      </c>
      <c r="EJ1194">
        <v>4</v>
      </c>
      <c r="EK1194">
        <v>1</v>
      </c>
      <c r="EL1194" t="s">
        <v>117</v>
      </c>
      <c r="EM1194" t="s">
        <v>108</v>
      </c>
      <c r="EQ1194">
        <v>0</v>
      </c>
      <c r="ER1194">
        <v>28.989999999999998</v>
      </c>
      <c r="ES1194">
        <v>0</v>
      </c>
      <c r="ET1194">
        <v>28.989999999999998</v>
      </c>
      <c r="EU1194">
        <v>15.640000000000001</v>
      </c>
      <c r="EV1194">
        <v>0</v>
      </c>
      <c r="EW1194">
        <v>0</v>
      </c>
      <c r="EX1194">
        <v>0</v>
      </c>
      <c r="EY1194">
        <v>0</v>
      </c>
      <c r="FQ1194">
        <v>0</v>
      </c>
      <c r="FR1194">
        <f t="shared" si="866"/>
        <v>0</v>
      </c>
      <c r="FS1194">
        <v>0</v>
      </c>
      <c r="FX1194">
        <v>0</v>
      </c>
      <c r="FY1194">
        <v>0</v>
      </c>
      <c r="GD1194">
        <v>1</v>
      </c>
      <c r="GF1194">
        <v>-1355325295</v>
      </c>
      <c r="GG1194">
        <v>2</v>
      </c>
      <c r="GH1194">
        <v>1</v>
      </c>
      <c r="GI1194">
        <v>-2</v>
      </c>
      <c r="GJ1194">
        <v>0</v>
      </c>
      <c r="GK1194">
        <v>0</v>
      </c>
      <c r="GL1194">
        <f t="shared" si="867"/>
        <v>0</v>
      </c>
      <c r="GM1194">
        <f t="shared" si="875"/>
        <v>5819.3400000000001</v>
      </c>
      <c r="GN1194">
        <f t="shared" si="876"/>
        <v>0</v>
      </c>
      <c r="GO1194">
        <f t="shared" si="877"/>
        <v>0</v>
      </c>
      <c r="GP1194">
        <f t="shared" si="878"/>
        <v>5819.3400000000001</v>
      </c>
      <c r="GR1194">
        <v>0</v>
      </c>
      <c r="GS1194">
        <v>3</v>
      </c>
      <c r="GT1194">
        <v>0</v>
      </c>
      <c r="GV1194">
        <f t="shared" si="872"/>
        <v>0</v>
      </c>
      <c r="GW1194">
        <v>1</v>
      </c>
      <c r="GX1194">
        <f t="shared" si="873"/>
        <v>0</v>
      </c>
      <c r="HA1194">
        <v>0</v>
      </c>
      <c r="HB1194">
        <v>0</v>
      </c>
      <c r="HC1194">
        <f t="shared" si="874"/>
        <v>0</v>
      </c>
      <c r="IK1194">
        <v>0</v>
      </c>
    </row>
    <row r="1196" ht="12.75">
      <c r="A1196" s="43">
        <v>51</v>
      </c>
      <c r="B1196" s="43">
        <f>B1187</f>
        <v>1</v>
      </c>
      <c r="C1196" s="43">
        <f>A1187</f>
        <v>5</v>
      </c>
      <c r="D1196" s="43">
        <f>ROW(A1187)</f>
        <v>1187</v>
      </c>
      <c r="E1196" s="43"/>
      <c r="F1196" s="43" t="str">
        <f>IF(F1187&lt;&gt;"",F1187,"")</f>
        <v xml:space="preserve">Новый подраздел</v>
      </c>
      <c r="G1196" s="43" t="str">
        <f>IF(G1187&lt;&gt;"",G1187,"")</f>
        <v xml:space="preserve">Замена бортового камня - 20,0 м.п.</v>
      </c>
      <c r="H1196" s="43">
        <v>0</v>
      </c>
      <c r="I1196" s="43"/>
      <c r="J1196" s="43"/>
      <c r="K1196" s="43"/>
      <c r="L1196" s="43"/>
      <c r="M1196" s="43"/>
      <c r="N1196" s="43"/>
      <c r="O1196" s="43">
        <f>ROUND(AB1196,2)</f>
        <v>24513.5</v>
      </c>
      <c r="P1196" s="43">
        <f>ROUND(AC1196,2)</f>
        <v>11491</v>
      </c>
      <c r="Q1196" s="43">
        <f>ROUND(AD1196,2)</f>
        <v>10059.700000000001</v>
      </c>
      <c r="R1196" s="43">
        <f>ROUND(AE1196,2)</f>
        <v>5529.8400000000001</v>
      </c>
      <c r="S1196" s="43">
        <f>ROUND(AF1196,2)</f>
        <v>2962.8000000000002</v>
      </c>
      <c r="T1196" s="43">
        <f>ROUND(AG1196,2)</f>
        <v>0</v>
      </c>
      <c r="U1196" s="43">
        <f>AH1196</f>
        <v>13.199999999999999</v>
      </c>
      <c r="V1196" s="43">
        <f>AI1196</f>
        <v>0</v>
      </c>
      <c r="W1196" s="43">
        <f>ROUND(AJ1196,2)</f>
        <v>0</v>
      </c>
      <c r="X1196" s="43">
        <f>ROUND(AK1196,2)</f>
        <v>2073.96</v>
      </c>
      <c r="Y1196" s="43">
        <f>ROUND(AL1196,2)</f>
        <v>296.27999999999997</v>
      </c>
      <c r="Z1196" s="43"/>
      <c r="AA1196" s="43"/>
      <c r="AB1196" s="43">
        <f>ROUND(SUMIF(AA1191:AA1194,"=52146028",O1191:O1194),2)</f>
        <v>24513.5</v>
      </c>
      <c r="AC1196" s="43">
        <f>ROUND(SUMIF(AA1191:AA1194,"=52146028",P1191:P1194),2)</f>
        <v>11491</v>
      </c>
      <c r="AD1196" s="43">
        <f>ROUND(SUMIF(AA1191:AA1194,"=52146028",Q1191:Q1194),2)</f>
        <v>10059.700000000001</v>
      </c>
      <c r="AE1196" s="43">
        <f>ROUND(SUMIF(AA1191:AA1194,"=52146028",R1191:R1194),2)</f>
        <v>5529.8400000000001</v>
      </c>
      <c r="AF1196" s="43">
        <f>ROUND(SUMIF(AA1191:AA1194,"=52146028",S1191:S1194),2)</f>
        <v>2962.8000000000002</v>
      </c>
      <c r="AG1196" s="43">
        <f>ROUND(SUMIF(AA1191:AA1194,"=52146028",T1191:T1194),2)</f>
        <v>0</v>
      </c>
      <c r="AH1196" s="43">
        <f>SUMIF(AA1191:AA1194,"=52146028",U1191:U1194)</f>
        <v>13.199999999999999</v>
      </c>
      <c r="AI1196" s="43">
        <f>SUMIF(AA1191:AA1194,"=52146028",V1191:V1194)</f>
        <v>0</v>
      </c>
      <c r="AJ1196" s="43">
        <f>ROUND(SUMIF(AA1191:AA1194,"=52146028",W1191:W1194),2)</f>
        <v>0</v>
      </c>
      <c r="AK1196" s="43">
        <f>ROUND(SUMIF(AA1191:AA1194,"=52146028",X1191:X1194),2)</f>
        <v>2073.96</v>
      </c>
      <c r="AL1196" s="43">
        <f>ROUND(SUMIF(AA1191:AA1194,"=52146028",Y1191:Y1194),2)</f>
        <v>296.27999999999997</v>
      </c>
      <c r="AM1196" s="43"/>
      <c r="AN1196" s="43"/>
      <c r="AO1196" s="43">
        <f>ROUND(BX1196,2)</f>
        <v>0</v>
      </c>
      <c r="AP1196" s="43">
        <f>ROUND(BY1196,2)</f>
        <v>0</v>
      </c>
      <c r="AQ1196" s="43">
        <f>ROUND(BZ1196,2)</f>
        <v>0</v>
      </c>
      <c r="AR1196" s="43">
        <f>ROUND(CA1196,2)</f>
        <v>29324.970000000001</v>
      </c>
      <c r="AS1196" s="43">
        <f>ROUND(CB1196,2)</f>
        <v>0</v>
      </c>
      <c r="AT1196" s="43">
        <f>ROUND(CC1196,2)</f>
        <v>0</v>
      </c>
      <c r="AU1196" s="43">
        <f>ROUND(CD1196,2)</f>
        <v>29324.970000000001</v>
      </c>
      <c r="AV1196" s="43">
        <f>ROUND(CE1196,2)</f>
        <v>11491</v>
      </c>
      <c r="AW1196" s="43">
        <f>ROUND(CF1196,2)</f>
        <v>11491</v>
      </c>
      <c r="AX1196" s="43">
        <f>ROUND(CG1196,2)</f>
        <v>0</v>
      </c>
      <c r="AY1196" s="43">
        <f>ROUND(CH1196,2)</f>
        <v>11491</v>
      </c>
      <c r="AZ1196" s="43">
        <f>ROUND(CI1196,2)</f>
        <v>0</v>
      </c>
      <c r="BA1196" s="43">
        <f>ROUND(CJ1196,2)</f>
        <v>0</v>
      </c>
      <c r="BB1196" s="43">
        <f>ROUND(CK1196,2)</f>
        <v>0</v>
      </c>
      <c r="BC1196" s="43">
        <f>ROUND(CL1196,2)</f>
        <v>0</v>
      </c>
      <c r="BD1196" s="43">
        <f>ROUND(CM1196,2)</f>
        <v>0</v>
      </c>
      <c r="BE1196" s="43"/>
      <c r="BF1196" s="43"/>
      <c r="BG1196" s="43"/>
      <c r="BH1196" s="43"/>
      <c r="BI1196" s="43"/>
      <c r="BJ1196" s="43"/>
      <c r="BK1196" s="43"/>
      <c r="BL1196" s="43"/>
      <c r="BM1196" s="43"/>
      <c r="BN1196" s="43"/>
      <c r="BO1196" s="43"/>
      <c r="BP1196" s="43"/>
      <c r="BQ1196" s="43"/>
      <c r="BR1196" s="43"/>
      <c r="BS1196" s="43"/>
      <c r="BT1196" s="43"/>
      <c r="BU1196" s="43"/>
      <c r="BV1196" s="43"/>
      <c r="BW1196" s="43"/>
      <c r="BX1196" s="43">
        <f>ROUND(SUMIF(AA1191:AA1194,"=52146028",FQ1191:FQ1194),2)</f>
        <v>0</v>
      </c>
      <c r="BY1196" s="43">
        <f>ROUND(SUMIF(AA1191:AA1194,"=52146028",FR1191:FR1194),2)</f>
        <v>0</v>
      </c>
      <c r="BZ1196" s="43">
        <f>ROUND(SUMIF(AA1191:AA1194,"=52146028",GL1191:GL1194),2)</f>
        <v>0</v>
      </c>
      <c r="CA1196" s="43">
        <f>ROUND(SUMIF(AA1191:AA1194,"=52146028",GM1191:GM1194),2)</f>
        <v>29324.970000000001</v>
      </c>
      <c r="CB1196" s="43">
        <f>ROUND(SUMIF(AA1191:AA1194,"=52146028",GN1191:GN1194),2)</f>
        <v>0</v>
      </c>
      <c r="CC1196" s="43">
        <f>ROUND(SUMIF(AA1191:AA1194,"=52146028",GO1191:GO1194),2)</f>
        <v>0</v>
      </c>
      <c r="CD1196" s="43">
        <f>ROUND(SUMIF(AA1191:AA1194,"=52146028",GP1191:GP1194),2)</f>
        <v>29324.970000000001</v>
      </c>
      <c r="CE1196" s="43">
        <f>AC1196-BX1196</f>
        <v>11491</v>
      </c>
      <c r="CF1196" s="43">
        <f>AC1196-BY1196</f>
        <v>11491</v>
      </c>
      <c r="CG1196" s="43">
        <f>BX1196-BZ1196</f>
        <v>0</v>
      </c>
      <c r="CH1196" s="43">
        <f>AC1196-BX1196-BY1196+BZ1196</f>
        <v>11491</v>
      </c>
      <c r="CI1196" s="43">
        <f>BY1196-BZ1196</f>
        <v>0</v>
      </c>
      <c r="CJ1196" s="43">
        <f>ROUND(SUMIF(AA1191:AA1194,"=52146028",GX1191:GX1194),2)</f>
        <v>0</v>
      </c>
      <c r="CK1196" s="43">
        <f>ROUND(SUMIF(AA1191:AA1194,"=52146028",GY1191:GY1194),2)</f>
        <v>0</v>
      </c>
      <c r="CL1196" s="43">
        <f>ROUND(SUMIF(AA1191:AA1194,"=52146028",GZ1191:GZ1194),2)</f>
        <v>0</v>
      </c>
      <c r="CM1196" s="43">
        <f>ROUND(SUMIF(AA1191:AA1194,"=52146028",HD1191:HD1194),2)</f>
        <v>0</v>
      </c>
      <c r="CN1196" s="43"/>
      <c r="CO1196" s="43"/>
      <c r="CP1196" s="43"/>
      <c r="CQ1196" s="43"/>
      <c r="CR1196" s="43"/>
      <c r="CS1196" s="43"/>
      <c r="CT1196" s="43"/>
      <c r="CU1196" s="43"/>
      <c r="CV1196" s="43"/>
      <c r="CW1196" s="43"/>
      <c r="CX1196" s="43"/>
      <c r="CY1196" s="43"/>
      <c r="CZ1196" s="43"/>
      <c r="DA1196" s="43"/>
      <c r="DB1196" s="43"/>
      <c r="DC1196" s="43"/>
      <c r="DD1196" s="43"/>
      <c r="DE1196" s="43"/>
      <c r="DF1196" s="43"/>
      <c r="DG1196" s="44"/>
      <c r="DH1196" s="44"/>
      <c r="DI1196" s="44"/>
      <c r="DJ1196" s="44"/>
      <c r="DK1196" s="44"/>
      <c r="DL1196" s="44"/>
      <c r="DM1196" s="44"/>
      <c r="DN1196" s="44"/>
      <c r="DO1196" s="44"/>
      <c r="DP1196" s="44"/>
      <c r="DQ1196" s="44"/>
      <c r="DR1196" s="44"/>
      <c r="DS1196" s="44"/>
      <c r="DT1196" s="44"/>
      <c r="DU1196" s="44"/>
      <c r="DV1196" s="44"/>
      <c r="DW1196" s="44"/>
      <c r="DX1196" s="44"/>
      <c r="DY1196" s="44"/>
      <c r="DZ1196" s="44"/>
      <c r="EA1196" s="44"/>
      <c r="EB1196" s="44"/>
      <c r="EC1196" s="44"/>
      <c r="ED1196" s="44"/>
      <c r="EE1196" s="44"/>
      <c r="EF1196" s="44"/>
      <c r="EG1196" s="44"/>
      <c r="EH1196" s="44"/>
      <c r="EI1196" s="44"/>
      <c r="EJ1196" s="44"/>
      <c r="EK1196" s="44"/>
      <c r="EL1196" s="44"/>
      <c r="EM1196" s="44"/>
      <c r="EN1196" s="44"/>
      <c r="EO1196" s="44"/>
      <c r="EP1196" s="44"/>
      <c r="EQ1196" s="44"/>
      <c r="ER1196" s="44"/>
      <c r="ES1196" s="44"/>
      <c r="ET1196" s="44"/>
      <c r="EU1196" s="44"/>
      <c r="EV1196" s="44"/>
      <c r="EW1196" s="44"/>
      <c r="EX1196" s="44"/>
      <c r="EY1196" s="44"/>
      <c r="EZ1196" s="44"/>
      <c r="FA1196" s="44"/>
      <c r="FB1196" s="44"/>
      <c r="FC1196" s="44"/>
      <c r="FD1196" s="44"/>
      <c r="FE1196" s="44"/>
      <c r="FF1196" s="44"/>
      <c r="FG1196" s="44"/>
      <c r="FH1196" s="44"/>
      <c r="FI1196" s="44"/>
      <c r="FJ1196" s="44"/>
      <c r="FK1196" s="44"/>
      <c r="FL1196" s="44"/>
      <c r="FM1196" s="44"/>
      <c r="FN1196" s="44"/>
      <c r="FO1196" s="44"/>
      <c r="FP1196" s="44"/>
      <c r="FQ1196" s="44"/>
      <c r="FR1196" s="44"/>
      <c r="FS1196" s="44"/>
      <c r="FT1196" s="44"/>
      <c r="FU1196" s="44"/>
      <c r="FV1196" s="44"/>
      <c r="FW1196" s="44"/>
      <c r="FX1196" s="44"/>
      <c r="FY1196" s="44"/>
      <c r="FZ1196" s="44"/>
      <c r="GA1196" s="44"/>
      <c r="GB1196" s="44"/>
      <c r="GC1196" s="44"/>
      <c r="GD1196" s="44"/>
      <c r="GE1196" s="44"/>
      <c r="GF1196" s="44"/>
      <c r="GG1196" s="44"/>
      <c r="GH1196" s="44"/>
      <c r="GI1196" s="44"/>
      <c r="GJ1196" s="44"/>
      <c r="GK1196" s="44"/>
      <c r="GL1196" s="44"/>
      <c r="GM1196" s="44"/>
      <c r="GN1196" s="44"/>
      <c r="GO1196" s="44"/>
      <c r="GP1196" s="44"/>
      <c r="GQ1196" s="44"/>
      <c r="GR1196" s="44"/>
      <c r="GS1196" s="44"/>
      <c r="GT1196" s="44"/>
      <c r="GU1196" s="44"/>
      <c r="GV1196" s="44"/>
      <c r="GW1196" s="44"/>
      <c r="GX1196" s="44">
        <v>0</v>
      </c>
    </row>
    <row r="1198" ht="12.75">
      <c r="A1198" s="45">
        <v>50</v>
      </c>
      <c r="B1198" s="45">
        <v>0</v>
      </c>
      <c r="C1198" s="45">
        <v>0</v>
      </c>
      <c r="D1198" s="45">
        <v>1</v>
      </c>
      <c r="E1198" s="45">
        <v>201</v>
      </c>
      <c r="F1198" s="45">
        <f>ROUND(Source!O1196,O1198)</f>
        <v>24513.5</v>
      </c>
      <c r="G1198" s="45" t="s">
        <v>123</v>
      </c>
      <c r="H1198" s="45" t="s">
        <v>124</v>
      </c>
      <c r="I1198" s="45"/>
      <c r="J1198" s="45"/>
      <c r="K1198" s="45">
        <v>201</v>
      </c>
      <c r="L1198" s="45">
        <v>1</v>
      </c>
      <c r="M1198" s="45">
        <v>3</v>
      </c>
      <c r="N1198" s="45"/>
      <c r="O1198" s="45">
        <v>2</v>
      </c>
      <c r="P1198" s="45"/>
      <c r="Q1198" s="45"/>
      <c r="R1198" s="45"/>
      <c r="S1198" s="45"/>
      <c r="T1198" s="45"/>
      <c r="U1198" s="45"/>
      <c r="V1198" s="45"/>
      <c r="W1198" s="45">
        <v>24513.5</v>
      </c>
      <c r="X1198" s="45">
        <v>1</v>
      </c>
      <c r="Y1198" s="45">
        <v>24513.5</v>
      </c>
      <c r="Z1198" s="45"/>
      <c r="AA1198" s="45"/>
      <c r="AB1198" s="45"/>
    </row>
    <row r="1199" ht="12.75">
      <c r="A1199" s="45">
        <v>50</v>
      </c>
      <c r="B1199" s="45">
        <v>0</v>
      </c>
      <c r="C1199" s="45">
        <v>0</v>
      </c>
      <c r="D1199" s="45">
        <v>1</v>
      </c>
      <c r="E1199" s="45">
        <v>202</v>
      </c>
      <c r="F1199" s="45">
        <f>ROUND(Source!P1196,O1199)</f>
        <v>11491</v>
      </c>
      <c r="G1199" s="45" t="s">
        <v>125</v>
      </c>
      <c r="H1199" s="45" t="s">
        <v>126</v>
      </c>
      <c r="I1199" s="45"/>
      <c r="J1199" s="45"/>
      <c r="K1199" s="45">
        <v>202</v>
      </c>
      <c r="L1199" s="45">
        <v>2</v>
      </c>
      <c r="M1199" s="45">
        <v>3</v>
      </c>
      <c r="N1199" s="45"/>
      <c r="O1199" s="45">
        <v>2</v>
      </c>
      <c r="P1199" s="45"/>
      <c r="Q1199" s="45"/>
      <c r="R1199" s="45"/>
      <c r="S1199" s="45"/>
      <c r="T1199" s="45"/>
      <c r="U1199" s="45"/>
      <c r="V1199" s="45"/>
      <c r="W1199" s="45">
        <v>11491</v>
      </c>
      <c r="X1199" s="45">
        <v>1</v>
      </c>
      <c r="Y1199" s="45">
        <v>11491</v>
      </c>
      <c r="Z1199" s="45"/>
      <c r="AA1199" s="45"/>
      <c r="AB1199" s="45"/>
    </row>
    <row r="1200" ht="12.75">
      <c r="A1200" s="45">
        <v>50</v>
      </c>
      <c r="B1200" s="45">
        <v>0</v>
      </c>
      <c r="C1200" s="45">
        <v>0</v>
      </c>
      <c r="D1200" s="45">
        <v>1</v>
      </c>
      <c r="E1200" s="45">
        <v>222</v>
      </c>
      <c r="F1200" s="45">
        <f>ROUND(Source!AO1196,O1200)</f>
        <v>0</v>
      </c>
      <c r="G1200" s="45" t="s">
        <v>127</v>
      </c>
      <c r="H1200" s="45" t="s">
        <v>128</v>
      </c>
      <c r="I1200" s="45"/>
      <c r="J1200" s="45"/>
      <c r="K1200" s="45">
        <v>222</v>
      </c>
      <c r="L1200" s="45">
        <v>3</v>
      </c>
      <c r="M1200" s="45">
        <v>3</v>
      </c>
      <c r="N1200" s="45"/>
      <c r="O1200" s="45">
        <v>2</v>
      </c>
      <c r="P1200" s="45"/>
      <c r="Q1200" s="45"/>
      <c r="R1200" s="45"/>
      <c r="S1200" s="45"/>
      <c r="T1200" s="45"/>
      <c r="U1200" s="45"/>
      <c r="V1200" s="45"/>
      <c r="W1200" s="45">
        <v>0</v>
      </c>
      <c r="X1200" s="45">
        <v>1</v>
      </c>
      <c r="Y1200" s="45">
        <v>0</v>
      </c>
      <c r="Z1200" s="45"/>
      <c r="AA1200" s="45"/>
      <c r="AB1200" s="45"/>
    </row>
    <row r="1201" ht="12.75">
      <c r="A1201" s="45">
        <v>50</v>
      </c>
      <c r="B1201" s="45">
        <v>0</v>
      </c>
      <c r="C1201" s="45">
        <v>0</v>
      </c>
      <c r="D1201" s="45">
        <v>1</v>
      </c>
      <c r="E1201" s="45">
        <v>225</v>
      </c>
      <c r="F1201" s="45">
        <f>ROUND(Source!AV1196,O1201)</f>
        <v>11491</v>
      </c>
      <c r="G1201" s="45" t="s">
        <v>129</v>
      </c>
      <c r="H1201" s="45" t="s">
        <v>130</v>
      </c>
      <c r="I1201" s="45"/>
      <c r="J1201" s="45"/>
      <c r="K1201" s="45">
        <v>225</v>
      </c>
      <c r="L1201" s="45">
        <v>4</v>
      </c>
      <c r="M1201" s="45">
        <v>3</v>
      </c>
      <c r="N1201" s="45"/>
      <c r="O1201" s="45">
        <v>2</v>
      </c>
      <c r="P1201" s="45"/>
      <c r="Q1201" s="45"/>
      <c r="R1201" s="45"/>
      <c r="S1201" s="45"/>
      <c r="T1201" s="45"/>
      <c r="U1201" s="45"/>
      <c r="V1201" s="45"/>
      <c r="W1201" s="45">
        <v>11491</v>
      </c>
      <c r="X1201" s="45">
        <v>1</v>
      </c>
      <c r="Y1201" s="45">
        <v>11491</v>
      </c>
      <c r="Z1201" s="45"/>
      <c r="AA1201" s="45"/>
      <c r="AB1201" s="45"/>
    </row>
    <row r="1202" ht="12.75">
      <c r="A1202" s="45">
        <v>50</v>
      </c>
      <c r="B1202" s="45">
        <v>0</v>
      </c>
      <c r="C1202" s="45">
        <v>0</v>
      </c>
      <c r="D1202" s="45">
        <v>1</v>
      </c>
      <c r="E1202" s="45">
        <v>226</v>
      </c>
      <c r="F1202" s="45">
        <f>ROUND(Source!AW1196,O1202)</f>
        <v>11491</v>
      </c>
      <c r="G1202" s="45" t="s">
        <v>131</v>
      </c>
      <c r="H1202" s="45" t="s">
        <v>132</v>
      </c>
      <c r="I1202" s="45"/>
      <c r="J1202" s="45"/>
      <c r="K1202" s="45">
        <v>226</v>
      </c>
      <c r="L1202" s="45">
        <v>5</v>
      </c>
      <c r="M1202" s="45">
        <v>3</v>
      </c>
      <c r="N1202" s="45"/>
      <c r="O1202" s="45">
        <v>2</v>
      </c>
      <c r="P1202" s="45"/>
      <c r="Q1202" s="45"/>
      <c r="R1202" s="45"/>
      <c r="S1202" s="45"/>
      <c r="T1202" s="45"/>
      <c r="U1202" s="45"/>
      <c r="V1202" s="45"/>
      <c r="W1202" s="45">
        <v>11491</v>
      </c>
      <c r="X1202" s="45">
        <v>1</v>
      </c>
      <c r="Y1202" s="45">
        <v>11491</v>
      </c>
      <c r="Z1202" s="45"/>
      <c r="AA1202" s="45"/>
      <c r="AB1202" s="45"/>
    </row>
    <row r="1203" ht="12.75">
      <c r="A1203" s="45">
        <v>50</v>
      </c>
      <c r="B1203" s="45">
        <v>0</v>
      </c>
      <c r="C1203" s="45">
        <v>0</v>
      </c>
      <c r="D1203" s="45">
        <v>1</v>
      </c>
      <c r="E1203" s="45">
        <v>227</v>
      </c>
      <c r="F1203" s="45">
        <f>ROUND(Source!AX1196,O1203)</f>
        <v>0</v>
      </c>
      <c r="G1203" s="45" t="s">
        <v>133</v>
      </c>
      <c r="H1203" s="45" t="s">
        <v>134</v>
      </c>
      <c r="I1203" s="45"/>
      <c r="J1203" s="45"/>
      <c r="K1203" s="45">
        <v>227</v>
      </c>
      <c r="L1203" s="45">
        <v>6</v>
      </c>
      <c r="M1203" s="45">
        <v>3</v>
      </c>
      <c r="N1203" s="45"/>
      <c r="O1203" s="45">
        <v>2</v>
      </c>
      <c r="P1203" s="45"/>
      <c r="Q1203" s="45"/>
      <c r="R1203" s="45"/>
      <c r="S1203" s="45"/>
      <c r="T1203" s="45"/>
      <c r="U1203" s="45"/>
      <c r="V1203" s="45"/>
      <c r="W1203" s="45">
        <v>0</v>
      </c>
      <c r="X1203" s="45">
        <v>1</v>
      </c>
      <c r="Y1203" s="45">
        <v>0</v>
      </c>
      <c r="Z1203" s="45"/>
      <c r="AA1203" s="45"/>
      <c r="AB1203" s="45"/>
    </row>
    <row r="1204" ht="12.75">
      <c r="A1204" s="45">
        <v>50</v>
      </c>
      <c r="B1204" s="45">
        <v>0</v>
      </c>
      <c r="C1204" s="45">
        <v>0</v>
      </c>
      <c r="D1204" s="45">
        <v>1</v>
      </c>
      <c r="E1204" s="45">
        <v>228</v>
      </c>
      <c r="F1204" s="45">
        <f>ROUND(Source!AY1196,O1204)</f>
        <v>11491</v>
      </c>
      <c r="G1204" s="45" t="s">
        <v>135</v>
      </c>
      <c r="H1204" s="45" t="s">
        <v>136</v>
      </c>
      <c r="I1204" s="45"/>
      <c r="J1204" s="45"/>
      <c r="K1204" s="45">
        <v>228</v>
      </c>
      <c r="L1204" s="45">
        <v>7</v>
      </c>
      <c r="M1204" s="45">
        <v>3</v>
      </c>
      <c r="N1204" s="45"/>
      <c r="O1204" s="45">
        <v>2</v>
      </c>
      <c r="P1204" s="45"/>
      <c r="Q1204" s="45"/>
      <c r="R1204" s="45"/>
      <c r="S1204" s="45"/>
      <c r="T1204" s="45"/>
      <c r="U1204" s="45"/>
      <c r="V1204" s="45"/>
      <c r="W1204" s="45">
        <v>11491</v>
      </c>
      <c r="X1204" s="45">
        <v>1</v>
      </c>
      <c r="Y1204" s="45">
        <v>11491</v>
      </c>
      <c r="Z1204" s="45"/>
      <c r="AA1204" s="45"/>
      <c r="AB1204" s="45"/>
    </row>
    <row r="1205" ht="12.75">
      <c r="A1205" s="45">
        <v>50</v>
      </c>
      <c r="B1205" s="45">
        <v>0</v>
      </c>
      <c r="C1205" s="45">
        <v>0</v>
      </c>
      <c r="D1205" s="45">
        <v>1</v>
      </c>
      <c r="E1205" s="45">
        <v>216</v>
      </c>
      <c r="F1205" s="45">
        <f>ROUND(Source!AP1196,O1205)</f>
        <v>0</v>
      </c>
      <c r="G1205" s="45" t="s">
        <v>137</v>
      </c>
      <c r="H1205" s="45" t="s">
        <v>138</v>
      </c>
      <c r="I1205" s="45"/>
      <c r="J1205" s="45"/>
      <c r="K1205" s="45">
        <v>216</v>
      </c>
      <c r="L1205" s="45">
        <v>8</v>
      </c>
      <c r="M1205" s="45">
        <v>3</v>
      </c>
      <c r="N1205" s="45"/>
      <c r="O1205" s="45">
        <v>2</v>
      </c>
      <c r="P1205" s="45"/>
      <c r="Q1205" s="45"/>
      <c r="R1205" s="45"/>
      <c r="S1205" s="45"/>
      <c r="T1205" s="45"/>
      <c r="U1205" s="45"/>
      <c r="V1205" s="45"/>
      <c r="W1205" s="45">
        <v>0</v>
      </c>
      <c r="X1205" s="45">
        <v>1</v>
      </c>
      <c r="Y1205" s="45">
        <v>0</v>
      </c>
      <c r="Z1205" s="45"/>
      <c r="AA1205" s="45"/>
      <c r="AB1205" s="45"/>
    </row>
    <row r="1206" ht="12.75">
      <c r="A1206" s="45">
        <v>50</v>
      </c>
      <c r="B1206" s="45">
        <v>0</v>
      </c>
      <c r="C1206" s="45">
        <v>0</v>
      </c>
      <c r="D1206" s="45">
        <v>1</v>
      </c>
      <c r="E1206" s="45">
        <v>223</v>
      </c>
      <c r="F1206" s="45">
        <f>ROUND(Source!AQ1196,O1206)</f>
        <v>0</v>
      </c>
      <c r="G1206" s="45" t="s">
        <v>139</v>
      </c>
      <c r="H1206" s="45" t="s">
        <v>140</v>
      </c>
      <c r="I1206" s="45"/>
      <c r="J1206" s="45"/>
      <c r="K1206" s="45">
        <v>223</v>
      </c>
      <c r="L1206" s="45">
        <v>9</v>
      </c>
      <c r="M1206" s="45">
        <v>3</v>
      </c>
      <c r="N1206" s="45"/>
      <c r="O1206" s="45">
        <v>2</v>
      </c>
      <c r="P1206" s="45"/>
      <c r="Q1206" s="45"/>
      <c r="R1206" s="45"/>
      <c r="S1206" s="45"/>
      <c r="T1206" s="45"/>
      <c r="U1206" s="45"/>
      <c r="V1206" s="45"/>
      <c r="W1206" s="45">
        <v>0</v>
      </c>
      <c r="X1206" s="45">
        <v>1</v>
      </c>
      <c r="Y1206" s="45">
        <v>0</v>
      </c>
      <c r="Z1206" s="45"/>
      <c r="AA1206" s="45"/>
      <c r="AB1206" s="45"/>
    </row>
    <row r="1207" ht="12.75">
      <c r="A1207" s="45">
        <v>50</v>
      </c>
      <c r="B1207" s="45">
        <v>0</v>
      </c>
      <c r="C1207" s="45">
        <v>0</v>
      </c>
      <c r="D1207" s="45">
        <v>1</v>
      </c>
      <c r="E1207" s="45">
        <v>229</v>
      </c>
      <c r="F1207" s="45">
        <f>ROUND(Source!AZ1196,O1207)</f>
        <v>0</v>
      </c>
      <c r="G1207" s="45" t="s">
        <v>141</v>
      </c>
      <c r="H1207" s="45" t="s">
        <v>142</v>
      </c>
      <c r="I1207" s="45"/>
      <c r="J1207" s="45"/>
      <c r="K1207" s="45">
        <v>229</v>
      </c>
      <c r="L1207" s="45">
        <v>10</v>
      </c>
      <c r="M1207" s="45">
        <v>3</v>
      </c>
      <c r="N1207" s="45"/>
      <c r="O1207" s="45">
        <v>2</v>
      </c>
      <c r="P1207" s="45"/>
      <c r="Q1207" s="45"/>
      <c r="R1207" s="45"/>
      <c r="S1207" s="45"/>
      <c r="T1207" s="45"/>
      <c r="U1207" s="45"/>
      <c r="V1207" s="45"/>
      <c r="W1207" s="45">
        <v>0</v>
      </c>
      <c r="X1207" s="45">
        <v>1</v>
      </c>
      <c r="Y1207" s="45">
        <v>0</v>
      </c>
      <c r="Z1207" s="45"/>
      <c r="AA1207" s="45"/>
      <c r="AB1207" s="45"/>
    </row>
    <row r="1208" ht="12.75">
      <c r="A1208" s="45">
        <v>50</v>
      </c>
      <c r="B1208" s="45">
        <v>0</v>
      </c>
      <c r="C1208" s="45">
        <v>0</v>
      </c>
      <c r="D1208" s="45">
        <v>1</v>
      </c>
      <c r="E1208" s="45">
        <v>203</v>
      </c>
      <c r="F1208" s="45">
        <f>ROUND(Source!Q1196,O1208)</f>
        <v>10059.700000000001</v>
      </c>
      <c r="G1208" s="45" t="s">
        <v>143</v>
      </c>
      <c r="H1208" s="45" t="s">
        <v>144</v>
      </c>
      <c r="I1208" s="45"/>
      <c r="J1208" s="45"/>
      <c r="K1208" s="45">
        <v>203</v>
      </c>
      <c r="L1208" s="45">
        <v>11</v>
      </c>
      <c r="M1208" s="45">
        <v>3</v>
      </c>
      <c r="N1208" s="45"/>
      <c r="O1208" s="45">
        <v>2</v>
      </c>
      <c r="P1208" s="45"/>
      <c r="Q1208" s="45"/>
      <c r="R1208" s="45"/>
      <c r="S1208" s="45"/>
      <c r="T1208" s="45"/>
      <c r="U1208" s="45"/>
      <c r="V1208" s="45"/>
      <c r="W1208" s="45">
        <v>10059.700000000001</v>
      </c>
      <c r="X1208" s="45">
        <v>1</v>
      </c>
      <c r="Y1208" s="45">
        <v>10059.700000000001</v>
      </c>
      <c r="Z1208" s="45"/>
      <c r="AA1208" s="45"/>
      <c r="AB1208" s="45"/>
    </row>
    <row r="1209" ht="12.75">
      <c r="A1209" s="45">
        <v>50</v>
      </c>
      <c r="B1209" s="45">
        <v>0</v>
      </c>
      <c r="C1209" s="45">
        <v>0</v>
      </c>
      <c r="D1209" s="45">
        <v>1</v>
      </c>
      <c r="E1209" s="45">
        <v>231</v>
      </c>
      <c r="F1209" s="45">
        <f>ROUND(Source!BB1196,O1209)</f>
        <v>0</v>
      </c>
      <c r="G1209" s="45" t="s">
        <v>145</v>
      </c>
      <c r="H1209" s="45" t="s">
        <v>146</v>
      </c>
      <c r="I1209" s="45"/>
      <c r="J1209" s="45"/>
      <c r="K1209" s="45">
        <v>231</v>
      </c>
      <c r="L1209" s="45">
        <v>12</v>
      </c>
      <c r="M1209" s="45">
        <v>3</v>
      </c>
      <c r="N1209" s="45"/>
      <c r="O1209" s="45">
        <v>2</v>
      </c>
      <c r="P1209" s="45"/>
      <c r="Q1209" s="45"/>
      <c r="R1209" s="45"/>
      <c r="S1209" s="45"/>
      <c r="T1209" s="45"/>
      <c r="U1209" s="45"/>
      <c r="V1209" s="45"/>
      <c r="W1209" s="45">
        <v>0</v>
      </c>
      <c r="X1209" s="45">
        <v>1</v>
      </c>
      <c r="Y1209" s="45">
        <v>0</v>
      </c>
      <c r="Z1209" s="45"/>
      <c r="AA1209" s="45"/>
      <c r="AB1209" s="45"/>
    </row>
    <row r="1210" ht="12.75">
      <c r="A1210" s="45">
        <v>50</v>
      </c>
      <c r="B1210" s="45">
        <v>0</v>
      </c>
      <c r="C1210" s="45">
        <v>0</v>
      </c>
      <c r="D1210" s="45">
        <v>1</v>
      </c>
      <c r="E1210" s="45">
        <v>204</v>
      </c>
      <c r="F1210" s="45">
        <f>ROUND(Source!R1196,O1210)</f>
        <v>5529.8400000000001</v>
      </c>
      <c r="G1210" s="45" t="s">
        <v>147</v>
      </c>
      <c r="H1210" s="45" t="s">
        <v>148</v>
      </c>
      <c r="I1210" s="45"/>
      <c r="J1210" s="45"/>
      <c r="K1210" s="45">
        <v>204</v>
      </c>
      <c r="L1210" s="45">
        <v>13</v>
      </c>
      <c r="M1210" s="45">
        <v>3</v>
      </c>
      <c r="N1210" s="45"/>
      <c r="O1210" s="45">
        <v>2</v>
      </c>
      <c r="P1210" s="45"/>
      <c r="Q1210" s="45"/>
      <c r="R1210" s="45"/>
      <c r="S1210" s="45"/>
      <c r="T1210" s="45"/>
      <c r="U1210" s="45"/>
      <c r="V1210" s="45"/>
      <c r="W1210" s="45">
        <v>5529.8400000000001</v>
      </c>
      <c r="X1210" s="45">
        <v>1</v>
      </c>
      <c r="Y1210" s="45">
        <v>5529.8400000000001</v>
      </c>
      <c r="Z1210" s="45"/>
      <c r="AA1210" s="45"/>
      <c r="AB1210" s="45"/>
    </row>
    <row r="1211" ht="12.75">
      <c r="A1211" s="45">
        <v>50</v>
      </c>
      <c r="B1211" s="45">
        <v>0</v>
      </c>
      <c r="C1211" s="45">
        <v>0</v>
      </c>
      <c r="D1211" s="45">
        <v>1</v>
      </c>
      <c r="E1211" s="45">
        <v>205</v>
      </c>
      <c r="F1211" s="45">
        <f>ROUND(Source!S1196,O1211)</f>
        <v>2962.8000000000002</v>
      </c>
      <c r="G1211" s="45" t="s">
        <v>149</v>
      </c>
      <c r="H1211" s="45" t="s">
        <v>150</v>
      </c>
      <c r="I1211" s="45"/>
      <c r="J1211" s="45"/>
      <c r="K1211" s="45">
        <v>205</v>
      </c>
      <c r="L1211" s="45">
        <v>14</v>
      </c>
      <c r="M1211" s="45">
        <v>3</v>
      </c>
      <c r="N1211" s="45"/>
      <c r="O1211" s="45">
        <v>2</v>
      </c>
      <c r="P1211" s="45"/>
      <c r="Q1211" s="45"/>
      <c r="R1211" s="45"/>
      <c r="S1211" s="45"/>
      <c r="T1211" s="45"/>
      <c r="U1211" s="45"/>
      <c r="V1211" s="45"/>
      <c r="W1211" s="45">
        <v>2962.8000000000002</v>
      </c>
      <c r="X1211" s="45">
        <v>1</v>
      </c>
      <c r="Y1211" s="45">
        <v>2962.8000000000002</v>
      </c>
      <c r="Z1211" s="45"/>
      <c r="AA1211" s="45"/>
      <c r="AB1211" s="45"/>
    </row>
    <row r="1212" ht="12.75">
      <c r="A1212" s="45">
        <v>50</v>
      </c>
      <c r="B1212" s="45">
        <v>0</v>
      </c>
      <c r="C1212" s="45">
        <v>0</v>
      </c>
      <c r="D1212" s="45">
        <v>1</v>
      </c>
      <c r="E1212" s="45">
        <v>232</v>
      </c>
      <c r="F1212" s="45">
        <f>ROUND(Source!BC1196,O1212)</f>
        <v>0</v>
      </c>
      <c r="G1212" s="45" t="s">
        <v>151</v>
      </c>
      <c r="H1212" s="45" t="s">
        <v>152</v>
      </c>
      <c r="I1212" s="45"/>
      <c r="J1212" s="45"/>
      <c r="K1212" s="45">
        <v>232</v>
      </c>
      <c r="L1212" s="45">
        <v>15</v>
      </c>
      <c r="M1212" s="45">
        <v>3</v>
      </c>
      <c r="N1212" s="45"/>
      <c r="O1212" s="45">
        <v>2</v>
      </c>
      <c r="P1212" s="45"/>
      <c r="Q1212" s="45"/>
      <c r="R1212" s="45"/>
      <c r="S1212" s="45"/>
      <c r="T1212" s="45"/>
      <c r="U1212" s="45"/>
      <c r="V1212" s="45"/>
      <c r="W1212" s="45">
        <v>0</v>
      </c>
      <c r="X1212" s="45">
        <v>1</v>
      </c>
      <c r="Y1212" s="45">
        <v>0</v>
      </c>
      <c r="Z1212" s="45"/>
      <c r="AA1212" s="45"/>
      <c r="AB1212" s="45"/>
    </row>
    <row r="1213" ht="12.75">
      <c r="A1213" s="45">
        <v>50</v>
      </c>
      <c r="B1213" s="45">
        <v>0</v>
      </c>
      <c r="C1213" s="45">
        <v>0</v>
      </c>
      <c r="D1213" s="45">
        <v>1</v>
      </c>
      <c r="E1213" s="45">
        <v>214</v>
      </c>
      <c r="F1213" s="45">
        <f>ROUND(Source!AS1196,O1213)</f>
        <v>0</v>
      </c>
      <c r="G1213" s="45" t="s">
        <v>153</v>
      </c>
      <c r="H1213" s="45" t="s">
        <v>154</v>
      </c>
      <c r="I1213" s="45"/>
      <c r="J1213" s="45"/>
      <c r="K1213" s="45">
        <v>214</v>
      </c>
      <c r="L1213" s="45">
        <v>16</v>
      </c>
      <c r="M1213" s="45">
        <v>3</v>
      </c>
      <c r="N1213" s="45"/>
      <c r="O1213" s="45">
        <v>2</v>
      </c>
      <c r="P1213" s="45"/>
      <c r="Q1213" s="45"/>
      <c r="R1213" s="45"/>
      <c r="S1213" s="45"/>
      <c r="T1213" s="45"/>
      <c r="U1213" s="45"/>
      <c r="V1213" s="45"/>
      <c r="W1213" s="45">
        <v>0</v>
      </c>
      <c r="X1213" s="45">
        <v>1</v>
      </c>
      <c r="Y1213" s="45">
        <v>0</v>
      </c>
      <c r="Z1213" s="45"/>
      <c r="AA1213" s="45"/>
      <c r="AB1213" s="45"/>
    </row>
    <row r="1214" ht="12.75">
      <c r="A1214" s="45">
        <v>50</v>
      </c>
      <c r="B1214" s="45">
        <v>0</v>
      </c>
      <c r="C1214" s="45">
        <v>0</v>
      </c>
      <c r="D1214" s="45">
        <v>1</v>
      </c>
      <c r="E1214" s="45">
        <v>215</v>
      </c>
      <c r="F1214" s="45">
        <f>ROUND(Source!AT1196,O1214)</f>
        <v>0</v>
      </c>
      <c r="G1214" s="45" t="s">
        <v>155</v>
      </c>
      <c r="H1214" s="45" t="s">
        <v>156</v>
      </c>
      <c r="I1214" s="45"/>
      <c r="J1214" s="45"/>
      <c r="K1214" s="45">
        <v>215</v>
      </c>
      <c r="L1214" s="45">
        <v>17</v>
      </c>
      <c r="M1214" s="45">
        <v>3</v>
      </c>
      <c r="N1214" s="45"/>
      <c r="O1214" s="45">
        <v>2</v>
      </c>
      <c r="P1214" s="45"/>
      <c r="Q1214" s="45"/>
      <c r="R1214" s="45"/>
      <c r="S1214" s="45"/>
      <c r="T1214" s="45"/>
      <c r="U1214" s="45"/>
      <c r="V1214" s="45"/>
      <c r="W1214" s="45">
        <v>0</v>
      </c>
      <c r="X1214" s="45">
        <v>1</v>
      </c>
      <c r="Y1214" s="45">
        <v>0</v>
      </c>
      <c r="Z1214" s="45"/>
      <c r="AA1214" s="45"/>
      <c r="AB1214" s="45"/>
    </row>
    <row r="1215" ht="12.75">
      <c r="A1215" s="45">
        <v>50</v>
      </c>
      <c r="B1215" s="45">
        <v>0</v>
      </c>
      <c r="C1215" s="45">
        <v>0</v>
      </c>
      <c r="D1215" s="45">
        <v>1</v>
      </c>
      <c r="E1215" s="45">
        <v>217</v>
      </c>
      <c r="F1215" s="45">
        <f>ROUND(Source!AU1196,O1215)</f>
        <v>29324.970000000001</v>
      </c>
      <c r="G1215" s="45" t="s">
        <v>157</v>
      </c>
      <c r="H1215" s="45" t="s">
        <v>158</v>
      </c>
      <c r="I1215" s="45"/>
      <c r="J1215" s="45"/>
      <c r="K1215" s="45">
        <v>217</v>
      </c>
      <c r="L1215" s="45">
        <v>18</v>
      </c>
      <c r="M1215" s="45">
        <v>3</v>
      </c>
      <c r="N1215" s="45"/>
      <c r="O1215" s="45">
        <v>2</v>
      </c>
      <c r="P1215" s="45"/>
      <c r="Q1215" s="45"/>
      <c r="R1215" s="45"/>
      <c r="S1215" s="45"/>
      <c r="T1215" s="45"/>
      <c r="U1215" s="45"/>
      <c r="V1215" s="45"/>
      <c r="W1215" s="45">
        <v>29324.970000000001</v>
      </c>
      <c r="X1215" s="45">
        <v>1</v>
      </c>
      <c r="Y1215" s="45">
        <v>29324.970000000001</v>
      </c>
      <c r="Z1215" s="45"/>
      <c r="AA1215" s="45"/>
      <c r="AB1215" s="45"/>
    </row>
    <row r="1216" ht="12.75">
      <c r="A1216" s="45">
        <v>50</v>
      </c>
      <c r="B1216" s="45">
        <v>0</v>
      </c>
      <c r="C1216" s="45">
        <v>0</v>
      </c>
      <c r="D1216" s="45">
        <v>1</v>
      </c>
      <c r="E1216" s="45">
        <v>230</v>
      </c>
      <c r="F1216" s="45">
        <f>ROUND(Source!BA1196,O1216)</f>
        <v>0</v>
      </c>
      <c r="G1216" s="45" t="s">
        <v>159</v>
      </c>
      <c r="H1216" s="45" t="s">
        <v>160</v>
      </c>
      <c r="I1216" s="45"/>
      <c r="J1216" s="45"/>
      <c r="K1216" s="45">
        <v>230</v>
      </c>
      <c r="L1216" s="45">
        <v>19</v>
      </c>
      <c r="M1216" s="45">
        <v>3</v>
      </c>
      <c r="N1216" s="45"/>
      <c r="O1216" s="45">
        <v>2</v>
      </c>
      <c r="P1216" s="45"/>
      <c r="Q1216" s="45"/>
      <c r="R1216" s="45"/>
      <c r="S1216" s="45"/>
      <c r="T1216" s="45"/>
      <c r="U1216" s="45"/>
      <c r="V1216" s="45"/>
      <c r="W1216" s="45">
        <v>0</v>
      </c>
      <c r="X1216" s="45">
        <v>1</v>
      </c>
      <c r="Y1216" s="45">
        <v>0</v>
      </c>
      <c r="Z1216" s="45"/>
      <c r="AA1216" s="45"/>
      <c r="AB1216" s="45"/>
    </row>
    <row r="1217" ht="12.75">
      <c r="A1217" s="45">
        <v>50</v>
      </c>
      <c r="B1217" s="45">
        <v>0</v>
      </c>
      <c r="C1217" s="45">
        <v>0</v>
      </c>
      <c r="D1217" s="45">
        <v>1</v>
      </c>
      <c r="E1217" s="45">
        <v>206</v>
      </c>
      <c r="F1217" s="45">
        <f>ROUND(Source!T1196,O1217)</f>
        <v>0</v>
      </c>
      <c r="G1217" s="45" t="s">
        <v>161</v>
      </c>
      <c r="H1217" s="45" t="s">
        <v>162</v>
      </c>
      <c r="I1217" s="45"/>
      <c r="J1217" s="45"/>
      <c r="K1217" s="45">
        <v>206</v>
      </c>
      <c r="L1217" s="45">
        <v>20</v>
      </c>
      <c r="M1217" s="45">
        <v>3</v>
      </c>
      <c r="N1217" s="45"/>
      <c r="O1217" s="45">
        <v>2</v>
      </c>
      <c r="P1217" s="45"/>
      <c r="Q1217" s="45"/>
      <c r="R1217" s="45"/>
      <c r="S1217" s="45"/>
      <c r="T1217" s="45"/>
      <c r="U1217" s="45"/>
      <c r="V1217" s="45"/>
      <c r="W1217" s="45">
        <v>0</v>
      </c>
      <c r="X1217" s="45">
        <v>1</v>
      </c>
      <c r="Y1217" s="45">
        <v>0</v>
      </c>
      <c r="Z1217" s="45"/>
      <c r="AA1217" s="45"/>
      <c r="AB1217" s="45"/>
    </row>
    <row r="1218" ht="12.75">
      <c r="A1218" s="45">
        <v>50</v>
      </c>
      <c r="B1218" s="45">
        <v>0</v>
      </c>
      <c r="C1218" s="45">
        <v>0</v>
      </c>
      <c r="D1218" s="45">
        <v>1</v>
      </c>
      <c r="E1218" s="45">
        <v>207</v>
      </c>
      <c r="F1218" s="45">
        <f>Source!U1196</f>
        <v>13.199999999999999</v>
      </c>
      <c r="G1218" s="45" t="s">
        <v>163</v>
      </c>
      <c r="H1218" s="45" t="s">
        <v>164</v>
      </c>
      <c r="I1218" s="45"/>
      <c r="J1218" s="45"/>
      <c r="K1218" s="45">
        <v>207</v>
      </c>
      <c r="L1218" s="45">
        <v>21</v>
      </c>
      <c r="M1218" s="45">
        <v>3</v>
      </c>
      <c r="N1218" s="45"/>
      <c r="O1218" s="45">
        <v>-1</v>
      </c>
      <c r="P1218" s="45"/>
      <c r="Q1218" s="45"/>
      <c r="R1218" s="45"/>
      <c r="S1218" s="45"/>
      <c r="T1218" s="45"/>
      <c r="U1218" s="45"/>
      <c r="V1218" s="45"/>
      <c r="W1218" s="45">
        <v>13.199999999999999</v>
      </c>
      <c r="X1218" s="45">
        <v>1</v>
      </c>
      <c r="Y1218" s="45">
        <v>13.199999999999999</v>
      </c>
      <c r="Z1218" s="45"/>
      <c r="AA1218" s="45"/>
      <c r="AB1218" s="45"/>
    </row>
    <row r="1219" ht="12.75">
      <c r="A1219" s="45">
        <v>50</v>
      </c>
      <c r="B1219" s="45">
        <v>0</v>
      </c>
      <c r="C1219" s="45">
        <v>0</v>
      </c>
      <c r="D1219" s="45">
        <v>1</v>
      </c>
      <c r="E1219" s="45">
        <v>208</v>
      </c>
      <c r="F1219" s="45">
        <f>Source!V1196</f>
        <v>0</v>
      </c>
      <c r="G1219" s="45" t="s">
        <v>165</v>
      </c>
      <c r="H1219" s="45" t="s">
        <v>166</v>
      </c>
      <c r="I1219" s="45"/>
      <c r="J1219" s="45"/>
      <c r="K1219" s="45">
        <v>208</v>
      </c>
      <c r="L1219" s="45">
        <v>22</v>
      </c>
      <c r="M1219" s="45">
        <v>3</v>
      </c>
      <c r="N1219" s="45"/>
      <c r="O1219" s="45">
        <v>-1</v>
      </c>
      <c r="P1219" s="45"/>
      <c r="Q1219" s="45"/>
      <c r="R1219" s="45"/>
      <c r="S1219" s="45"/>
      <c r="T1219" s="45"/>
      <c r="U1219" s="45"/>
      <c r="V1219" s="45"/>
      <c r="W1219" s="45">
        <v>0</v>
      </c>
      <c r="X1219" s="45">
        <v>1</v>
      </c>
      <c r="Y1219" s="45">
        <v>0</v>
      </c>
      <c r="Z1219" s="45"/>
      <c r="AA1219" s="45"/>
      <c r="AB1219" s="45"/>
    </row>
    <row r="1220" ht="12.75">
      <c r="A1220" s="45">
        <v>50</v>
      </c>
      <c r="B1220" s="45">
        <v>0</v>
      </c>
      <c r="C1220" s="45">
        <v>0</v>
      </c>
      <c r="D1220" s="45">
        <v>1</v>
      </c>
      <c r="E1220" s="45">
        <v>209</v>
      </c>
      <c r="F1220" s="45">
        <f>ROUND(Source!W1196,O1220)</f>
        <v>0</v>
      </c>
      <c r="G1220" s="45" t="s">
        <v>167</v>
      </c>
      <c r="H1220" s="45" t="s">
        <v>168</v>
      </c>
      <c r="I1220" s="45"/>
      <c r="J1220" s="45"/>
      <c r="K1220" s="45">
        <v>209</v>
      </c>
      <c r="L1220" s="45">
        <v>23</v>
      </c>
      <c r="M1220" s="45">
        <v>3</v>
      </c>
      <c r="N1220" s="45"/>
      <c r="O1220" s="45">
        <v>2</v>
      </c>
      <c r="P1220" s="45"/>
      <c r="Q1220" s="45"/>
      <c r="R1220" s="45"/>
      <c r="S1220" s="45"/>
      <c r="T1220" s="45"/>
      <c r="U1220" s="45"/>
      <c r="V1220" s="45"/>
      <c r="W1220" s="45">
        <v>0</v>
      </c>
      <c r="X1220" s="45">
        <v>1</v>
      </c>
      <c r="Y1220" s="45">
        <v>0</v>
      </c>
      <c r="Z1220" s="45"/>
      <c r="AA1220" s="45"/>
      <c r="AB1220" s="45"/>
    </row>
    <row r="1221" ht="12.75">
      <c r="A1221" s="45">
        <v>50</v>
      </c>
      <c r="B1221" s="45">
        <v>0</v>
      </c>
      <c r="C1221" s="45">
        <v>0</v>
      </c>
      <c r="D1221" s="45">
        <v>1</v>
      </c>
      <c r="E1221" s="45">
        <v>233</v>
      </c>
      <c r="F1221" s="45">
        <f>ROUND(Source!BD1196,O1221)</f>
        <v>0</v>
      </c>
      <c r="G1221" s="45" t="s">
        <v>169</v>
      </c>
      <c r="H1221" s="45" t="s">
        <v>170</v>
      </c>
      <c r="I1221" s="45"/>
      <c r="J1221" s="45"/>
      <c r="K1221" s="45">
        <v>233</v>
      </c>
      <c r="L1221" s="45">
        <v>24</v>
      </c>
      <c r="M1221" s="45">
        <v>3</v>
      </c>
      <c r="N1221" s="45"/>
      <c r="O1221" s="45">
        <v>2</v>
      </c>
      <c r="P1221" s="45"/>
      <c r="Q1221" s="45"/>
      <c r="R1221" s="45"/>
      <c r="S1221" s="45"/>
      <c r="T1221" s="45"/>
      <c r="U1221" s="45"/>
      <c r="V1221" s="45"/>
      <c r="W1221" s="45">
        <v>0</v>
      </c>
      <c r="X1221" s="45">
        <v>1</v>
      </c>
      <c r="Y1221" s="45">
        <v>0</v>
      </c>
      <c r="Z1221" s="45"/>
      <c r="AA1221" s="45"/>
      <c r="AB1221" s="45"/>
    </row>
    <row r="1222" ht="12.75">
      <c r="A1222" s="45">
        <v>50</v>
      </c>
      <c r="B1222" s="45">
        <v>0</v>
      </c>
      <c r="C1222" s="45">
        <v>0</v>
      </c>
      <c r="D1222" s="45">
        <v>1</v>
      </c>
      <c r="E1222" s="45">
        <v>210</v>
      </c>
      <c r="F1222" s="45">
        <f>ROUND(Source!X1196,O1222)</f>
        <v>2073.96</v>
      </c>
      <c r="G1222" s="45" t="s">
        <v>171</v>
      </c>
      <c r="H1222" s="45" t="s">
        <v>172</v>
      </c>
      <c r="I1222" s="45"/>
      <c r="J1222" s="45"/>
      <c r="K1222" s="45">
        <v>210</v>
      </c>
      <c r="L1222" s="45">
        <v>25</v>
      </c>
      <c r="M1222" s="45">
        <v>3</v>
      </c>
      <c r="N1222" s="45"/>
      <c r="O1222" s="45">
        <v>2</v>
      </c>
      <c r="P1222" s="45"/>
      <c r="Q1222" s="45"/>
      <c r="R1222" s="45"/>
      <c r="S1222" s="45"/>
      <c r="T1222" s="45"/>
      <c r="U1222" s="45"/>
      <c r="V1222" s="45"/>
      <c r="W1222" s="45">
        <v>2073.96</v>
      </c>
      <c r="X1222" s="45">
        <v>1</v>
      </c>
      <c r="Y1222" s="45">
        <v>2073.96</v>
      </c>
      <c r="Z1222" s="45"/>
      <c r="AA1222" s="45"/>
      <c r="AB1222" s="45"/>
    </row>
    <row r="1223" ht="12.75">
      <c r="A1223" s="45">
        <v>50</v>
      </c>
      <c r="B1223" s="45">
        <v>0</v>
      </c>
      <c r="C1223" s="45">
        <v>0</v>
      </c>
      <c r="D1223" s="45">
        <v>1</v>
      </c>
      <c r="E1223" s="45">
        <v>211</v>
      </c>
      <c r="F1223" s="45">
        <f>ROUND(Source!Y1196,O1223)</f>
        <v>296.27999999999997</v>
      </c>
      <c r="G1223" s="45" t="s">
        <v>173</v>
      </c>
      <c r="H1223" s="45" t="s">
        <v>174</v>
      </c>
      <c r="I1223" s="45"/>
      <c r="J1223" s="45"/>
      <c r="K1223" s="45">
        <v>211</v>
      </c>
      <c r="L1223" s="45">
        <v>26</v>
      </c>
      <c r="M1223" s="45">
        <v>3</v>
      </c>
      <c r="N1223" s="45"/>
      <c r="O1223" s="45">
        <v>2</v>
      </c>
      <c r="P1223" s="45"/>
      <c r="Q1223" s="45"/>
      <c r="R1223" s="45"/>
      <c r="S1223" s="45"/>
      <c r="T1223" s="45"/>
      <c r="U1223" s="45"/>
      <c r="V1223" s="45"/>
      <c r="W1223" s="45">
        <v>296.27999999999997</v>
      </c>
      <c r="X1223" s="45">
        <v>1</v>
      </c>
      <c r="Y1223" s="45">
        <v>296.27999999999997</v>
      </c>
      <c r="Z1223" s="45"/>
      <c r="AA1223" s="45"/>
      <c r="AB1223" s="45"/>
    </row>
    <row r="1224" ht="12.75">
      <c r="A1224" s="45">
        <v>50</v>
      </c>
      <c r="B1224" s="45">
        <v>0</v>
      </c>
      <c r="C1224" s="45">
        <v>0</v>
      </c>
      <c r="D1224" s="45">
        <v>1</v>
      </c>
      <c r="E1224" s="45">
        <v>224</v>
      </c>
      <c r="F1224" s="45">
        <f>ROUND(Source!AR1196,O1224)</f>
        <v>29324.970000000001</v>
      </c>
      <c r="G1224" s="45" t="s">
        <v>175</v>
      </c>
      <c r="H1224" s="45" t="s">
        <v>176</v>
      </c>
      <c r="I1224" s="45"/>
      <c r="J1224" s="45"/>
      <c r="K1224" s="45">
        <v>224</v>
      </c>
      <c r="L1224" s="45">
        <v>27</v>
      </c>
      <c r="M1224" s="45">
        <v>3</v>
      </c>
      <c r="N1224" s="45"/>
      <c r="O1224" s="45">
        <v>2</v>
      </c>
      <c r="P1224" s="45"/>
      <c r="Q1224" s="45"/>
      <c r="R1224" s="45"/>
      <c r="S1224" s="45"/>
      <c r="T1224" s="45"/>
      <c r="U1224" s="45"/>
      <c r="V1224" s="45"/>
      <c r="W1224" s="45">
        <v>29324.970000000001</v>
      </c>
      <c r="X1224" s="45">
        <v>1</v>
      </c>
      <c r="Y1224" s="45">
        <v>29324.970000000001</v>
      </c>
      <c r="Z1224" s="45"/>
      <c r="AA1224" s="45"/>
      <c r="AB1224" s="45"/>
    </row>
    <row r="1225" ht="12.75">
      <c r="A1225" s="45">
        <v>50</v>
      </c>
      <c r="B1225" s="45">
        <v>1</v>
      </c>
      <c r="C1225" s="45">
        <v>0</v>
      </c>
      <c r="D1225" s="45">
        <v>2</v>
      </c>
      <c r="E1225" s="45">
        <v>0</v>
      </c>
      <c r="F1225" s="45">
        <f>ROUND(F1224,O1225)</f>
        <v>29324.970000000001</v>
      </c>
      <c r="G1225" s="45" t="s">
        <v>177</v>
      </c>
      <c r="H1225" s="45" t="s">
        <v>178</v>
      </c>
      <c r="I1225" s="45"/>
      <c r="J1225" s="45"/>
      <c r="K1225" s="45">
        <v>212</v>
      </c>
      <c r="L1225" s="45">
        <v>28</v>
      </c>
      <c r="M1225" s="45">
        <v>0</v>
      </c>
      <c r="N1225" s="45"/>
      <c r="O1225" s="45">
        <v>2</v>
      </c>
      <c r="P1225" s="45"/>
      <c r="Q1225" s="45"/>
      <c r="R1225" s="45"/>
      <c r="S1225" s="45"/>
      <c r="T1225" s="45"/>
      <c r="U1225" s="45"/>
      <c r="V1225" s="45"/>
      <c r="W1225" s="45">
        <v>29324.970000000001</v>
      </c>
      <c r="X1225" s="45">
        <v>1</v>
      </c>
      <c r="Y1225" s="45">
        <v>29324.970000000001</v>
      </c>
      <c r="Z1225" s="45"/>
      <c r="AA1225" s="45"/>
      <c r="AB1225" s="45"/>
    </row>
    <row r="1226" ht="12.75">
      <c r="A1226" s="45">
        <v>50</v>
      </c>
      <c r="B1226" s="45">
        <v>1</v>
      </c>
      <c r="C1226" s="45">
        <v>0</v>
      </c>
      <c r="D1226" s="45">
        <v>2</v>
      </c>
      <c r="E1226" s="45">
        <v>0</v>
      </c>
      <c r="F1226" s="45">
        <f>ROUND(F1225*0.2,O1226)</f>
        <v>5864.9899999999998</v>
      </c>
      <c r="G1226" s="45" t="s">
        <v>179</v>
      </c>
      <c r="H1226" s="45" t="s">
        <v>180</v>
      </c>
      <c r="I1226" s="45"/>
      <c r="J1226" s="45"/>
      <c r="K1226" s="45">
        <v>212</v>
      </c>
      <c r="L1226" s="45">
        <v>29</v>
      </c>
      <c r="M1226" s="45">
        <v>0</v>
      </c>
      <c r="N1226" s="45"/>
      <c r="O1226" s="45">
        <v>2</v>
      </c>
      <c r="P1226" s="45"/>
      <c r="Q1226" s="45"/>
      <c r="R1226" s="45"/>
      <c r="S1226" s="45"/>
      <c r="T1226" s="45"/>
      <c r="U1226" s="45"/>
      <c r="V1226" s="45"/>
      <c r="W1226" s="45">
        <v>5864.9899999999998</v>
      </c>
      <c r="X1226" s="45">
        <v>1</v>
      </c>
      <c r="Y1226" s="45">
        <v>5864.9899999999998</v>
      </c>
      <c r="Z1226" s="45"/>
      <c r="AA1226" s="45"/>
      <c r="AB1226" s="45"/>
    </row>
    <row r="1227" ht="12.75">
      <c r="A1227" s="45">
        <v>50</v>
      </c>
      <c r="B1227" s="45">
        <v>1</v>
      </c>
      <c r="C1227" s="45">
        <v>0</v>
      </c>
      <c r="D1227" s="45">
        <v>2</v>
      </c>
      <c r="E1227" s="45">
        <v>213</v>
      </c>
      <c r="F1227" s="45">
        <f>ROUND(F1225+F1226,O1227)</f>
        <v>35189.959999999999</v>
      </c>
      <c r="G1227" s="45" t="s">
        <v>181</v>
      </c>
      <c r="H1227" s="45" t="s">
        <v>175</v>
      </c>
      <c r="I1227" s="45"/>
      <c r="J1227" s="45"/>
      <c r="K1227" s="45">
        <v>212</v>
      </c>
      <c r="L1227" s="45">
        <v>30</v>
      </c>
      <c r="M1227" s="45">
        <v>0</v>
      </c>
      <c r="N1227" s="45"/>
      <c r="O1227" s="45">
        <v>2</v>
      </c>
      <c r="P1227" s="45"/>
      <c r="Q1227" s="45"/>
      <c r="R1227" s="45"/>
      <c r="S1227" s="45"/>
      <c r="T1227" s="45"/>
      <c r="U1227" s="45"/>
      <c r="V1227" s="45"/>
      <c r="W1227" s="45">
        <v>35189.959999999999</v>
      </c>
      <c r="X1227" s="45">
        <v>1</v>
      </c>
      <c r="Y1227" s="45">
        <v>35189.959999999999</v>
      </c>
      <c r="Z1227" s="45"/>
      <c r="AA1227" s="45"/>
      <c r="AB1227" s="45"/>
    </row>
    <row r="1228" ht="12.75">
      <c r="A1228" s="45">
        <v>50</v>
      </c>
      <c r="B1228" s="45">
        <v>1</v>
      </c>
      <c r="C1228" s="45">
        <v>0</v>
      </c>
      <c r="D1228" s="45">
        <v>2</v>
      </c>
      <c r="E1228" s="45">
        <v>0</v>
      </c>
      <c r="F1228" s="45">
        <f>ROUND(F1227*0.5857501461,O1228)</f>
        <v>20612.52</v>
      </c>
      <c r="G1228" s="45" t="s">
        <v>182</v>
      </c>
      <c r="H1228" s="45" t="s">
        <v>183</v>
      </c>
      <c r="I1228" s="45"/>
      <c r="J1228" s="45"/>
      <c r="K1228" s="45">
        <v>212</v>
      </c>
      <c r="L1228" s="45">
        <v>31</v>
      </c>
      <c r="M1228" s="45">
        <v>0</v>
      </c>
      <c r="N1228" s="45"/>
      <c r="O1228" s="45">
        <v>2</v>
      </c>
      <c r="P1228" s="45"/>
      <c r="Q1228" s="45"/>
      <c r="R1228" s="45"/>
      <c r="S1228" s="45"/>
      <c r="T1228" s="45"/>
      <c r="U1228" s="45"/>
      <c r="V1228" s="45"/>
      <c r="W1228" s="45">
        <v>20612.52</v>
      </c>
      <c r="X1228" s="45">
        <v>1</v>
      </c>
      <c r="Y1228" s="45">
        <v>20612.52</v>
      </c>
      <c r="Z1228" s="45"/>
      <c r="AA1228" s="45"/>
      <c r="AB1228" s="45"/>
    </row>
    <row r="1230" ht="12.75">
      <c r="A1230" s="43">
        <v>51</v>
      </c>
      <c r="B1230" s="43">
        <f>B1140</f>
        <v>1</v>
      </c>
      <c r="C1230" s="43">
        <f>A1140</f>
        <v>4</v>
      </c>
      <c r="D1230" s="43">
        <f>ROW(A1140)</f>
        <v>1140</v>
      </c>
      <c r="E1230" s="43"/>
      <c r="F1230" s="43" t="str">
        <f>IF(F1140&lt;&gt;"",F1140,"")</f>
        <v xml:space="preserve">Новый раздел</v>
      </c>
      <c r="G1230" s="43" t="str">
        <f>IF(G1140&lt;&gt;"",G1140,"")</f>
        <v xml:space="preserve">Даниловский монастырь, ул.Даниловский вал</v>
      </c>
      <c r="H1230" s="43">
        <v>0</v>
      </c>
      <c r="I1230" s="43"/>
      <c r="J1230" s="43"/>
      <c r="K1230" s="43"/>
      <c r="L1230" s="43"/>
      <c r="M1230" s="43"/>
      <c r="N1230" s="43"/>
      <c r="O1230" s="43">
        <f>ROUND(O1153+O1196+AB1230,2)</f>
        <v>126680.33</v>
      </c>
      <c r="P1230" s="43">
        <f>ROUND(P1153+P1196+AC1230,2)</f>
        <v>68302</v>
      </c>
      <c r="Q1230" s="43">
        <f>ROUND(Q1153+Q1196+AD1230,2)</f>
        <v>45959.529999999999</v>
      </c>
      <c r="R1230" s="43">
        <f>ROUND(R1153+R1196+AE1230,2)</f>
        <v>23804.700000000001</v>
      </c>
      <c r="S1230" s="43">
        <f>ROUND(S1153+S1196+AF1230,2)</f>
        <v>12418.799999999999</v>
      </c>
      <c r="T1230" s="43">
        <f>ROUND(T1153+T1196+AG1230,2)</f>
        <v>0</v>
      </c>
      <c r="U1230" s="43">
        <f>U1153+U1196+AH1230</f>
        <v>47.700000000000003</v>
      </c>
      <c r="V1230" s="43">
        <f>V1153+V1196+AI1230</f>
        <v>0</v>
      </c>
      <c r="W1230" s="43">
        <f>ROUND(W1153+W1196+AJ1230,2)</f>
        <v>0</v>
      </c>
      <c r="X1230" s="43">
        <f>ROUND(X1153+X1196+AK1230,2)</f>
        <v>8693.1599999999999</v>
      </c>
      <c r="Y1230" s="43">
        <f>ROUND(Y1153+Y1196+AL1230,2)</f>
        <v>1241.8800000000001</v>
      </c>
      <c r="Z1230" s="43"/>
      <c r="AA1230" s="43"/>
      <c r="AB1230" s="43"/>
      <c r="AC1230" s="43"/>
      <c r="AD1230" s="43"/>
      <c r="AE1230" s="43"/>
      <c r="AF1230" s="43"/>
      <c r="AG1230" s="43"/>
      <c r="AH1230" s="43"/>
      <c r="AI1230" s="43"/>
      <c r="AJ1230" s="43"/>
      <c r="AK1230" s="43"/>
      <c r="AL1230" s="43"/>
      <c r="AM1230" s="43"/>
      <c r="AN1230" s="43"/>
      <c r="AO1230" s="43">
        <f>ROUND(AO1153+AO1196+BX1230,2)</f>
        <v>0</v>
      </c>
      <c r="AP1230" s="43">
        <f>ROUND(AP1153+AP1196+BY1230,2)</f>
        <v>0</v>
      </c>
      <c r="AQ1230" s="43">
        <f>ROUND(AQ1153+AQ1196+BZ1230,2)</f>
        <v>0</v>
      </c>
      <c r="AR1230" s="43">
        <f>ROUND(AR1153+AR1196+CA1230,2)</f>
        <v>145875.17999999999</v>
      </c>
      <c r="AS1230" s="43">
        <f>ROUND(AS1153+AS1196+CB1230,2)</f>
        <v>0</v>
      </c>
      <c r="AT1230" s="43">
        <f>ROUND(AT1153+AT1196+CC1230,2)</f>
        <v>0</v>
      </c>
      <c r="AU1230" s="43">
        <f>ROUND(AU1153+AU1196+CD1230,2)</f>
        <v>145875.17999999999</v>
      </c>
      <c r="AV1230" s="43">
        <f>ROUND(AV1153+AV1196+CE1230,2)</f>
        <v>68302</v>
      </c>
      <c r="AW1230" s="43">
        <f>ROUND(AW1153+AW1196+CF1230,2)</f>
        <v>68302</v>
      </c>
      <c r="AX1230" s="43">
        <f>ROUND(AX1153+AX1196+CG1230,2)</f>
        <v>0</v>
      </c>
      <c r="AY1230" s="43">
        <f>ROUND(AY1153+AY1196+CH1230,2)</f>
        <v>68302</v>
      </c>
      <c r="AZ1230" s="43">
        <f>ROUND(AZ1153+AZ1196+CI1230,2)</f>
        <v>0</v>
      </c>
      <c r="BA1230" s="43">
        <f>ROUND(BA1153+BA1196+CJ1230,2)</f>
        <v>0</v>
      </c>
      <c r="BB1230" s="43">
        <f>ROUND(BB1153+BB1196+CK1230,2)</f>
        <v>0</v>
      </c>
      <c r="BC1230" s="43">
        <f>ROUND(BC1153+BC1196+CL1230,2)</f>
        <v>0</v>
      </c>
      <c r="BD1230" s="43">
        <f>ROUND(BD1153+BD1196+CM1230,2)</f>
        <v>0</v>
      </c>
      <c r="BE1230" s="43"/>
      <c r="BF1230" s="43"/>
      <c r="BG1230" s="43"/>
      <c r="BH1230" s="43"/>
      <c r="BI1230" s="43"/>
      <c r="BJ1230" s="43"/>
      <c r="BK1230" s="43"/>
      <c r="BL1230" s="43"/>
      <c r="BM1230" s="43"/>
      <c r="BN1230" s="43"/>
      <c r="BO1230" s="43"/>
      <c r="BP1230" s="43"/>
      <c r="BQ1230" s="43"/>
      <c r="BR1230" s="43"/>
      <c r="BS1230" s="43"/>
      <c r="BT1230" s="43"/>
      <c r="BU1230" s="43"/>
      <c r="BV1230" s="43"/>
      <c r="BW1230" s="43"/>
      <c r="BX1230" s="43"/>
      <c r="BY1230" s="43"/>
      <c r="BZ1230" s="43"/>
      <c r="CA1230" s="43"/>
      <c r="CB1230" s="43"/>
      <c r="CC1230" s="43"/>
      <c r="CD1230" s="43"/>
      <c r="CE1230" s="43"/>
      <c r="CF1230" s="43"/>
      <c r="CG1230" s="43"/>
      <c r="CH1230" s="43"/>
      <c r="CI1230" s="43"/>
      <c r="CJ1230" s="43"/>
      <c r="CK1230" s="43"/>
      <c r="CL1230" s="43"/>
      <c r="CM1230" s="43"/>
      <c r="CN1230" s="43"/>
      <c r="CO1230" s="43"/>
      <c r="CP1230" s="43"/>
      <c r="CQ1230" s="43"/>
      <c r="CR1230" s="43"/>
      <c r="CS1230" s="43"/>
      <c r="CT1230" s="43"/>
      <c r="CU1230" s="43"/>
      <c r="CV1230" s="43"/>
      <c r="CW1230" s="43"/>
      <c r="CX1230" s="43"/>
      <c r="CY1230" s="43"/>
      <c r="CZ1230" s="43"/>
      <c r="DA1230" s="43"/>
      <c r="DB1230" s="43"/>
      <c r="DC1230" s="43"/>
      <c r="DD1230" s="43"/>
      <c r="DE1230" s="43"/>
      <c r="DF1230" s="43"/>
      <c r="DG1230" s="44"/>
      <c r="DH1230" s="44"/>
      <c r="DI1230" s="44"/>
      <c r="DJ1230" s="44"/>
      <c r="DK1230" s="44"/>
      <c r="DL1230" s="44"/>
      <c r="DM1230" s="44"/>
      <c r="DN1230" s="44"/>
      <c r="DO1230" s="44"/>
      <c r="DP1230" s="44"/>
      <c r="DQ1230" s="44"/>
      <c r="DR1230" s="44"/>
      <c r="DS1230" s="44"/>
      <c r="DT1230" s="44"/>
      <c r="DU1230" s="44"/>
      <c r="DV1230" s="44"/>
      <c r="DW1230" s="44"/>
      <c r="DX1230" s="44"/>
      <c r="DY1230" s="44"/>
      <c r="DZ1230" s="44"/>
      <c r="EA1230" s="44"/>
      <c r="EB1230" s="44"/>
      <c r="EC1230" s="44"/>
      <c r="ED1230" s="44"/>
      <c r="EE1230" s="44"/>
      <c r="EF1230" s="44"/>
      <c r="EG1230" s="44"/>
      <c r="EH1230" s="44"/>
      <c r="EI1230" s="44"/>
      <c r="EJ1230" s="44"/>
      <c r="EK1230" s="44"/>
      <c r="EL1230" s="44"/>
      <c r="EM1230" s="44"/>
      <c r="EN1230" s="44"/>
      <c r="EO1230" s="44"/>
      <c r="EP1230" s="44"/>
      <c r="EQ1230" s="44"/>
      <c r="ER1230" s="44"/>
      <c r="ES1230" s="44"/>
      <c r="ET1230" s="44"/>
      <c r="EU1230" s="44"/>
      <c r="EV1230" s="44"/>
      <c r="EW1230" s="44"/>
      <c r="EX1230" s="44"/>
      <c r="EY1230" s="44"/>
      <c r="EZ1230" s="44"/>
      <c r="FA1230" s="44"/>
      <c r="FB1230" s="44"/>
      <c r="FC1230" s="44"/>
      <c r="FD1230" s="44"/>
      <c r="FE1230" s="44"/>
      <c r="FF1230" s="44"/>
      <c r="FG1230" s="44"/>
      <c r="FH1230" s="44"/>
      <c r="FI1230" s="44"/>
      <c r="FJ1230" s="44"/>
      <c r="FK1230" s="44"/>
      <c r="FL1230" s="44"/>
      <c r="FM1230" s="44"/>
      <c r="FN1230" s="44"/>
      <c r="FO1230" s="44"/>
      <c r="FP1230" s="44"/>
      <c r="FQ1230" s="44"/>
      <c r="FR1230" s="44"/>
      <c r="FS1230" s="44"/>
      <c r="FT1230" s="44"/>
      <c r="FU1230" s="44"/>
      <c r="FV1230" s="44"/>
      <c r="FW1230" s="44"/>
      <c r="FX1230" s="44"/>
      <c r="FY1230" s="44"/>
      <c r="FZ1230" s="44"/>
      <c r="GA1230" s="44"/>
      <c r="GB1230" s="44"/>
      <c r="GC1230" s="44"/>
      <c r="GD1230" s="44"/>
      <c r="GE1230" s="44"/>
      <c r="GF1230" s="44"/>
      <c r="GG1230" s="44"/>
      <c r="GH1230" s="44"/>
      <c r="GI1230" s="44"/>
      <c r="GJ1230" s="44"/>
      <c r="GK1230" s="44"/>
      <c r="GL1230" s="44"/>
      <c r="GM1230" s="44"/>
      <c r="GN1230" s="44"/>
      <c r="GO1230" s="44"/>
      <c r="GP1230" s="44"/>
      <c r="GQ1230" s="44"/>
      <c r="GR1230" s="44"/>
      <c r="GS1230" s="44"/>
      <c r="GT1230" s="44"/>
      <c r="GU1230" s="44"/>
      <c r="GV1230" s="44"/>
      <c r="GW1230" s="44"/>
      <c r="GX1230" s="44">
        <v>0</v>
      </c>
    </row>
    <row r="1232" ht="12.75">
      <c r="A1232" s="45">
        <v>50</v>
      </c>
      <c r="B1232" s="45">
        <v>0</v>
      </c>
      <c r="C1232" s="45">
        <v>0</v>
      </c>
      <c r="D1232" s="45">
        <v>1</v>
      </c>
      <c r="E1232" s="45">
        <v>201</v>
      </c>
      <c r="F1232" s="45">
        <f>ROUND(Source!O1230,O1232)</f>
        <v>126680.33</v>
      </c>
      <c r="G1232" s="45" t="s">
        <v>123</v>
      </c>
      <c r="H1232" s="45" t="s">
        <v>124</v>
      </c>
      <c r="I1232" s="45"/>
      <c r="J1232" s="45"/>
      <c r="K1232" s="45">
        <v>201</v>
      </c>
      <c r="L1232" s="45">
        <v>1</v>
      </c>
      <c r="M1232" s="45">
        <v>3</v>
      </c>
      <c r="N1232" s="45"/>
      <c r="O1232" s="45">
        <v>2</v>
      </c>
      <c r="P1232" s="45"/>
      <c r="Q1232" s="45"/>
      <c r="R1232" s="45"/>
      <c r="S1232" s="45"/>
      <c r="T1232" s="45"/>
      <c r="U1232" s="45"/>
      <c r="V1232" s="45"/>
      <c r="W1232" s="45">
        <v>126680.33</v>
      </c>
      <c r="X1232" s="45">
        <v>1</v>
      </c>
      <c r="Y1232" s="45">
        <v>126680.33</v>
      </c>
      <c r="Z1232" s="45"/>
      <c r="AA1232" s="45"/>
      <c r="AB1232" s="45"/>
    </row>
    <row r="1233" ht="12.75">
      <c r="A1233" s="45">
        <v>50</v>
      </c>
      <c r="B1233" s="45">
        <v>0</v>
      </c>
      <c r="C1233" s="45">
        <v>0</v>
      </c>
      <c r="D1233" s="45">
        <v>1</v>
      </c>
      <c r="E1233" s="45">
        <v>202</v>
      </c>
      <c r="F1233" s="45">
        <f>ROUND(Source!P1230,O1233)</f>
        <v>68302</v>
      </c>
      <c r="G1233" s="45" t="s">
        <v>125</v>
      </c>
      <c r="H1233" s="45" t="s">
        <v>126</v>
      </c>
      <c r="I1233" s="45"/>
      <c r="J1233" s="45"/>
      <c r="K1233" s="45">
        <v>202</v>
      </c>
      <c r="L1233" s="45">
        <v>2</v>
      </c>
      <c r="M1233" s="45">
        <v>3</v>
      </c>
      <c r="N1233" s="45"/>
      <c r="O1233" s="45">
        <v>2</v>
      </c>
      <c r="P1233" s="45"/>
      <c r="Q1233" s="45"/>
      <c r="R1233" s="45"/>
      <c r="S1233" s="45"/>
      <c r="T1233" s="45"/>
      <c r="U1233" s="45"/>
      <c r="V1233" s="45"/>
      <c r="W1233" s="45">
        <v>68302</v>
      </c>
      <c r="X1233" s="45">
        <v>1</v>
      </c>
      <c r="Y1233" s="45">
        <v>68302</v>
      </c>
      <c r="Z1233" s="45"/>
      <c r="AA1233" s="45"/>
      <c r="AB1233" s="45"/>
    </row>
    <row r="1234" ht="12.75">
      <c r="A1234" s="45">
        <v>50</v>
      </c>
      <c r="B1234" s="45">
        <v>0</v>
      </c>
      <c r="C1234" s="45">
        <v>0</v>
      </c>
      <c r="D1234" s="45">
        <v>1</v>
      </c>
      <c r="E1234" s="45">
        <v>222</v>
      </c>
      <c r="F1234" s="45">
        <f>ROUND(Source!AO1230,O1234)</f>
        <v>0</v>
      </c>
      <c r="G1234" s="45" t="s">
        <v>127</v>
      </c>
      <c r="H1234" s="45" t="s">
        <v>128</v>
      </c>
      <c r="I1234" s="45"/>
      <c r="J1234" s="45"/>
      <c r="K1234" s="45">
        <v>222</v>
      </c>
      <c r="L1234" s="45">
        <v>3</v>
      </c>
      <c r="M1234" s="45">
        <v>3</v>
      </c>
      <c r="N1234" s="45"/>
      <c r="O1234" s="45">
        <v>2</v>
      </c>
      <c r="P1234" s="45"/>
      <c r="Q1234" s="45"/>
      <c r="R1234" s="45"/>
      <c r="S1234" s="45"/>
      <c r="T1234" s="45"/>
      <c r="U1234" s="45"/>
      <c r="V1234" s="45"/>
      <c r="W1234" s="45">
        <v>0</v>
      </c>
      <c r="X1234" s="45">
        <v>1</v>
      </c>
      <c r="Y1234" s="45">
        <v>0</v>
      </c>
      <c r="Z1234" s="45"/>
      <c r="AA1234" s="45"/>
      <c r="AB1234" s="45"/>
    </row>
    <row r="1235" ht="12.75">
      <c r="A1235" s="45">
        <v>50</v>
      </c>
      <c r="B1235" s="45">
        <v>0</v>
      </c>
      <c r="C1235" s="45">
        <v>0</v>
      </c>
      <c r="D1235" s="45">
        <v>1</v>
      </c>
      <c r="E1235" s="45">
        <v>225</v>
      </c>
      <c r="F1235" s="45">
        <f>ROUND(Source!AV1230,O1235)</f>
        <v>68302</v>
      </c>
      <c r="G1235" s="45" t="s">
        <v>129</v>
      </c>
      <c r="H1235" s="45" t="s">
        <v>130</v>
      </c>
      <c r="I1235" s="45"/>
      <c r="J1235" s="45"/>
      <c r="K1235" s="45">
        <v>225</v>
      </c>
      <c r="L1235" s="45">
        <v>4</v>
      </c>
      <c r="M1235" s="45">
        <v>3</v>
      </c>
      <c r="N1235" s="45"/>
      <c r="O1235" s="45">
        <v>2</v>
      </c>
      <c r="P1235" s="45"/>
      <c r="Q1235" s="45"/>
      <c r="R1235" s="45"/>
      <c r="S1235" s="45"/>
      <c r="T1235" s="45"/>
      <c r="U1235" s="45"/>
      <c r="V1235" s="45"/>
      <c r="W1235" s="45">
        <v>68302</v>
      </c>
      <c r="X1235" s="45">
        <v>1</v>
      </c>
      <c r="Y1235" s="45">
        <v>68302</v>
      </c>
      <c r="Z1235" s="45"/>
      <c r="AA1235" s="45"/>
      <c r="AB1235" s="45"/>
    </row>
    <row r="1236" ht="12.75">
      <c r="A1236" s="45">
        <v>50</v>
      </c>
      <c r="B1236" s="45">
        <v>0</v>
      </c>
      <c r="C1236" s="45">
        <v>0</v>
      </c>
      <c r="D1236" s="45">
        <v>1</v>
      </c>
      <c r="E1236" s="45">
        <v>226</v>
      </c>
      <c r="F1236" s="45">
        <f>ROUND(Source!AW1230,O1236)</f>
        <v>68302</v>
      </c>
      <c r="G1236" s="45" t="s">
        <v>131</v>
      </c>
      <c r="H1236" s="45" t="s">
        <v>132</v>
      </c>
      <c r="I1236" s="45"/>
      <c r="J1236" s="45"/>
      <c r="K1236" s="45">
        <v>226</v>
      </c>
      <c r="L1236" s="45">
        <v>5</v>
      </c>
      <c r="M1236" s="45">
        <v>3</v>
      </c>
      <c r="N1236" s="45"/>
      <c r="O1236" s="45">
        <v>2</v>
      </c>
      <c r="P1236" s="45"/>
      <c r="Q1236" s="45"/>
      <c r="R1236" s="45"/>
      <c r="S1236" s="45"/>
      <c r="T1236" s="45"/>
      <c r="U1236" s="45"/>
      <c r="V1236" s="45"/>
      <c r="W1236" s="45">
        <v>68302</v>
      </c>
      <c r="X1236" s="45">
        <v>1</v>
      </c>
      <c r="Y1236" s="45">
        <v>68302</v>
      </c>
      <c r="Z1236" s="45"/>
      <c r="AA1236" s="45"/>
      <c r="AB1236" s="45"/>
    </row>
    <row r="1237" ht="12.75">
      <c r="A1237" s="45">
        <v>50</v>
      </c>
      <c r="B1237" s="45">
        <v>0</v>
      </c>
      <c r="C1237" s="45">
        <v>0</v>
      </c>
      <c r="D1237" s="45">
        <v>1</v>
      </c>
      <c r="E1237" s="45">
        <v>227</v>
      </c>
      <c r="F1237" s="45">
        <f>ROUND(Source!AX1230,O1237)</f>
        <v>0</v>
      </c>
      <c r="G1237" s="45" t="s">
        <v>133</v>
      </c>
      <c r="H1237" s="45" t="s">
        <v>134</v>
      </c>
      <c r="I1237" s="45"/>
      <c r="J1237" s="45"/>
      <c r="K1237" s="45">
        <v>227</v>
      </c>
      <c r="L1237" s="45">
        <v>6</v>
      </c>
      <c r="M1237" s="45">
        <v>3</v>
      </c>
      <c r="N1237" s="45"/>
      <c r="O1237" s="45">
        <v>2</v>
      </c>
      <c r="P1237" s="45"/>
      <c r="Q1237" s="45"/>
      <c r="R1237" s="45"/>
      <c r="S1237" s="45"/>
      <c r="T1237" s="45"/>
      <c r="U1237" s="45"/>
      <c r="V1237" s="45"/>
      <c r="W1237" s="45">
        <v>0</v>
      </c>
      <c r="X1237" s="45">
        <v>1</v>
      </c>
      <c r="Y1237" s="45">
        <v>0</v>
      </c>
      <c r="Z1237" s="45"/>
      <c r="AA1237" s="45"/>
      <c r="AB1237" s="45"/>
    </row>
    <row r="1238" ht="12.75">
      <c r="A1238" s="45">
        <v>50</v>
      </c>
      <c r="B1238" s="45">
        <v>0</v>
      </c>
      <c r="C1238" s="45">
        <v>0</v>
      </c>
      <c r="D1238" s="45">
        <v>1</v>
      </c>
      <c r="E1238" s="45">
        <v>228</v>
      </c>
      <c r="F1238" s="45">
        <f>ROUND(Source!AY1230,O1238)</f>
        <v>68302</v>
      </c>
      <c r="G1238" s="45" t="s">
        <v>135</v>
      </c>
      <c r="H1238" s="45" t="s">
        <v>136</v>
      </c>
      <c r="I1238" s="45"/>
      <c r="J1238" s="45"/>
      <c r="K1238" s="45">
        <v>228</v>
      </c>
      <c r="L1238" s="45">
        <v>7</v>
      </c>
      <c r="M1238" s="45">
        <v>3</v>
      </c>
      <c r="N1238" s="45"/>
      <c r="O1238" s="45">
        <v>2</v>
      </c>
      <c r="P1238" s="45"/>
      <c r="Q1238" s="45"/>
      <c r="R1238" s="45"/>
      <c r="S1238" s="45"/>
      <c r="T1238" s="45"/>
      <c r="U1238" s="45"/>
      <c r="V1238" s="45"/>
      <c r="W1238" s="45">
        <v>68302</v>
      </c>
      <c r="X1238" s="45">
        <v>1</v>
      </c>
      <c r="Y1238" s="45">
        <v>68302</v>
      </c>
      <c r="Z1238" s="45"/>
      <c r="AA1238" s="45"/>
      <c r="AB1238" s="45"/>
    </row>
    <row r="1239" ht="12.75">
      <c r="A1239" s="45">
        <v>50</v>
      </c>
      <c r="B1239" s="45">
        <v>0</v>
      </c>
      <c r="C1239" s="45">
        <v>0</v>
      </c>
      <c r="D1239" s="45">
        <v>1</v>
      </c>
      <c r="E1239" s="45">
        <v>216</v>
      </c>
      <c r="F1239" s="45">
        <f>ROUND(Source!AP1230,O1239)</f>
        <v>0</v>
      </c>
      <c r="G1239" s="45" t="s">
        <v>137</v>
      </c>
      <c r="H1239" s="45" t="s">
        <v>138</v>
      </c>
      <c r="I1239" s="45"/>
      <c r="J1239" s="45"/>
      <c r="K1239" s="45">
        <v>216</v>
      </c>
      <c r="L1239" s="45">
        <v>8</v>
      </c>
      <c r="M1239" s="45">
        <v>3</v>
      </c>
      <c r="N1239" s="45"/>
      <c r="O1239" s="45">
        <v>2</v>
      </c>
      <c r="P1239" s="45"/>
      <c r="Q1239" s="45"/>
      <c r="R1239" s="45"/>
      <c r="S1239" s="45"/>
      <c r="T1239" s="45"/>
      <c r="U1239" s="45"/>
      <c r="V1239" s="45"/>
      <c r="W1239" s="45">
        <v>0</v>
      </c>
      <c r="X1239" s="45">
        <v>1</v>
      </c>
      <c r="Y1239" s="45">
        <v>0</v>
      </c>
      <c r="Z1239" s="45"/>
      <c r="AA1239" s="45"/>
      <c r="AB1239" s="45"/>
    </row>
    <row r="1240" ht="12.75">
      <c r="A1240" s="45">
        <v>50</v>
      </c>
      <c r="B1240" s="45">
        <v>0</v>
      </c>
      <c r="C1240" s="45">
        <v>0</v>
      </c>
      <c r="D1240" s="45">
        <v>1</v>
      </c>
      <c r="E1240" s="45">
        <v>223</v>
      </c>
      <c r="F1240" s="45">
        <f>ROUND(Source!AQ1230,O1240)</f>
        <v>0</v>
      </c>
      <c r="G1240" s="45" t="s">
        <v>139</v>
      </c>
      <c r="H1240" s="45" t="s">
        <v>140</v>
      </c>
      <c r="I1240" s="45"/>
      <c r="J1240" s="45"/>
      <c r="K1240" s="45">
        <v>223</v>
      </c>
      <c r="L1240" s="45">
        <v>9</v>
      </c>
      <c r="M1240" s="45">
        <v>3</v>
      </c>
      <c r="N1240" s="45"/>
      <c r="O1240" s="45">
        <v>2</v>
      </c>
      <c r="P1240" s="45"/>
      <c r="Q1240" s="45"/>
      <c r="R1240" s="45"/>
      <c r="S1240" s="45"/>
      <c r="T1240" s="45"/>
      <c r="U1240" s="45"/>
      <c r="V1240" s="45"/>
      <c r="W1240" s="45">
        <v>0</v>
      </c>
      <c r="X1240" s="45">
        <v>1</v>
      </c>
      <c r="Y1240" s="45">
        <v>0</v>
      </c>
      <c r="Z1240" s="45"/>
      <c r="AA1240" s="45"/>
      <c r="AB1240" s="45"/>
    </row>
    <row r="1241" ht="12.75">
      <c r="A1241" s="45">
        <v>50</v>
      </c>
      <c r="B1241" s="45">
        <v>0</v>
      </c>
      <c r="C1241" s="45">
        <v>0</v>
      </c>
      <c r="D1241" s="45">
        <v>1</v>
      </c>
      <c r="E1241" s="45">
        <v>229</v>
      </c>
      <c r="F1241" s="45">
        <f>ROUND(Source!AZ1230,O1241)</f>
        <v>0</v>
      </c>
      <c r="G1241" s="45" t="s">
        <v>141</v>
      </c>
      <c r="H1241" s="45" t="s">
        <v>142</v>
      </c>
      <c r="I1241" s="45"/>
      <c r="J1241" s="45"/>
      <c r="K1241" s="45">
        <v>229</v>
      </c>
      <c r="L1241" s="45">
        <v>10</v>
      </c>
      <c r="M1241" s="45">
        <v>3</v>
      </c>
      <c r="N1241" s="45"/>
      <c r="O1241" s="45">
        <v>2</v>
      </c>
      <c r="P1241" s="45"/>
      <c r="Q1241" s="45"/>
      <c r="R1241" s="45"/>
      <c r="S1241" s="45"/>
      <c r="T1241" s="45"/>
      <c r="U1241" s="45"/>
      <c r="V1241" s="45"/>
      <c r="W1241" s="45">
        <v>0</v>
      </c>
      <c r="X1241" s="45">
        <v>1</v>
      </c>
      <c r="Y1241" s="45">
        <v>0</v>
      </c>
      <c r="Z1241" s="45"/>
      <c r="AA1241" s="45"/>
      <c r="AB1241" s="45"/>
    </row>
    <row r="1242" ht="12.75">
      <c r="A1242" s="45">
        <v>50</v>
      </c>
      <c r="B1242" s="45">
        <v>0</v>
      </c>
      <c r="C1242" s="45">
        <v>0</v>
      </c>
      <c r="D1242" s="45">
        <v>1</v>
      </c>
      <c r="E1242" s="45">
        <v>203</v>
      </c>
      <c r="F1242" s="45">
        <f>ROUND(Source!Q1230,O1242)</f>
        <v>45959.529999999999</v>
      </c>
      <c r="G1242" s="45" t="s">
        <v>143</v>
      </c>
      <c r="H1242" s="45" t="s">
        <v>144</v>
      </c>
      <c r="I1242" s="45"/>
      <c r="J1242" s="45"/>
      <c r="K1242" s="45">
        <v>203</v>
      </c>
      <c r="L1242" s="45">
        <v>11</v>
      </c>
      <c r="M1242" s="45">
        <v>3</v>
      </c>
      <c r="N1242" s="45"/>
      <c r="O1242" s="45">
        <v>2</v>
      </c>
      <c r="P1242" s="45"/>
      <c r="Q1242" s="45"/>
      <c r="R1242" s="45"/>
      <c r="S1242" s="45"/>
      <c r="T1242" s="45"/>
      <c r="U1242" s="45"/>
      <c r="V1242" s="45"/>
      <c r="W1242" s="45">
        <v>45959.529999999999</v>
      </c>
      <c r="X1242" s="45">
        <v>1</v>
      </c>
      <c r="Y1242" s="45">
        <v>45959.529999999999</v>
      </c>
      <c r="Z1242" s="45"/>
      <c r="AA1242" s="45"/>
      <c r="AB1242" s="45"/>
    </row>
    <row r="1243" ht="12.75">
      <c r="A1243" s="45">
        <v>50</v>
      </c>
      <c r="B1243" s="45">
        <v>0</v>
      </c>
      <c r="C1243" s="45">
        <v>0</v>
      </c>
      <c r="D1243" s="45">
        <v>1</v>
      </c>
      <c r="E1243" s="45">
        <v>231</v>
      </c>
      <c r="F1243" s="45">
        <f>ROUND(Source!BB1230,O1243)</f>
        <v>0</v>
      </c>
      <c r="G1243" s="45" t="s">
        <v>145</v>
      </c>
      <c r="H1243" s="45" t="s">
        <v>146</v>
      </c>
      <c r="I1243" s="45"/>
      <c r="J1243" s="45"/>
      <c r="K1243" s="45">
        <v>231</v>
      </c>
      <c r="L1243" s="45">
        <v>12</v>
      </c>
      <c r="M1243" s="45">
        <v>3</v>
      </c>
      <c r="N1243" s="45"/>
      <c r="O1243" s="45">
        <v>2</v>
      </c>
      <c r="P1243" s="45"/>
      <c r="Q1243" s="45"/>
      <c r="R1243" s="45"/>
      <c r="S1243" s="45"/>
      <c r="T1243" s="45"/>
      <c r="U1243" s="45"/>
      <c r="V1243" s="45"/>
      <c r="W1243" s="45">
        <v>0</v>
      </c>
      <c r="X1243" s="45">
        <v>1</v>
      </c>
      <c r="Y1243" s="45">
        <v>0</v>
      </c>
      <c r="Z1243" s="45"/>
      <c r="AA1243" s="45"/>
      <c r="AB1243" s="45"/>
    </row>
    <row r="1244" ht="12.75">
      <c r="A1244" s="45">
        <v>50</v>
      </c>
      <c r="B1244" s="45">
        <v>0</v>
      </c>
      <c r="C1244" s="45">
        <v>0</v>
      </c>
      <c r="D1244" s="45">
        <v>1</v>
      </c>
      <c r="E1244" s="45">
        <v>204</v>
      </c>
      <c r="F1244" s="45">
        <f>ROUND(Source!R1230,O1244)</f>
        <v>23804.700000000001</v>
      </c>
      <c r="G1244" s="45" t="s">
        <v>147</v>
      </c>
      <c r="H1244" s="45" t="s">
        <v>148</v>
      </c>
      <c r="I1244" s="45"/>
      <c r="J1244" s="45"/>
      <c r="K1244" s="45">
        <v>204</v>
      </c>
      <c r="L1244" s="45">
        <v>13</v>
      </c>
      <c r="M1244" s="45">
        <v>3</v>
      </c>
      <c r="N1244" s="45"/>
      <c r="O1244" s="45">
        <v>2</v>
      </c>
      <c r="P1244" s="45"/>
      <c r="Q1244" s="45"/>
      <c r="R1244" s="45"/>
      <c r="S1244" s="45"/>
      <c r="T1244" s="45"/>
      <c r="U1244" s="45"/>
      <c r="V1244" s="45"/>
      <c r="W1244" s="45">
        <v>23804.700000000001</v>
      </c>
      <c r="X1244" s="45">
        <v>1</v>
      </c>
      <c r="Y1244" s="45">
        <v>23804.700000000001</v>
      </c>
      <c r="Z1244" s="45"/>
      <c r="AA1244" s="45"/>
      <c r="AB1244" s="45"/>
    </row>
    <row r="1245" ht="12.75">
      <c r="A1245" s="45">
        <v>50</v>
      </c>
      <c r="B1245" s="45">
        <v>0</v>
      </c>
      <c r="C1245" s="45">
        <v>0</v>
      </c>
      <c r="D1245" s="45">
        <v>1</v>
      </c>
      <c r="E1245" s="45">
        <v>205</v>
      </c>
      <c r="F1245" s="45">
        <f>ROUND(Source!S1230,O1245)</f>
        <v>12418.799999999999</v>
      </c>
      <c r="G1245" s="45" t="s">
        <v>149</v>
      </c>
      <c r="H1245" s="45" t="s">
        <v>150</v>
      </c>
      <c r="I1245" s="45"/>
      <c r="J1245" s="45"/>
      <c r="K1245" s="45">
        <v>205</v>
      </c>
      <c r="L1245" s="45">
        <v>14</v>
      </c>
      <c r="M1245" s="45">
        <v>3</v>
      </c>
      <c r="N1245" s="45"/>
      <c r="O1245" s="45">
        <v>2</v>
      </c>
      <c r="P1245" s="45"/>
      <c r="Q1245" s="45"/>
      <c r="R1245" s="45"/>
      <c r="S1245" s="45"/>
      <c r="T1245" s="45"/>
      <c r="U1245" s="45"/>
      <c r="V1245" s="45"/>
      <c r="W1245" s="45">
        <v>12418.799999999999</v>
      </c>
      <c r="X1245" s="45">
        <v>1</v>
      </c>
      <c r="Y1245" s="45">
        <v>12418.799999999999</v>
      </c>
      <c r="Z1245" s="45"/>
      <c r="AA1245" s="45"/>
      <c r="AB1245" s="45"/>
    </row>
    <row r="1246" ht="12.75">
      <c r="A1246" s="45">
        <v>50</v>
      </c>
      <c r="B1246" s="45">
        <v>0</v>
      </c>
      <c r="C1246" s="45">
        <v>0</v>
      </c>
      <c r="D1246" s="45">
        <v>1</v>
      </c>
      <c r="E1246" s="45">
        <v>232</v>
      </c>
      <c r="F1246" s="45">
        <f>ROUND(Source!BC1230,O1246)</f>
        <v>0</v>
      </c>
      <c r="G1246" s="45" t="s">
        <v>151</v>
      </c>
      <c r="H1246" s="45" t="s">
        <v>152</v>
      </c>
      <c r="I1246" s="45"/>
      <c r="J1246" s="45"/>
      <c r="K1246" s="45">
        <v>232</v>
      </c>
      <c r="L1246" s="45">
        <v>15</v>
      </c>
      <c r="M1246" s="45">
        <v>3</v>
      </c>
      <c r="N1246" s="45"/>
      <c r="O1246" s="45">
        <v>2</v>
      </c>
      <c r="P1246" s="45"/>
      <c r="Q1246" s="45"/>
      <c r="R1246" s="45"/>
      <c r="S1246" s="45"/>
      <c r="T1246" s="45"/>
      <c r="U1246" s="45"/>
      <c r="V1246" s="45"/>
      <c r="W1246" s="45">
        <v>0</v>
      </c>
      <c r="X1246" s="45">
        <v>1</v>
      </c>
      <c r="Y1246" s="45">
        <v>0</v>
      </c>
      <c r="Z1246" s="45"/>
      <c r="AA1246" s="45"/>
      <c r="AB1246" s="45"/>
    </row>
    <row r="1247" ht="12.75">
      <c r="A1247" s="45">
        <v>50</v>
      </c>
      <c r="B1247" s="45">
        <v>0</v>
      </c>
      <c r="C1247" s="45">
        <v>0</v>
      </c>
      <c r="D1247" s="45">
        <v>1</v>
      </c>
      <c r="E1247" s="45">
        <v>214</v>
      </c>
      <c r="F1247" s="45">
        <f>ROUND(Source!AS1230,O1247)</f>
        <v>0</v>
      </c>
      <c r="G1247" s="45" t="s">
        <v>153</v>
      </c>
      <c r="H1247" s="45" t="s">
        <v>154</v>
      </c>
      <c r="I1247" s="45"/>
      <c r="J1247" s="45"/>
      <c r="K1247" s="45">
        <v>214</v>
      </c>
      <c r="L1247" s="45">
        <v>16</v>
      </c>
      <c r="M1247" s="45">
        <v>3</v>
      </c>
      <c r="N1247" s="45"/>
      <c r="O1247" s="45">
        <v>2</v>
      </c>
      <c r="P1247" s="45"/>
      <c r="Q1247" s="45"/>
      <c r="R1247" s="45"/>
      <c r="S1247" s="45"/>
      <c r="T1247" s="45"/>
      <c r="U1247" s="45"/>
      <c r="V1247" s="45"/>
      <c r="W1247" s="45">
        <v>0</v>
      </c>
      <c r="X1247" s="45">
        <v>1</v>
      </c>
      <c r="Y1247" s="45">
        <v>0</v>
      </c>
      <c r="Z1247" s="45"/>
      <c r="AA1247" s="45"/>
      <c r="AB1247" s="45"/>
    </row>
    <row r="1248" ht="12.75">
      <c r="A1248" s="45">
        <v>50</v>
      </c>
      <c r="B1248" s="45">
        <v>0</v>
      </c>
      <c r="C1248" s="45">
        <v>0</v>
      </c>
      <c r="D1248" s="45">
        <v>1</v>
      </c>
      <c r="E1248" s="45">
        <v>215</v>
      </c>
      <c r="F1248" s="45">
        <f>ROUND(Source!AT1230,O1248)</f>
        <v>0</v>
      </c>
      <c r="G1248" s="45" t="s">
        <v>155</v>
      </c>
      <c r="H1248" s="45" t="s">
        <v>156</v>
      </c>
      <c r="I1248" s="45"/>
      <c r="J1248" s="45"/>
      <c r="K1248" s="45">
        <v>215</v>
      </c>
      <c r="L1248" s="45">
        <v>17</v>
      </c>
      <c r="M1248" s="45">
        <v>3</v>
      </c>
      <c r="N1248" s="45"/>
      <c r="O1248" s="45">
        <v>2</v>
      </c>
      <c r="P1248" s="45"/>
      <c r="Q1248" s="45"/>
      <c r="R1248" s="45"/>
      <c r="S1248" s="45"/>
      <c r="T1248" s="45"/>
      <c r="U1248" s="45"/>
      <c r="V1248" s="45"/>
      <c r="W1248" s="45">
        <v>0</v>
      </c>
      <c r="X1248" s="45">
        <v>1</v>
      </c>
      <c r="Y1248" s="45">
        <v>0</v>
      </c>
      <c r="Z1248" s="45"/>
      <c r="AA1248" s="45"/>
      <c r="AB1248" s="45"/>
    </row>
    <row r="1249" ht="12.75">
      <c r="A1249" s="45">
        <v>50</v>
      </c>
      <c r="B1249" s="45">
        <v>0</v>
      </c>
      <c r="C1249" s="45">
        <v>0</v>
      </c>
      <c r="D1249" s="45">
        <v>1</v>
      </c>
      <c r="E1249" s="45">
        <v>217</v>
      </c>
      <c r="F1249" s="45">
        <f>ROUND(Source!AU1230,O1249)</f>
        <v>145875.17999999999</v>
      </c>
      <c r="G1249" s="45" t="s">
        <v>157</v>
      </c>
      <c r="H1249" s="45" t="s">
        <v>158</v>
      </c>
      <c r="I1249" s="45"/>
      <c r="J1249" s="45"/>
      <c r="K1249" s="45">
        <v>217</v>
      </c>
      <c r="L1249" s="45">
        <v>18</v>
      </c>
      <c r="M1249" s="45">
        <v>3</v>
      </c>
      <c r="N1249" s="45"/>
      <c r="O1249" s="45">
        <v>2</v>
      </c>
      <c r="P1249" s="45"/>
      <c r="Q1249" s="45"/>
      <c r="R1249" s="45"/>
      <c r="S1249" s="45"/>
      <c r="T1249" s="45"/>
      <c r="U1249" s="45"/>
      <c r="V1249" s="45"/>
      <c r="W1249" s="45">
        <v>145875.17999999999</v>
      </c>
      <c r="X1249" s="45">
        <v>1</v>
      </c>
      <c r="Y1249" s="45">
        <v>145875.17999999999</v>
      </c>
      <c r="Z1249" s="45"/>
      <c r="AA1249" s="45"/>
      <c r="AB1249" s="45"/>
    </row>
    <row r="1250" ht="12.75">
      <c r="A1250" s="45">
        <v>50</v>
      </c>
      <c r="B1250" s="45">
        <v>0</v>
      </c>
      <c r="C1250" s="45">
        <v>0</v>
      </c>
      <c r="D1250" s="45">
        <v>1</v>
      </c>
      <c r="E1250" s="45">
        <v>230</v>
      </c>
      <c r="F1250" s="45">
        <f>ROUND(Source!BA1230,O1250)</f>
        <v>0</v>
      </c>
      <c r="G1250" s="45" t="s">
        <v>159</v>
      </c>
      <c r="H1250" s="45" t="s">
        <v>160</v>
      </c>
      <c r="I1250" s="45"/>
      <c r="J1250" s="45"/>
      <c r="K1250" s="45">
        <v>230</v>
      </c>
      <c r="L1250" s="45">
        <v>19</v>
      </c>
      <c r="M1250" s="45">
        <v>3</v>
      </c>
      <c r="N1250" s="45"/>
      <c r="O1250" s="45">
        <v>2</v>
      </c>
      <c r="P1250" s="45"/>
      <c r="Q1250" s="45"/>
      <c r="R1250" s="45"/>
      <c r="S1250" s="45"/>
      <c r="T1250" s="45"/>
      <c r="U1250" s="45"/>
      <c r="V1250" s="45"/>
      <c r="W1250" s="45">
        <v>0</v>
      </c>
      <c r="X1250" s="45">
        <v>1</v>
      </c>
      <c r="Y1250" s="45">
        <v>0</v>
      </c>
      <c r="Z1250" s="45"/>
      <c r="AA1250" s="45"/>
      <c r="AB1250" s="45"/>
    </row>
    <row r="1251" ht="12.75">
      <c r="A1251" s="45">
        <v>50</v>
      </c>
      <c r="B1251" s="45">
        <v>0</v>
      </c>
      <c r="C1251" s="45">
        <v>0</v>
      </c>
      <c r="D1251" s="45">
        <v>1</v>
      </c>
      <c r="E1251" s="45">
        <v>206</v>
      </c>
      <c r="F1251" s="45">
        <f>ROUND(Source!T1230,O1251)</f>
        <v>0</v>
      </c>
      <c r="G1251" s="45" t="s">
        <v>161</v>
      </c>
      <c r="H1251" s="45" t="s">
        <v>162</v>
      </c>
      <c r="I1251" s="45"/>
      <c r="J1251" s="45"/>
      <c r="K1251" s="45">
        <v>206</v>
      </c>
      <c r="L1251" s="45">
        <v>20</v>
      </c>
      <c r="M1251" s="45">
        <v>3</v>
      </c>
      <c r="N1251" s="45"/>
      <c r="O1251" s="45">
        <v>2</v>
      </c>
      <c r="P1251" s="45"/>
      <c r="Q1251" s="45"/>
      <c r="R1251" s="45"/>
      <c r="S1251" s="45"/>
      <c r="T1251" s="45"/>
      <c r="U1251" s="45"/>
      <c r="V1251" s="45"/>
      <c r="W1251" s="45">
        <v>0</v>
      </c>
      <c r="X1251" s="45">
        <v>1</v>
      </c>
      <c r="Y1251" s="45">
        <v>0</v>
      </c>
      <c r="Z1251" s="45"/>
      <c r="AA1251" s="45"/>
      <c r="AB1251" s="45"/>
    </row>
    <row r="1252" ht="12.75">
      <c r="A1252" s="45">
        <v>50</v>
      </c>
      <c r="B1252" s="45">
        <v>0</v>
      </c>
      <c r="C1252" s="45">
        <v>0</v>
      </c>
      <c r="D1252" s="45">
        <v>1</v>
      </c>
      <c r="E1252" s="45">
        <v>207</v>
      </c>
      <c r="F1252" s="45">
        <f>Source!U1230</f>
        <v>47.700000000000003</v>
      </c>
      <c r="G1252" s="45" t="s">
        <v>163</v>
      </c>
      <c r="H1252" s="45" t="s">
        <v>164</v>
      </c>
      <c r="I1252" s="45"/>
      <c r="J1252" s="45"/>
      <c r="K1252" s="45">
        <v>207</v>
      </c>
      <c r="L1252" s="45">
        <v>21</v>
      </c>
      <c r="M1252" s="45">
        <v>3</v>
      </c>
      <c r="N1252" s="45"/>
      <c r="O1252" s="45">
        <v>-1</v>
      </c>
      <c r="P1252" s="45"/>
      <c r="Q1252" s="45"/>
      <c r="R1252" s="45"/>
      <c r="S1252" s="45"/>
      <c r="T1252" s="45"/>
      <c r="U1252" s="45"/>
      <c r="V1252" s="45"/>
      <c r="W1252" s="45">
        <v>47.700000000000003</v>
      </c>
      <c r="X1252" s="45">
        <v>1</v>
      </c>
      <c r="Y1252" s="45">
        <v>47.700000000000003</v>
      </c>
      <c r="Z1252" s="45"/>
      <c r="AA1252" s="45"/>
      <c r="AB1252" s="45"/>
    </row>
    <row r="1253" ht="12.75">
      <c r="A1253" s="45">
        <v>50</v>
      </c>
      <c r="B1253" s="45">
        <v>0</v>
      </c>
      <c r="C1253" s="45">
        <v>0</v>
      </c>
      <c r="D1253" s="45">
        <v>1</v>
      </c>
      <c r="E1253" s="45">
        <v>208</v>
      </c>
      <c r="F1253" s="45">
        <f>Source!V1230</f>
        <v>0</v>
      </c>
      <c r="G1253" s="45" t="s">
        <v>165</v>
      </c>
      <c r="H1253" s="45" t="s">
        <v>166</v>
      </c>
      <c r="I1253" s="45"/>
      <c r="J1253" s="45"/>
      <c r="K1253" s="45">
        <v>208</v>
      </c>
      <c r="L1253" s="45">
        <v>22</v>
      </c>
      <c r="M1253" s="45">
        <v>3</v>
      </c>
      <c r="N1253" s="45"/>
      <c r="O1253" s="45">
        <v>-1</v>
      </c>
      <c r="P1253" s="45"/>
      <c r="Q1253" s="45"/>
      <c r="R1253" s="45"/>
      <c r="S1253" s="45"/>
      <c r="T1253" s="45"/>
      <c r="U1253" s="45"/>
      <c r="V1253" s="45"/>
      <c r="W1253" s="45">
        <v>0</v>
      </c>
      <c r="X1253" s="45">
        <v>1</v>
      </c>
      <c r="Y1253" s="45">
        <v>0</v>
      </c>
      <c r="Z1253" s="45"/>
      <c r="AA1253" s="45"/>
      <c r="AB1253" s="45"/>
    </row>
    <row r="1254" ht="12.75">
      <c r="A1254" s="45">
        <v>50</v>
      </c>
      <c r="B1254" s="45">
        <v>0</v>
      </c>
      <c r="C1254" s="45">
        <v>0</v>
      </c>
      <c r="D1254" s="45">
        <v>1</v>
      </c>
      <c r="E1254" s="45">
        <v>209</v>
      </c>
      <c r="F1254" s="45">
        <f>ROUND(Source!W1230,O1254)</f>
        <v>0</v>
      </c>
      <c r="G1254" s="45" t="s">
        <v>167</v>
      </c>
      <c r="H1254" s="45" t="s">
        <v>168</v>
      </c>
      <c r="I1254" s="45"/>
      <c r="J1254" s="45"/>
      <c r="K1254" s="45">
        <v>209</v>
      </c>
      <c r="L1254" s="45">
        <v>23</v>
      </c>
      <c r="M1254" s="45">
        <v>3</v>
      </c>
      <c r="N1254" s="45"/>
      <c r="O1254" s="45">
        <v>2</v>
      </c>
      <c r="P1254" s="45"/>
      <c r="Q1254" s="45"/>
      <c r="R1254" s="45"/>
      <c r="S1254" s="45"/>
      <c r="T1254" s="45"/>
      <c r="U1254" s="45"/>
      <c r="V1254" s="45"/>
      <c r="W1254" s="45">
        <v>0</v>
      </c>
      <c r="X1254" s="45">
        <v>1</v>
      </c>
      <c r="Y1254" s="45">
        <v>0</v>
      </c>
      <c r="Z1254" s="45"/>
      <c r="AA1254" s="45"/>
      <c r="AB1254" s="45"/>
    </row>
    <row r="1255" ht="12.75">
      <c r="A1255" s="45">
        <v>50</v>
      </c>
      <c r="B1255" s="45">
        <v>0</v>
      </c>
      <c r="C1255" s="45">
        <v>0</v>
      </c>
      <c r="D1255" s="45">
        <v>1</v>
      </c>
      <c r="E1255" s="45">
        <v>233</v>
      </c>
      <c r="F1255" s="45">
        <f>ROUND(Source!BD1230,O1255)</f>
        <v>0</v>
      </c>
      <c r="G1255" s="45" t="s">
        <v>169</v>
      </c>
      <c r="H1255" s="45" t="s">
        <v>170</v>
      </c>
      <c r="I1255" s="45"/>
      <c r="J1255" s="45"/>
      <c r="K1255" s="45">
        <v>233</v>
      </c>
      <c r="L1255" s="45">
        <v>24</v>
      </c>
      <c r="M1255" s="45">
        <v>3</v>
      </c>
      <c r="N1255" s="45"/>
      <c r="O1255" s="45">
        <v>2</v>
      </c>
      <c r="P1255" s="45"/>
      <c r="Q1255" s="45"/>
      <c r="R1255" s="45"/>
      <c r="S1255" s="45"/>
      <c r="T1255" s="45"/>
      <c r="U1255" s="45"/>
      <c r="V1255" s="45"/>
      <c r="W1255" s="45">
        <v>0</v>
      </c>
      <c r="X1255" s="45">
        <v>1</v>
      </c>
      <c r="Y1255" s="45">
        <v>0</v>
      </c>
      <c r="Z1255" s="45"/>
      <c r="AA1255" s="45"/>
      <c r="AB1255" s="45"/>
    </row>
    <row r="1256" ht="12.75">
      <c r="A1256" s="45">
        <v>50</v>
      </c>
      <c r="B1256" s="45">
        <v>0</v>
      </c>
      <c r="C1256" s="45">
        <v>0</v>
      </c>
      <c r="D1256" s="45">
        <v>1</v>
      </c>
      <c r="E1256" s="45">
        <v>210</v>
      </c>
      <c r="F1256" s="45">
        <f>ROUND(Source!X1230,O1256)</f>
        <v>8693.1599999999999</v>
      </c>
      <c r="G1256" s="45" t="s">
        <v>171</v>
      </c>
      <c r="H1256" s="45" t="s">
        <v>172</v>
      </c>
      <c r="I1256" s="45"/>
      <c r="J1256" s="45"/>
      <c r="K1256" s="45">
        <v>210</v>
      </c>
      <c r="L1256" s="45">
        <v>25</v>
      </c>
      <c r="M1256" s="45">
        <v>3</v>
      </c>
      <c r="N1256" s="45"/>
      <c r="O1256" s="45">
        <v>2</v>
      </c>
      <c r="P1256" s="45"/>
      <c r="Q1256" s="45"/>
      <c r="R1256" s="45"/>
      <c r="S1256" s="45"/>
      <c r="T1256" s="45"/>
      <c r="U1256" s="45"/>
      <c r="V1256" s="45"/>
      <c r="W1256" s="45">
        <v>8693.1599999999999</v>
      </c>
      <c r="X1256" s="45">
        <v>1</v>
      </c>
      <c r="Y1256" s="45">
        <v>8693.1599999999999</v>
      </c>
      <c r="Z1256" s="45"/>
      <c r="AA1256" s="45"/>
      <c r="AB1256" s="45"/>
    </row>
    <row r="1257" ht="12.75">
      <c r="A1257" s="45">
        <v>50</v>
      </c>
      <c r="B1257" s="45">
        <v>0</v>
      </c>
      <c r="C1257" s="45">
        <v>0</v>
      </c>
      <c r="D1257" s="45">
        <v>1</v>
      </c>
      <c r="E1257" s="45">
        <v>211</v>
      </c>
      <c r="F1257" s="45">
        <f>ROUND(Source!Y1230,O1257)</f>
        <v>1241.8800000000001</v>
      </c>
      <c r="G1257" s="45" t="s">
        <v>173</v>
      </c>
      <c r="H1257" s="45" t="s">
        <v>174</v>
      </c>
      <c r="I1257" s="45"/>
      <c r="J1257" s="45"/>
      <c r="K1257" s="45">
        <v>211</v>
      </c>
      <c r="L1257" s="45">
        <v>26</v>
      </c>
      <c r="M1257" s="45">
        <v>3</v>
      </c>
      <c r="N1257" s="45"/>
      <c r="O1257" s="45">
        <v>2</v>
      </c>
      <c r="P1257" s="45"/>
      <c r="Q1257" s="45"/>
      <c r="R1257" s="45"/>
      <c r="S1257" s="45"/>
      <c r="T1257" s="45"/>
      <c r="U1257" s="45"/>
      <c r="V1257" s="45"/>
      <c r="W1257" s="45">
        <v>1241.8800000000001</v>
      </c>
      <c r="X1257" s="45">
        <v>1</v>
      </c>
      <c r="Y1257" s="45">
        <v>1241.8800000000001</v>
      </c>
      <c r="Z1257" s="45"/>
      <c r="AA1257" s="45"/>
      <c r="AB1257" s="45"/>
    </row>
    <row r="1258" ht="12.75">
      <c r="A1258" s="45">
        <v>50</v>
      </c>
      <c r="B1258" s="45">
        <v>0</v>
      </c>
      <c r="C1258" s="45">
        <v>0</v>
      </c>
      <c r="D1258" s="45">
        <v>1</v>
      </c>
      <c r="E1258" s="45">
        <v>224</v>
      </c>
      <c r="F1258" s="45">
        <f>ROUND(Source!AR1230,O1258)</f>
        <v>145875.17999999999</v>
      </c>
      <c r="G1258" s="45" t="s">
        <v>175</v>
      </c>
      <c r="H1258" s="45" t="s">
        <v>176</v>
      </c>
      <c r="I1258" s="45"/>
      <c r="J1258" s="45"/>
      <c r="K1258" s="45">
        <v>224</v>
      </c>
      <c r="L1258" s="45">
        <v>27</v>
      </c>
      <c r="M1258" s="45">
        <v>3</v>
      </c>
      <c r="N1258" s="45"/>
      <c r="O1258" s="45">
        <v>2</v>
      </c>
      <c r="P1258" s="45"/>
      <c r="Q1258" s="45"/>
      <c r="R1258" s="45"/>
      <c r="S1258" s="45"/>
      <c r="T1258" s="45"/>
      <c r="U1258" s="45"/>
      <c r="V1258" s="45"/>
      <c r="W1258" s="45">
        <v>145875.17999999999</v>
      </c>
      <c r="X1258" s="45">
        <v>1</v>
      </c>
      <c r="Y1258" s="45">
        <v>145875.17999999999</v>
      </c>
      <c r="Z1258" s="45"/>
      <c r="AA1258" s="45"/>
      <c r="AB1258" s="45"/>
    </row>
    <row r="1259" ht="12.75">
      <c r="A1259" s="45">
        <v>50</v>
      </c>
      <c r="B1259" s="45">
        <v>1</v>
      </c>
      <c r="C1259" s="45">
        <v>0</v>
      </c>
      <c r="D1259" s="45">
        <v>2</v>
      </c>
      <c r="E1259" s="45">
        <v>0</v>
      </c>
      <c r="F1259" s="45">
        <f>ROUND(F1258,O1259)</f>
        <v>145875.17999999999</v>
      </c>
      <c r="G1259" s="45" t="s">
        <v>177</v>
      </c>
      <c r="H1259" s="45" t="s">
        <v>178</v>
      </c>
      <c r="I1259" s="45"/>
      <c r="J1259" s="45"/>
      <c r="K1259" s="45">
        <v>212</v>
      </c>
      <c r="L1259" s="45">
        <v>28</v>
      </c>
      <c r="M1259" s="45">
        <v>0</v>
      </c>
      <c r="N1259" s="45"/>
      <c r="O1259" s="45">
        <v>2</v>
      </c>
      <c r="P1259" s="45"/>
      <c r="Q1259" s="45"/>
      <c r="R1259" s="45"/>
      <c r="S1259" s="45"/>
      <c r="T1259" s="45"/>
      <c r="U1259" s="45"/>
      <c r="V1259" s="45"/>
      <c r="W1259" s="45">
        <v>145875.17999999999</v>
      </c>
      <c r="X1259" s="45">
        <v>1</v>
      </c>
      <c r="Y1259" s="45">
        <v>145875.17999999999</v>
      </c>
      <c r="Z1259" s="45"/>
      <c r="AA1259" s="45"/>
      <c r="AB1259" s="45"/>
    </row>
    <row r="1260" ht="12.75">
      <c r="A1260" s="45">
        <v>50</v>
      </c>
      <c r="B1260" s="45">
        <v>1</v>
      </c>
      <c r="C1260" s="45">
        <v>0</v>
      </c>
      <c r="D1260" s="45">
        <v>2</v>
      </c>
      <c r="E1260" s="45">
        <v>0</v>
      </c>
      <c r="F1260" s="45">
        <f>ROUND(F1259*0.2,O1260)</f>
        <v>29175.040000000001</v>
      </c>
      <c r="G1260" s="45" t="s">
        <v>179</v>
      </c>
      <c r="H1260" s="45" t="s">
        <v>180</v>
      </c>
      <c r="I1260" s="45"/>
      <c r="J1260" s="45"/>
      <c r="K1260" s="45">
        <v>212</v>
      </c>
      <c r="L1260" s="45">
        <v>29</v>
      </c>
      <c r="M1260" s="45">
        <v>0</v>
      </c>
      <c r="N1260" s="45"/>
      <c r="O1260" s="45">
        <v>2</v>
      </c>
      <c r="P1260" s="45"/>
      <c r="Q1260" s="45"/>
      <c r="R1260" s="45"/>
      <c r="S1260" s="45"/>
      <c r="T1260" s="45"/>
      <c r="U1260" s="45"/>
      <c r="V1260" s="45"/>
      <c r="W1260" s="45">
        <v>29175.040000000001</v>
      </c>
      <c r="X1260" s="45">
        <v>1</v>
      </c>
      <c r="Y1260" s="45">
        <v>29175.040000000001</v>
      </c>
      <c r="Z1260" s="45"/>
      <c r="AA1260" s="45"/>
      <c r="AB1260" s="45"/>
    </row>
    <row r="1261" ht="12.75">
      <c r="A1261" s="45">
        <v>50</v>
      </c>
      <c r="B1261" s="45">
        <v>1</v>
      </c>
      <c r="C1261" s="45">
        <v>0</v>
      </c>
      <c r="D1261" s="45">
        <v>2</v>
      </c>
      <c r="E1261" s="45">
        <v>213</v>
      </c>
      <c r="F1261" s="45">
        <f>ROUND(F1259+F1260,O1261)</f>
        <v>175050.22</v>
      </c>
      <c r="G1261" s="45" t="s">
        <v>181</v>
      </c>
      <c r="H1261" s="45" t="s">
        <v>175</v>
      </c>
      <c r="I1261" s="45"/>
      <c r="J1261" s="45"/>
      <c r="K1261" s="45">
        <v>212</v>
      </c>
      <c r="L1261" s="45">
        <v>30</v>
      </c>
      <c r="M1261" s="45">
        <v>0</v>
      </c>
      <c r="N1261" s="45"/>
      <c r="O1261" s="45">
        <v>2</v>
      </c>
      <c r="P1261" s="45"/>
      <c r="Q1261" s="45"/>
      <c r="R1261" s="45"/>
      <c r="S1261" s="45"/>
      <c r="T1261" s="45"/>
      <c r="U1261" s="45"/>
      <c r="V1261" s="45"/>
      <c r="W1261" s="45">
        <v>175050.22</v>
      </c>
      <c r="X1261" s="45">
        <v>1</v>
      </c>
      <c r="Y1261" s="45">
        <v>175050.22</v>
      </c>
      <c r="Z1261" s="45"/>
      <c r="AA1261" s="45"/>
      <c r="AB1261" s="45"/>
    </row>
    <row r="1262" ht="12.75">
      <c r="A1262" s="45">
        <v>50</v>
      </c>
      <c r="B1262" s="45">
        <v>1</v>
      </c>
      <c r="C1262" s="45">
        <v>0</v>
      </c>
      <c r="D1262" s="45">
        <v>2</v>
      </c>
      <c r="E1262" s="45">
        <v>0</v>
      </c>
      <c r="F1262" s="45">
        <f>ROUND(F1261*0.5857501461,O1262)</f>
        <v>102535.69</v>
      </c>
      <c r="G1262" s="45" t="s">
        <v>182</v>
      </c>
      <c r="H1262" s="45" t="s">
        <v>183</v>
      </c>
      <c r="I1262" s="45"/>
      <c r="J1262" s="45"/>
      <c r="K1262" s="45">
        <v>212</v>
      </c>
      <c r="L1262" s="45">
        <v>31</v>
      </c>
      <c r="M1262" s="45">
        <v>0</v>
      </c>
      <c r="N1262" s="45"/>
      <c r="O1262" s="45">
        <v>2</v>
      </c>
      <c r="P1262" s="45"/>
      <c r="Q1262" s="45"/>
      <c r="R1262" s="45"/>
      <c r="S1262" s="45"/>
      <c r="T1262" s="45"/>
      <c r="U1262" s="45"/>
      <c r="V1262" s="45"/>
      <c r="W1262" s="45">
        <v>102535.69</v>
      </c>
      <c r="X1262" s="45">
        <v>1</v>
      </c>
      <c r="Y1262" s="45">
        <v>102535.69</v>
      </c>
      <c r="Z1262" s="45"/>
      <c r="AA1262" s="45"/>
      <c r="AB1262" s="45"/>
    </row>
    <row r="1264" ht="12.75">
      <c r="A1264" s="43">
        <v>51</v>
      </c>
      <c r="B1264" s="43">
        <f>B20</f>
        <v>1</v>
      </c>
      <c r="C1264" s="43">
        <f>A20</f>
        <v>3</v>
      </c>
      <c r="D1264" s="43">
        <f>ROW(A20)</f>
        <v>20</v>
      </c>
      <c r="E1264" s="43"/>
      <c r="F1264" s="43" t="str">
        <f>IF(F20&lt;&gt;"",F20,"")</f>
        <v xml:space="preserve">Новая локальная смета</v>
      </c>
      <c r="G1264" s="43" t="str">
        <f>IF(G20&lt;&gt;"",G20,"")</f>
        <v xml:space="preserve">Благоустройство прилегающих к кладбищам территорий по Южному административному округу в 2022г.</v>
      </c>
      <c r="H1264" s="43">
        <v>0</v>
      </c>
      <c r="I1264" s="43"/>
      <c r="J1264" s="43"/>
      <c r="K1264" s="43"/>
      <c r="L1264" s="43"/>
      <c r="M1264" s="43"/>
      <c r="N1264" s="43"/>
      <c r="O1264" s="43">
        <f>ROUND(O114+O238+O362+O486+O610+O734+O858+O982+O1106+O1230+AB1264,2)</f>
        <v>1698585.8</v>
      </c>
      <c r="P1264" s="43">
        <f>ROUND(P114+P238+P362+P486+P610+P734+P858+P982+P1106+P1230+AC1264,2)</f>
        <v>909207.5</v>
      </c>
      <c r="Q1264" s="43">
        <f>ROUND(Q114+Q238+Q362+Q486+Q610+Q734+Q858+Q982+Q1106+Q1230+AD1264,2)</f>
        <v>620716.09999999998</v>
      </c>
      <c r="R1264" s="43">
        <f>ROUND(R114+R238+R362+R486+R610+R734+R858+R982+R1106+R1230+AE1264,2)</f>
        <v>322723.87</v>
      </c>
      <c r="S1264" s="43">
        <f>ROUND(S114+S238+S362+S486+S610+S734+S858+S982+S1106+S1230+AF1264,2)</f>
        <v>168662.20000000001</v>
      </c>
      <c r="T1264" s="43">
        <f>ROUND(T114+T238+T362+T486+T610+T734+T858+T982+T1106+T1230+AG1264,2)</f>
        <v>0</v>
      </c>
      <c r="U1264" s="43">
        <f>U114+U238+U362+U486+U610+U734+U858+U982+U1106+U1230+AH1264</f>
        <v>654.79999999999995</v>
      </c>
      <c r="V1264" s="43">
        <f>V114+V238+V362+V486+V610+V734+V858+V982+V1106+V1230+AI1264</f>
        <v>0</v>
      </c>
      <c r="W1264" s="43">
        <f>ROUND(W114+W238+W362+W486+W610+W734+W858+W982+W1106+W1230+AJ1264,2)</f>
        <v>0</v>
      </c>
      <c r="X1264" s="43">
        <f>ROUND(X114+X238+X362+X486+X610+X734+X858+X982+X1106+X1230+AK1264,2)</f>
        <v>118063.53999999999</v>
      </c>
      <c r="Y1264" s="43">
        <f>ROUND(Y114+Y238+Y362+Y486+Y610+Y734+Y858+Y982+Y1106+Y1230+AL1264,2)</f>
        <v>16866.220000000001</v>
      </c>
      <c r="Z1264" s="43"/>
      <c r="AA1264" s="43"/>
      <c r="AB1264" s="43"/>
      <c r="AC1264" s="43"/>
      <c r="AD1264" s="43"/>
      <c r="AE1264" s="43"/>
      <c r="AF1264" s="43"/>
      <c r="AG1264" s="43"/>
      <c r="AH1264" s="43"/>
      <c r="AI1264" s="43"/>
      <c r="AJ1264" s="43"/>
      <c r="AK1264" s="43"/>
      <c r="AL1264" s="43"/>
      <c r="AM1264" s="43"/>
      <c r="AN1264" s="43"/>
      <c r="AO1264" s="43">
        <f>ROUND(AO114+AO238+AO362+AO486+AO610+AO734+AO858+AO982+AO1106+AO1230+BX1264,2)</f>
        <v>0</v>
      </c>
      <c r="AP1264" s="43">
        <f>ROUND(AP114+AP238+AP362+AP486+AP610+AP734+AP858+AP982+AP1106+AP1230+BY1264,2)</f>
        <v>0</v>
      </c>
      <c r="AQ1264" s="43">
        <f>ROUND(AQ114+AQ238+AQ362+AQ486+AQ610+AQ734+AQ858+AQ982+AQ1106+AQ1230+BZ1264,2)</f>
        <v>0</v>
      </c>
      <c r="AR1264" s="43">
        <f>ROUND(AR114+AR238+AR362+AR486+AR610+AR734+AR858+AR982+AR1106+AR1230+CA1264,2)</f>
        <v>1960164.54</v>
      </c>
      <c r="AS1264" s="43">
        <f>ROUND(AS114+AS238+AS362+AS486+AS610+AS734+AS858+AS982+AS1106+AS1230+CB1264,2)</f>
        <v>0</v>
      </c>
      <c r="AT1264" s="43">
        <f>ROUND(AT114+AT238+AT362+AT486+AT610+AT734+AT858+AT982+AT1106+AT1230+CC1264,2)</f>
        <v>0</v>
      </c>
      <c r="AU1264" s="43">
        <f>ROUND(AU114+AU238+AU362+AU486+AU610+AU734+AU858+AU982+AU1106+AU1230+CD1264,2)</f>
        <v>1960164.54</v>
      </c>
      <c r="AV1264" s="43">
        <f>ROUND(AV114+AV238+AV362+AV486+AV610+AV734+AV858+AV982+AV1106+AV1230+CE1264,2)</f>
        <v>909207.5</v>
      </c>
      <c r="AW1264" s="43">
        <f>ROUND(AW114+AW238+AW362+AW486+AW610+AW734+AW858+AW982+AW1106+AW1230+CF1264,2)</f>
        <v>909207.5</v>
      </c>
      <c r="AX1264" s="43">
        <f>ROUND(AX114+AX238+AX362+AX486+AX610+AX734+AX858+AX982+AX1106+AX1230+CG1264,2)</f>
        <v>0</v>
      </c>
      <c r="AY1264" s="43">
        <f>ROUND(AY114+AY238+AY362+AY486+AY610+AY734+AY858+AY982+AY1106+AY1230+CH1264,2)</f>
        <v>909207.5</v>
      </c>
      <c r="AZ1264" s="43">
        <f>ROUND(AZ114+AZ238+AZ362+AZ486+AZ610+AZ734+AZ858+AZ982+AZ1106+AZ1230+CI1264,2)</f>
        <v>0</v>
      </c>
      <c r="BA1264" s="43">
        <f>ROUND(BA114+BA238+BA362+BA486+BA610+BA734+BA858+BA982+BA1106+BA1230+CJ1264,2)</f>
        <v>0</v>
      </c>
      <c r="BB1264" s="43">
        <f>ROUND(BB114+BB238+BB362+BB486+BB610+BB734+BB858+BB982+BB1106+BB1230+CK1264,2)</f>
        <v>0</v>
      </c>
      <c r="BC1264" s="43">
        <f>ROUND(BC114+BC238+BC362+BC486+BC610+BC734+BC858+BC982+BC1106+BC1230+CL1264,2)</f>
        <v>0</v>
      </c>
      <c r="BD1264" s="43">
        <f>ROUND(BD114+BD238+BD362+BD486+BD610+BD734+BD858+BD982+BD1106+BD1230+CM1264,2)</f>
        <v>0</v>
      </c>
      <c r="BE1264" s="43"/>
      <c r="BF1264" s="43"/>
      <c r="BG1264" s="43"/>
      <c r="BH1264" s="43"/>
      <c r="BI1264" s="43"/>
      <c r="BJ1264" s="43"/>
      <c r="BK1264" s="43"/>
      <c r="BL1264" s="43"/>
      <c r="BM1264" s="43"/>
      <c r="BN1264" s="43"/>
      <c r="BO1264" s="43"/>
      <c r="BP1264" s="43"/>
      <c r="BQ1264" s="43"/>
      <c r="BR1264" s="43"/>
      <c r="BS1264" s="43"/>
      <c r="BT1264" s="43"/>
      <c r="BU1264" s="43"/>
      <c r="BV1264" s="43"/>
      <c r="BW1264" s="43"/>
      <c r="BX1264" s="43"/>
      <c r="BY1264" s="43"/>
      <c r="BZ1264" s="43"/>
      <c r="CA1264" s="43"/>
      <c r="CB1264" s="43"/>
      <c r="CC1264" s="43"/>
      <c r="CD1264" s="43"/>
      <c r="CE1264" s="43"/>
      <c r="CF1264" s="43"/>
      <c r="CG1264" s="43"/>
      <c r="CH1264" s="43"/>
      <c r="CI1264" s="43"/>
      <c r="CJ1264" s="43"/>
      <c r="CK1264" s="43"/>
      <c r="CL1264" s="43"/>
      <c r="CM1264" s="43"/>
      <c r="CN1264" s="43"/>
      <c r="CO1264" s="43"/>
      <c r="CP1264" s="43"/>
      <c r="CQ1264" s="43"/>
      <c r="CR1264" s="43"/>
      <c r="CS1264" s="43"/>
      <c r="CT1264" s="43"/>
      <c r="CU1264" s="43"/>
      <c r="CV1264" s="43"/>
      <c r="CW1264" s="43"/>
      <c r="CX1264" s="43"/>
      <c r="CY1264" s="43"/>
      <c r="CZ1264" s="43"/>
      <c r="DA1264" s="43"/>
      <c r="DB1264" s="43"/>
      <c r="DC1264" s="43"/>
      <c r="DD1264" s="43"/>
      <c r="DE1264" s="43"/>
      <c r="DF1264" s="43"/>
      <c r="DG1264" s="44"/>
      <c r="DH1264" s="44"/>
      <c r="DI1264" s="44"/>
      <c r="DJ1264" s="44"/>
      <c r="DK1264" s="44"/>
      <c r="DL1264" s="44"/>
      <c r="DM1264" s="44"/>
      <c r="DN1264" s="44"/>
      <c r="DO1264" s="44"/>
      <c r="DP1264" s="44"/>
      <c r="DQ1264" s="44"/>
      <c r="DR1264" s="44"/>
      <c r="DS1264" s="44"/>
      <c r="DT1264" s="44"/>
      <c r="DU1264" s="44"/>
      <c r="DV1264" s="44"/>
      <c r="DW1264" s="44"/>
      <c r="DX1264" s="44"/>
      <c r="DY1264" s="44"/>
      <c r="DZ1264" s="44"/>
      <c r="EA1264" s="44"/>
      <c r="EB1264" s="44"/>
      <c r="EC1264" s="44"/>
      <c r="ED1264" s="44"/>
      <c r="EE1264" s="44"/>
      <c r="EF1264" s="44"/>
      <c r="EG1264" s="44"/>
      <c r="EH1264" s="44"/>
      <c r="EI1264" s="44"/>
      <c r="EJ1264" s="44"/>
      <c r="EK1264" s="44"/>
      <c r="EL1264" s="44"/>
      <c r="EM1264" s="44"/>
      <c r="EN1264" s="44"/>
      <c r="EO1264" s="44"/>
      <c r="EP1264" s="44"/>
      <c r="EQ1264" s="44"/>
      <c r="ER1264" s="44"/>
      <c r="ES1264" s="44"/>
      <c r="ET1264" s="44"/>
      <c r="EU1264" s="44"/>
      <c r="EV1264" s="44"/>
      <c r="EW1264" s="44"/>
      <c r="EX1264" s="44"/>
      <c r="EY1264" s="44"/>
      <c r="EZ1264" s="44"/>
      <c r="FA1264" s="44"/>
      <c r="FB1264" s="44"/>
      <c r="FC1264" s="44"/>
      <c r="FD1264" s="44"/>
      <c r="FE1264" s="44"/>
      <c r="FF1264" s="44"/>
      <c r="FG1264" s="44"/>
      <c r="FH1264" s="44"/>
      <c r="FI1264" s="44"/>
      <c r="FJ1264" s="44"/>
      <c r="FK1264" s="44"/>
      <c r="FL1264" s="44"/>
      <c r="FM1264" s="44"/>
      <c r="FN1264" s="44"/>
      <c r="FO1264" s="44"/>
      <c r="FP1264" s="44"/>
      <c r="FQ1264" s="44"/>
      <c r="FR1264" s="44"/>
      <c r="FS1264" s="44"/>
      <c r="FT1264" s="44"/>
      <c r="FU1264" s="44"/>
      <c r="FV1264" s="44"/>
      <c r="FW1264" s="44"/>
      <c r="FX1264" s="44"/>
      <c r="FY1264" s="44"/>
      <c r="FZ1264" s="44"/>
      <c r="GA1264" s="44"/>
      <c r="GB1264" s="44"/>
      <c r="GC1264" s="44"/>
      <c r="GD1264" s="44"/>
      <c r="GE1264" s="44"/>
      <c r="GF1264" s="44"/>
      <c r="GG1264" s="44"/>
      <c r="GH1264" s="44"/>
      <c r="GI1264" s="44"/>
      <c r="GJ1264" s="44"/>
      <c r="GK1264" s="44"/>
      <c r="GL1264" s="44"/>
      <c r="GM1264" s="44"/>
      <c r="GN1264" s="44"/>
      <c r="GO1264" s="44"/>
      <c r="GP1264" s="44"/>
      <c r="GQ1264" s="44"/>
      <c r="GR1264" s="44"/>
      <c r="GS1264" s="44"/>
      <c r="GT1264" s="44"/>
      <c r="GU1264" s="44"/>
      <c r="GV1264" s="44"/>
      <c r="GW1264" s="44"/>
      <c r="GX1264" s="44">
        <v>0</v>
      </c>
    </row>
    <row r="1266" ht="12.75">
      <c r="A1266" s="45">
        <v>50</v>
      </c>
      <c r="B1266" s="45">
        <v>0</v>
      </c>
      <c r="C1266" s="45">
        <v>0</v>
      </c>
      <c r="D1266" s="45">
        <v>1</v>
      </c>
      <c r="E1266" s="45">
        <v>201</v>
      </c>
      <c r="F1266" s="45">
        <f>ROUND(Source!O1264,O1266)</f>
        <v>1698585.8</v>
      </c>
      <c r="G1266" s="45" t="s">
        <v>123</v>
      </c>
      <c r="H1266" s="45" t="s">
        <v>124</v>
      </c>
      <c r="I1266" s="45"/>
      <c r="J1266" s="45"/>
      <c r="K1266" s="45">
        <v>201</v>
      </c>
      <c r="L1266" s="45">
        <v>1</v>
      </c>
      <c r="M1266" s="45">
        <v>3</v>
      </c>
      <c r="N1266" s="45"/>
      <c r="O1266" s="45">
        <v>2</v>
      </c>
      <c r="P1266" s="45"/>
      <c r="Q1266" s="45"/>
      <c r="R1266" s="45"/>
      <c r="S1266" s="45"/>
      <c r="T1266" s="45"/>
      <c r="U1266" s="45"/>
      <c r="V1266" s="45"/>
      <c r="W1266" s="45">
        <v>1698585.8</v>
      </c>
      <c r="X1266" s="45">
        <v>1</v>
      </c>
      <c r="Y1266" s="45">
        <v>1698585.8</v>
      </c>
      <c r="Z1266" s="45"/>
      <c r="AA1266" s="45"/>
      <c r="AB1266" s="45"/>
    </row>
    <row r="1267" ht="12.75">
      <c r="A1267" s="45">
        <v>50</v>
      </c>
      <c r="B1267" s="45">
        <v>0</v>
      </c>
      <c r="C1267" s="45">
        <v>0</v>
      </c>
      <c r="D1267" s="45">
        <v>1</v>
      </c>
      <c r="E1267" s="45">
        <v>202</v>
      </c>
      <c r="F1267" s="45">
        <f>ROUND(Source!P1264,O1267)</f>
        <v>909207.5</v>
      </c>
      <c r="G1267" s="45" t="s">
        <v>125</v>
      </c>
      <c r="H1267" s="45" t="s">
        <v>126</v>
      </c>
      <c r="I1267" s="45"/>
      <c r="J1267" s="45"/>
      <c r="K1267" s="45">
        <v>202</v>
      </c>
      <c r="L1267" s="45">
        <v>2</v>
      </c>
      <c r="M1267" s="45">
        <v>3</v>
      </c>
      <c r="N1267" s="45"/>
      <c r="O1267" s="45">
        <v>2</v>
      </c>
      <c r="P1267" s="45"/>
      <c r="Q1267" s="45"/>
      <c r="R1267" s="45"/>
      <c r="S1267" s="45"/>
      <c r="T1267" s="45"/>
      <c r="U1267" s="45"/>
      <c r="V1267" s="45"/>
      <c r="W1267" s="45">
        <v>909207.5</v>
      </c>
      <c r="X1267" s="45">
        <v>1</v>
      </c>
      <c r="Y1267" s="45">
        <v>909207.5</v>
      </c>
      <c r="Z1267" s="45"/>
      <c r="AA1267" s="45"/>
      <c r="AB1267" s="45"/>
    </row>
    <row r="1268" ht="12.75">
      <c r="A1268" s="45">
        <v>50</v>
      </c>
      <c r="B1268" s="45">
        <v>0</v>
      </c>
      <c r="C1268" s="45">
        <v>0</v>
      </c>
      <c r="D1268" s="45">
        <v>1</v>
      </c>
      <c r="E1268" s="45">
        <v>222</v>
      </c>
      <c r="F1268" s="45">
        <f>ROUND(Source!AO1264,O1268)</f>
        <v>0</v>
      </c>
      <c r="G1268" s="45" t="s">
        <v>127</v>
      </c>
      <c r="H1268" s="45" t="s">
        <v>128</v>
      </c>
      <c r="I1268" s="45"/>
      <c r="J1268" s="45"/>
      <c r="K1268" s="45">
        <v>222</v>
      </c>
      <c r="L1268" s="45">
        <v>3</v>
      </c>
      <c r="M1268" s="45">
        <v>3</v>
      </c>
      <c r="N1268" s="45"/>
      <c r="O1268" s="45">
        <v>2</v>
      </c>
      <c r="P1268" s="45"/>
      <c r="Q1268" s="45"/>
      <c r="R1268" s="45"/>
      <c r="S1268" s="45"/>
      <c r="T1268" s="45"/>
      <c r="U1268" s="45"/>
      <c r="V1268" s="45"/>
      <c r="W1268" s="45">
        <v>0</v>
      </c>
      <c r="X1268" s="45">
        <v>1</v>
      </c>
      <c r="Y1268" s="45">
        <v>0</v>
      </c>
      <c r="Z1268" s="45"/>
      <c r="AA1268" s="45"/>
      <c r="AB1268" s="45"/>
    </row>
    <row r="1269" ht="12.75">
      <c r="A1269" s="45">
        <v>50</v>
      </c>
      <c r="B1269" s="45">
        <v>0</v>
      </c>
      <c r="C1269" s="45">
        <v>0</v>
      </c>
      <c r="D1269" s="45">
        <v>1</v>
      </c>
      <c r="E1269" s="45">
        <v>225</v>
      </c>
      <c r="F1269" s="45">
        <f>ROUND(Source!AV1264,O1269)</f>
        <v>909207.5</v>
      </c>
      <c r="G1269" s="45" t="s">
        <v>129</v>
      </c>
      <c r="H1269" s="45" t="s">
        <v>130</v>
      </c>
      <c r="I1269" s="45"/>
      <c r="J1269" s="45"/>
      <c r="K1269" s="45">
        <v>225</v>
      </c>
      <c r="L1269" s="45">
        <v>4</v>
      </c>
      <c r="M1269" s="45">
        <v>3</v>
      </c>
      <c r="N1269" s="45"/>
      <c r="O1269" s="45">
        <v>2</v>
      </c>
      <c r="P1269" s="45"/>
      <c r="Q1269" s="45"/>
      <c r="R1269" s="45"/>
      <c r="S1269" s="45"/>
      <c r="T1269" s="45"/>
      <c r="U1269" s="45"/>
      <c r="V1269" s="45"/>
      <c r="W1269" s="45">
        <v>909207.5</v>
      </c>
      <c r="X1269" s="45">
        <v>1</v>
      </c>
      <c r="Y1269" s="45">
        <v>909207.5</v>
      </c>
      <c r="Z1269" s="45"/>
      <c r="AA1269" s="45"/>
      <c r="AB1269" s="45"/>
    </row>
    <row r="1270" ht="12.75">
      <c r="A1270" s="45">
        <v>50</v>
      </c>
      <c r="B1270" s="45">
        <v>0</v>
      </c>
      <c r="C1270" s="45">
        <v>0</v>
      </c>
      <c r="D1270" s="45">
        <v>1</v>
      </c>
      <c r="E1270" s="45">
        <v>226</v>
      </c>
      <c r="F1270" s="45">
        <f>ROUND(Source!AW1264,O1270)</f>
        <v>909207.5</v>
      </c>
      <c r="G1270" s="45" t="s">
        <v>131</v>
      </c>
      <c r="H1270" s="45" t="s">
        <v>132</v>
      </c>
      <c r="I1270" s="45"/>
      <c r="J1270" s="45"/>
      <c r="K1270" s="45">
        <v>226</v>
      </c>
      <c r="L1270" s="45">
        <v>5</v>
      </c>
      <c r="M1270" s="45">
        <v>3</v>
      </c>
      <c r="N1270" s="45"/>
      <c r="O1270" s="45">
        <v>2</v>
      </c>
      <c r="P1270" s="45"/>
      <c r="Q1270" s="45"/>
      <c r="R1270" s="45"/>
      <c r="S1270" s="45"/>
      <c r="T1270" s="45"/>
      <c r="U1270" s="45"/>
      <c r="V1270" s="45"/>
      <c r="W1270" s="45">
        <v>909207.5</v>
      </c>
      <c r="X1270" s="45">
        <v>1</v>
      </c>
      <c r="Y1270" s="45">
        <v>909207.5</v>
      </c>
      <c r="Z1270" s="45"/>
      <c r="AA1270" s="45"/>
      <c r="AB1270" s="45"/>
    </row>
    <row r="1271" ht="12.75">
      <c r="A1271" s="45">
        <v>50</v>
      </c>
      <c r="B1271" s="45">
        <v>0</v>
      </c>
      <c r="C1271" s="45">
        <v>0</v>
      </c>
      <c r="D1271" s="45">
        <v>1</v>
      </c>
      <c r="E1271" s="45">
        <v>227</v>
      </c>
      <c r="F1271" s="45">
        <f>ROUND(Source!AX1264,O1271)</f>
        <v>0</v>
      </c>
      <c r="G1271" s="45" t="s">
        <v>133</v>
      </c>
      <c r="H1271" s="45" t="s">
        <v>134</v>
      </c>
      <c r="I1271" s="45"/>
      <c r="J1271" s="45"/>
      <c r="K1271" s="45">
        <v>227</v>
      </c>
      <c r="L1271" s="45">
        <v>6</v>
      </c>
      <c r="M1271" s="45">
        <v>3</v>
      </c>
      <c r="N1271" s="45"/>
      <c r="O1271" s="45">
        <v>2</v>
      </c>
      <c r="P1271" s="45"/>
      <c r="Q1271" s="45"/>
      <c r="R1271" s="45"/>
      <c r="S1271" s="45"/>
      <c r="T1271" s="45"/>
      <c r="U1271" s="45"/>
      <c r="V1271" s="45"/>
      <c r="W1271" s="45">
        <v>0</v>
      </c>
      <c r="X1271" s="45">
        <v>1</v>
      </c>
      <c r="Y1271" s="45">
        <v>0</v>
      </c>
      <c r="Z1271" s="45"/>
      <c r="AA1271" s="45"/>
      <c r="AB1271" s="45"/>
    </row>
    <row r="1272" ht="12.75">
      <c r="A1272" s="45">
        <v>50</v>
      </c>
      <c r="B1272" s="45">
        <v>0</v>
      </c>
      <c r="C1272" s="45">
        <v>0</v>
      </c>
      <c r="D1272" s="45">
        <v>1</v>
      </c>
      <c r="E1272" s="45">
        <v>228</v>
      </c>
      <c r="F1272" s="45">
        <f>ROUND(Source!AY1264,O1272)</f>
        <v>909207.5</v>
      </c>
      <c r="G1272" s="45" t="s">
        <v>135</v>
      </c>
      <c r="H1272" s="45" t="s">
        <v>136</v>
      </c>
      <c r="I1272" s="45"/>
      <c r="J1272" s="45"/>
      <c r="K1272" s="45">
        <v>228</v>
      </c>
      <c r="L1272" s="45">
        <v>7</v>
      </c>
      <c r="M1272" s="45">
        <v>3</v>
      </c>
      <c r="N1272" s="45"/>
      <c r="O1272" s="45">
        <v>2</v>
      </c>
      <c r="P1272" s="45"/>
      <c r="Q1272" s="45"/>
      <c r="R1272" s="45"/>
      <c r="S1272" s="45"/>
      <c r="T1272" s="45"/>
      <c r="U1272" s="45"/>
      <c r="V1272" s="45"/>
      <c r="W1272" s="45">
        <v>909207.5</v>
      </c>
      <c r="X1272" s="45">
        <v>1</v>
      </c>
      <c r="Y1272" s="45">
        <v>909207.5</v>
      </c>
      <c r="Z1272" s="45"/>
      <c r="AA1272" s="45"/>
      <c r="AB1272" s="45"/>
    </row>
    <row r="1273" ht="12.75">
      <c r="A1273" s="45">
        <v>50</v>
      </c>
      <c r="B1273" s="45">
        <v>0</v>
      </c>
      <c r="C1273" s="45">
        <v>0</v>
      </c>
      <c r="D1273" s="45">
        <v>1</v>
      </c>
      <c r="E1273" s="45">
        <v>216</v>
      </c>
      <c r="F1273" s="45">
        <f>ROUND(Source!AP1264,O1273)</f>
        <v>0</v>
      </c>
      <c r="G1273" s="45" t="s">
        <v>137</v>
      </c>
      <c r="H1273" s="45" t="s">
        <v>138</v>
      </c>
      <c r="I1273" s="45"/>
      <c r="J1273" s="45"/>
      <c r="K1273" s="45">
        <v>216</v>
      </c>
      <c r="L1273" s="45">
        <v>8</v>
      </c>
      <c r="M1273" s="45">
        <v>3</v>
      </c>
      <c r="N1273" s="45"/>
      <c r="O1273" s="45">
        <v>2</v>
      </c>
      <c r="P1273" s="45"/>
      <c r="Q1273" s="45"/>
      <c r="R1273" s="45"/>
      <c r="S1273" s="45"/>
      <c r="T1273" s="45"/>
      <c r="U1273" s="45"/>
      <c r="V1273" s="45"/>
      <c r="W1273" s="45">
        <v>0</v>
      </c>
      <c r="X1273" s="45">
        <v>1</v>
      </c>
      <c r="Y1273" s="45">
        <v>0</v>
      </c>
      <c r="Z1273" s="45"/>
      <c r="AA1273" s="45"/>
      <c r="AB1273" s="45"/>
    </row>
    <row r="1274" ht="12.75">
      <c r="A1274" s="45">
        <v>50</v>
      </c>
      <c r="B1274" s="45">
        <v>0</v>
      </c>
      <c r="C1274" s="45">
        <v>0</v>
      </c>
      <c r="D1274" s="45">
        <v>1</v>
      </c>
      <c r="E1274" s="45">
        <v>223</v>
      </c>
      <c r="F1274" s="45">
        <f>ROUND(Source!AQ1264,O1274)</f>
        <v>0</v>
      </c>
      <c r="G1274" s="45" t="s">
        <v>139</v>
      </c>
      <c r="H1274" s="45" t="s">
        <v>140</v>
      </c>
      <c r="I1274" s="45"/>
      <c r="J1274" s="45"/>
      <c r="K1274" s="45">
        <v>223</v>
      </c>
      <c r="L1274" s="45">
        <v>9</v>
      </c>
      <c r="M1274" s="45">
        <v>3</v>
      </c>
      <c r="N1274" s="45"/>
      <c r="O1274" s="45">
        <v>2</v>
      </c>
      <c r="P1274" s="45"/>
      <c r="Q1274" s="45"/>
      <c r="R1274" s="45"/>
      <c r="S1274" s="45"/>
      <c r="T1274" s="45"/>
      <c r="U1274" s="45"/>
      <c r="V1274" s="45"/>
      <c r="W1274" s="45">
        <v>0</v>
      </c>
      <c r="X1274" s="45">
        <v>1</v>
      </c>
      <c r="Y1274" s="45">
        <v>0</v>
      </c>
      <c r="Z1274" s="45"/>
      <c r="AA1274" s="45"/>
      <c r="AB1274" s="45"/>
    </row>
    <row r="1275" ht="12.75">
      <c r="A1275" s="45">
        <v>50</v>
      </c>
      <c r="B1275" s="45">
        <v>0</v>
      </c>
      <c r="C1275" s="45">
        <v>0</v>
      </c>
      <c r="D1275" s="45">
        <v>1</v>
      </c>
      <c r="E1275" s="45">
        <v>229</v>
      </c>
      <c r="F1275" s="45">
        <f>ROUND(Source!AZ1264,O1275)</f>
        <v>0</v>
      </c>
      <c r="G1275" s="45" t="s">
        <v>141</v>
      </c>
      <c r="H1275" s="45" t="s">
        <v>142</v>
      </c>
      <c r="I1275" s="45"/>
      <c r="J1275" s="45"/>
      <c r="K1275" s="45">
        <v>229</v>
      </c>
      <c r="L1275" s="45">
        <v>10</v>
      </c>
      <c r="M1275" s="45">
        <v>3</v>
      </c>
      <c r="N1275" s="45"/>
      <c r="O1275" s="45">
        <v>2</v>
      </c>
      <c r="P1275" s="45"/>
      <c r="Q1275" s="45"/>
      <c r="R1275" s="45"/>
      <c r="S1275" s="45"/>
      <c r="T1275" s="45"/>
      <c r="U1275" s="45"/>
      <c r="V1275" s="45"/>
      <c r="W1275" s="45">
        <v>0</v>
      </c>
      <c r="X1275" s="45">
        <v>1</v>
      </c>
      <c r="Y1275" s="45">
        <v>0</v>
      </c>
      <c r="Z1275" s="45"/>
      <c r="AA1275" s="45"/>
      <c r="AB1275" s="45"/>
    </row>
    <row r="1276" ht="12.75">
      <c r="A1276" s="45">
        <v>50</v>
      </c>
      <c r="B1276" s="45">
        <v>0</v>
      </c>
      <c r="C1276" s="45">
        <v>0</v>
      </c>
      <c r="D1276" s="45">
        <v>1</v>
      </c>
      <c r="E1276" s="45">
        <v>203</v>
      </c>
      <c r="F1276" s="45">
        <f>ROUND(Source!Q1264,O1276)</f>
        <v>620716.09999999998</v>
      </c>
      <c r="G1276" s="45" t="s">
        <v>143</v>
      </c>
      <c r="H1276" s="45" t="s">
        <v>144</v>
      </c>
      <c r="I1276" s="45"/>
      <c r="J1276" s="45"/>
      <c r="K1276" s="45">
        <v>203</v>
      </c>
      <c r="L1276" s="45">
        <v>11</v>
      </c>
      <c r="M1276" s="45">
        <v>3</v>
      </c>
      <c r="N1276" s="45"/>
      <c r="O1276" s="45">
        <v>2</v>
      </c>
      <c r="P1276" s="45"/>
      <c r="Q1276" s="45"/>
      <c r="R1276" s="45"/>
      <c r="S1276" s="45"/>
      <c r="T1276" s="45"/>
      <c r="U1276" s="45"/>
      <c r="V1276" s="45"/>
      <c r="W1276" s="45">
        <v>620716.09999999998</v>
      </c>
      <c r="X1276" s="45">
        <v>1</v>
      </c>
      <c r="Y1276" s="45">
        <v>620716.09999999998</v>
      </c>
      <c r="Z1276" s="45"/>
      <c r="AA1276" s="45"/>
      <c r="AB1276" s="45"/>
    </row>
    <row r="1277" ht="12.75">
      <c r="A1277" s="45">
        <v>50</v>
      </c>
      <c r="B1277" s="45">
        <v>0</v>
      </c>
      <c r="C1277" s="45">
        <v>0</v>
      </c>
      <c r="D1277" s="45">
        <v>1</v>
      </c>
      <c r="E1277" s="45">
        <v>231</v>
      </c>
      <c r="F1277" s="45">
        <f>ROUND(Source!BB1264,O1277)</f>
        <v>0</v>
      </c>
      <c r="G1277" s="45" t="s">
        <v>145</v>
      </c>
      <c r="H1277" s="45" t="s">
        <v>146</v>
      </c>
      <c r="I1277" s="45"/>
      <c r="J1277" s="45"/>
      <c r="K1277" s="45">
        <v>231</v>
      </c>
      <c r="L1277" s="45">
        <v>12</v>
      </c>
      <c r="M1277" s="45">
        <v>3</v>
      </c>
      <c r="N1277" s="45"/>
      <c r="O1277" s="45">
        <v>2</v>
      </c>
      <c r="P1277" s="45"/>
      <c r="Q1277" s="45"/>
      <c r="R1277" s="45"/>
      <c r="S1277" s="45"/>
      <c r="T1277" s="45"/>
      <c r="U1277" s="45"/>
      <c r="V1277" s="45"/>
      <c r="W1277" s="45">
        <v>0</v>
      </c>
      <c r="X1277" s="45">
        <v>1</v>
      </c>
      <c r="Y1277" s="45">
        <v>0</v>
      </c>
      <c r="Z1277" s="45"/>
      <c r="AA1277" s="45"/>
      <c r="AB1277" s="45"/>
    </row>
    <row r="1278" ht="12.75">
      <c r="A1278" s="45">
        <v>50</v>
      </c>
      <c r="B1278" s="45">
        <v>0</v>
      </c>
      <c r="C1278" s="45">
        <v>0</v>
      </c>
      <c r="D1278" s="45">
        <v>1</v>
      </c>
      <c r="E1278" s="45">
        <v>204</v>
      </c>
      <c r="F1278" s="45">
        <f>ROUND(Source!R1264,O1278)</f>
        <v>322723.87</v>
      </c>
      <c r="G1278" s="45" t="s">
        <v>147</v>
      </c>
      <c r="H1278" s="45" t="s">
        <v>148</v>
      </c>
      <c r="I1278" s="45"/>
      <c r="J1278" s="45"/>
      <c r="K1278" s="45">
        <v>204</v>
      </c>
      <c r="L1278" s="45">
        <v>13</v>
      </c>
      <c r="M1278" s="45">
        <v>3</v>
      </c>
      <c r="N1278" s="45"/>
      <c r="O1278" s="45">
        <v>2</v>
      </c>
      <c r="P1278" s="45"/>
      <c r="Q1278" s="45"/>
      <c r="R1278" s="45"/>
      <c r="S1278" s="45"/>
      <c r="T1278" s="45"/>
      <c r="U1278" s="45"/>
      <c r="V1278" s="45"/>
      <c r="W1278" s="45">
        <v>322723.87</v>
      </c>
      <c r="X1278" s="45">
        <v>1</v>
      </c>
      <c r="Y1278" s="45">
        <v>322723.87</v>
      </c>
      <c r="Z1278" s="45"/>
      <c r="AA1278" s="45"/>
      <c r="AB1278" s="45"/>
    </row>
    <row r="1279" ht="12.75">
      <c r="A1279" s="45">
        <v>50</v>
      </c>
      <c r="B1279" s="45">
        <v>0</v>
      </c>
      <c r="C1279" s="45">
        <v>0</v>
      </c>
      <c r="D1279" s="45">
        <v>1</v>
      </c>
      <c r="E1279" s="45">
        <v>205</v>
      </c>
      <c r="F1279" s="45">
        <f>ROUND(Source!S1264,O1279)</f>
        <v>168662.20000000001</v>
      </c>
      <c r="G1279" s="45" t="s">
        <v>149</v>
      </c>
      <c r="H1279" s="45" t="s">
        <v>150</v>
      </c>
      <c r="I1279" s="45"/>
      <c r="J1279" s="45"/>
      <c r="K1279" s="45">
        <v>205</v>
      </c>
      <c r="L1279" s="45">
        <v>14</v>
      </c>
      <c r="M1279" s="45">
        <v>3</v>
      </c>
      <c r="N1279" s="45"/>
      <c r="O1279" s="45">
        <v>2</v>
      </c>
      <c r="P1279" s="45"/>
      <c r="Q1279" s="45"/>
      <c r="R1279" s="45"/>
      <c r="S1279" s="45"/>
      <c r="T1279" s="45"/>
      <c r="U1279" s="45"/>
      <c r="V1279" s="45"/>
      <c r="W1279" s="45">
        <v>168662.20000000001</v>
      </c>
      <c r="X1279" s="45">
        <v>1</v>
      </c>
      <c r="Y1279" s="45">
        <v>168662.20000000001</v>
      </c>
      <c r="Z1279" s="45"/>
      <c r="AA1279" s="45"/>
      <c r="AB1279" s="45"/>
    </row>
    <row r="1280" ht="12.75">
      <c r="A1280" s="45">
        <v>50</v>
      </c>
      <c r="B1280" s="45">
        <v>0</v>
      </c>
      <c r="C1280" s="45">
        <v>0</v>
      </c>
      <c r="D1280" s="45">
        <v>1</v>
      </c>
      <c r="E1280" s="45">
        <v>232</v>
      </c>
      <c r="F1280" s="45">
        <f>ROUND(Source!BC1264,O1280)</f>
        <v>0</v>
      </c>
      <c r="G1280" s="45" t="s">
        <v>151</v>
      </c>
      <c r="H1280" s="45" t="s">
        <v>152</v>
      </c>
      <c r="I1280" s="45"/>
      <c r="J1280" s="45"/>
      <c r="K1280" s="45">
        <v>232</v>
      </c>
      <c r="L1280" s="45">
        <v>15</v>
      </c>
      <c r="M1280" s="45">
        <v>3</v>
      </c>
      <c r="N1280" s="45"/>
      <c r="O1280" s="45">
        <v>2</v>
      </c>
      <c r="P1280" s="45"/>
      <c r="Q1280" s="45"/>
      <c r="R1280" s="45"/>
      <c r="S1280" s="45"/>
      <c r="T1280" s="45"/>
      <c r="U1280" s="45"/>
      <c r="V1280" s="45"/>
      <c r="W1280" s="45">
        <v>0</v>
      </c>
      <c r="X1280" s="45">
        <v>1</v>
      </c>
      <c r="Y1280" s="45">
        <v>0</v>
      </c>
      <c r="Z1280" s="45"/>
      <c r="AA1280" s="45"/>
      <c r="AB1280" s="45"/>
    </row>
    <row r="1281" ht="12.75">
      <c r="A1281" s="45">
        <v>50</v>
      </c>
      <c r="B1281" s="45">
        <v>0</v>
      </c>
      <c r="C1281" s="45">
        <v>0</v>
      </c>
      <c r="D1281" s="45">
        <v>1</v>
      </c>
      <c r="E1281" s="45">
        <v>214</v>
      </c>
      <c r="F1281" s="45">
        <f>ROUND(Source!AS1264,O1281)</f>
        <v>0</v>
      </c>
      <c r="G1281" s="45" t="s">
        <v>153</v>
      </c>
      <c r="H1281" s="45" t="s">
        <v>154</v>
      </c>
      <c r="I1281" s="45"/>
      <c r="J1281" s="45"/>
      <c r="K1281" s="45">
        <v>214</v>
      </c>
      <c r="L1281" s="45">
        <v>16</v>
      </c>
      <c r="M1281" s="45">
        <v>3</v>
      </c>
      <c r="N1281" s="45"/>
      <c r="O1281" s="45">
        <v>2</v>
      </c>
      <c r="P1281" s="45"/>
      <c r="Q1281" s="45"/>
      <c r="R1281" s="45"/>
      <c r="S1281" s="45"/>
      <c r="T1281" s="45"/>
      <c r="U1281" s="45"/>
      <c r="V1281" s="45"/>
      <c r="W1281" s="45">
        <v>0</v>
      </c>
      <c r="X1281" s="45">
        <v>1</v>
      </c>
      <c r="Y1281" s="45">
        <v>0</v>
      </c>
      <c r="Z1281" s="45"/>
      <c r="AA1281" s="45"/>
      <c r="AB1281" s="45"/>
    </row>
    <row r="1282" ht="12.75">
      <c r="A1282" s="45">
        <v>50</v>
      </c>
      <c r="B1282" s="45">
        <v>0</v>
      </c>
      <c r="C1282" s="45">
        <v>0</v>
      </c>
      <c r="D1282" s="45">
        <v>1</v>
      </c>
      <c r="E1282" s="45">
        <v>215</v>
      </c>
      <c r="F1282" s="45">
        <f>ROUND(Source!AT1264,O1282)</f>
        <v>0</v>
      </c>
      <c r="G1282" s="45" t="s">
        <v>155</v>
      </c>
      <c r="H1282" s="45" t="s">
        <v>156</v>
      </c>
      <c r="I1282" s="45"/>
      <c r="J1282" s="45"/>
      <c r="K1282" s="45">
        <v>215</v>
      </c>
      <c r="L1282" s="45">
        <v>17</v>
      </c>
      <c r="M1282" s="45">
        <v>3</v>
      </c>
      <c r="N1282" s="45"/>
      <c r="O1282" s="45">
        <v>2</v>
      </c>
      <c r="P1282" s="45"/>
      <c r="Q1282" s="45"/>
      <c r="R1282" s="45"/>
      <c r="S1282" s="45"/>
      <c r="T1282" s="45"/>
      <c r="U1282" s="45"/>
      <c r="V1282" s="45"/>
      <c r="W1282" s="45">
        <v>0</v>
      </c>
      <c r="X1282" s="45">
        <v>1</v>
      </c>
      <c r="Y1282" s="45">
        <v>0</v>
      </c>
      <c r="Z1282" s="45"/>
      <c r="AA1282" s="45"/>
      <c r="AB1282" s="45"/>
    </row>
    <row r="1283" ht="12.75">
      <c r="A1283" s="45">
        <v>50</v>
      </c>
      <c r="B1283" s="45">
        <v>0</v>
      </c>
      <c r="C1283" s="45">
        <v>0</v>
      </c>
      <c r="D1283" s="45">
        <v>1</v>
      </c>
      <c r="E1283" s="45">
        <v>217</v>
      </c>
      <c r="F1283" s="45">
        <f>ROUND(Source!AU1264,O1283)</f>
        <v>1960164.54</v>
      </c>
      <c r="G1283" s="45" t="s">
        <v>157</v>
      </c>
      <c r="H1283" s="45" t="s">
        <v>158</v>
      </c>
      <c r="I1283" s="45"/>
      <c r="J1283" s="45"/>
      <c r="K1283" s="45">
        <v>217</v>
      </c>
      <c r="L1283" s="45">
        <v>18</v>
      </c>
      <c r="M1283" s="45">
        <v>3</v>
      </c>
      <c r="N1283" s="45"/>
      <c r="O1283" s="45">
        <v>2</v>
      </c>
      <c r="P1283" s="45"/>
      <c r="Q1283" s="45"/>
      <c r="R1283" s="45"/>
      <c r="S1283" s="45"/>
      <c r="T1283" s="45"/>
      <c r="U1283" s="45"/>
      <c r="V1283" s="45"/>
      <c r="W1283" s="45">
        <v>1960164.54</v>
      </c>
      <c r="X1283" s="45">
        <v>1</v>
      </c>
      <c r="Y1283" s="45">
        <v>1960164.54</v>
      </c>
      <c r="Z1283" s="45"/>
      <c r="AA1283" s="45"/>
      <c r="AB1283" s="45"/>
    </row>
    <row r="1284" ht="12.75">
      <c r="A1284" s="45">
        <v>50</v>
      </c>
      <c r="B1284" s="45">
        <v>0</v>
      </c>
      <c r="C1284" s="45">
        <v>0</v>
      </c>
      <c r="D1284" s="45">
        <v>1</v>
      </c>
      <c r="E1284" s="45">
        <v>230</v>
      </c>
      <c r="F1284" s="45">
        <f>ROUND(Source!BA1264,O1284)</f>
        <v>0</v>
      </c>
      <c r="G1284" s="45" t="s">
        <v>159</v>
      </c>
      <c r="H1284" s="45" t="s">
        <v>160</v>
      </c>
      <c r="I1284" s="45"/>
      <c r="J1284" s="45"/>
      <c r="K1284" s="45">
        <v>230</v>
      </c>
      <c r="L1284" s="45">
        <v>19</v>
      </c>
      <c r="M1284" s="45">
        <v>3</v>
      </c>
      <c r="N1284" s="45"/>
      <c r="O1284" s="45">
        <v>2</v>
      </c>
      <c r="P1284" s="45"/>
      <c r="Q1284" s="45"/>
      <c r="R1284" s="45"/>
      <c r="S1284" s="45"/>
      <c r="T1284" s="45"/>
      <c r="U1284" s="45"/>
      <c r="V1284" s="45"/>
      <c r="W1284" s="45">
        <v>0</v>
      </c>
      <c r="X1284" s="45">
        <v>1</v>
      </c>
      <c r="Y1284" s="45">
        <v>0</v>
      </c>
      <c r="Z1284" s="45"/>
      <c r="AA1284" s="45"/>
      <c r="AB1284" s="45"/>
    </row>
    <row r="1285" ht="12.75">
      <c r="A1285" s="45">
        <v>50</v>
      </c>
      <c r="B1285" s="45">
        <v>0</v>
      </c>
      <c r="C1285" s="45">
        <v>0</v>
      </c>
      <c r="D1285" s="45">
        <v>1</v>
      </c>
      <c r="E1285" s="45">
        <v>206</v>
      </c>
      <c r="F1285" s="45">
        <f>ROUND(Source!T1264,O1285)</f>
        <v>0</v>
      </c>
      <c r="G1285" s="45" t="s">
        <v>161</v>
      </c>
      <c r="H1285" s="45" t="s">
        <v>162</v>
      </c>
      <c r="I1285" s="45"/>
      <c r="J1285" s="45"/>
      <c r="K1285" s="45">
        <v>206</v>
      </c>
      <c r="L1285" s="45">
        <v>20</v>
      </c>
      <c r="M1285" s="45">
        <v>3</v>
      </c>
      <c r="N1285" s="45"/>
      <c r="O1285" s="45">
        <v>2</v>
      </c>
      <c r="P1285" s="45"/>
      <c r="Q1285" s="45"/>
      <c r="R1285" s="45"/>
      <c r="S1285" s="45"/>
      <c r="T1285" s="45"/>
      <c r="U1285" s="45"/>
      <c r="V1285" s="45"/>
      <c r="W1285" s="45">
        <v>0</v>
      </c>
      <c r="X1285" s="45">
        <v>1</v>
      </c>
      <c r="Y1285" s="45">
        <v>0</v>
      </c>
      <c r="Z1285" s="45"/>
      <c r="AA1285" s="45"/>
      <c r="AB1285" s="45"/>
    </row>
    <row r="1286" ht="12.75">
      <c r="A1286" s="45">
        <v>50</v>
      </c>
      <c r="B1286" s="45">
        <v>0</v>
      </c>
      <c r="C1286" s="45">
        <v>0</v>
      </c>
      <c r="D1286" s="45">
        <v>1</v>
      </c>
      <c r="E1286" s="45">
        <v>207</v>
      </c>
      <c r="F1286" s="45">
        <f>Source!U1264</f>
        <v>654.79999999999995</v>
      </c>
      <c r="G1286" s="45" t="s">
        <v>163</v>
      </c>
      <c r="H1286" s="45" t="s">
        <v>164</v>
      </c>
      <c r="I1286" s="45"/>
      <c r="J1286" s="45"/>
      <c r="K1286" s="45">
        <v>207</v>
      </c>
      <c r="L1286" s="45">
        <v>21</v>
      </c>
      <c r="M1286" s="45">
        <v>3</v>
      </c>
      <c r="N1286" s="45"/>
      <c r="O1286" s="45">
        <v>-1</v>
      </c>
      <c r="P1286" s="45"/>
      <c r="Q1286" s="45"/>
      <c r="R1286" s="45"/>
      <c r="S1286" s="45"/>
      <c r="T1286" s="45"/>
      <c r="U1286" s="45"/>
      <c r="V1286" s="45"/>
      <c r="W1286" s="45">
        <v>654.79999999999995</v>
      </c>
      <c r="X1286" s="45">
        <v>1</v>
      </c>
      <c r="Y1286" s="45">
        <v>654.79999999999995</v>
      </c>
      <c r="Z1286" s="45"/>
      <c r="AA1286" s="45"/>
      <c r="AB1286" s="45"/>
    </row>
    <row r="1287" ht="12.75">
      <c r="A1287" s="45">
        <v>50</v>
      </c>
      <c r="B1287" s="45">
        <v>0</v>
      </c>
      <c r="C1287" s="45">
        <v>0</v>
      </c>
      <c r="D1287" s="45">
        <v>1</v>
      </c>
      <c r="E1287" s="45">
        <v>208</v>
      </c>
      <c r="F1287" s="45">
        <f>Source!V1264</f>
        <v>0</v>
      </c>
      <c r="G1287" s="45" t="s">
        <v>165</v>
      </c>
      <c r="H1287" s="45" t="s">
        <v>166</v>
      </c>
      <c r="I1287" s="45"/>
      <c r="J1287" s="45"/>
      <c r="K1287" s="45">
        <v>208</v>
      </c>
      <c r="L1287" s="45">
        <v>22</v>
      </c>
      <c r="M1287" s="45">
        <v>3</v>
      </c>
      <c r="N1287" s="45"/>
      <c r="O1287" s="45">
        <v>-1</v>
      </c>
      <c r="P1287" s="45"/>
      <c r="Q1287" s="45"/>
      <c r="R1287" s="45"/>
      <c r="S1287" s="45"/>
      <c r="T1287" s="45"/>
      <c r="U1287" s="45"/>
      <c r="V1287" s="45"/>
      <c r="W1287" s="45">
        <v>0</v>
      </c>
      <c r="X1287" s="45">
        <v>1</v>
      </c>
      <c r="Y1287" s="45">
        <v>0</v>
      </c>
      <c r="Z1287" s="45"/>
      <c r="AA1287" s="45"/>
      <c r="AB1287" s="45"/>
    </row>
    <row r="1288" ht="12.75">
      <c r="A1288" s="45">
        <v>50</v>
      </c>
      <c r="B1288" s="45">
        <v>0</v>
      </c>
      <c r="C1288" s="45">
        <v>0</v>
      </c>
      <c r="D1288" s="45">
        <v>1</v>
      </c>
      <c r="E1288" s="45">
        <v>209</v>
      </c>
      <c r="F1288" s="45">
        <f>ROUND(Source!W1264,O1288)</f>
        <v>0</v>
      </c>
      <c r="G1288" s="45" t="s">
        <v>167</v>
      </c>
      <c r="H1288" s="45" t="s">
        <v>168</v>
      </c>
      <c r="I1288" s="45"/>
      <c r="J1288" s="45"/>
      <c r="K1288" s="45">
        <v>209</v>
      </c>
      <c r="L1288" s="45">
        <v>23</v>
      </c>
      <c r="M1288" s="45">
        <v>3</v>
      </c>
      <c r="N1288" s="45"/>
      <c r="O1288" s="45">
        <v>2</v>
      </c>
      <c r="P1288" s="45"/>
      <c r="Q1288" s="45"/>
      <c r="R1288" s="45"/>
      <c r="S1288" s="45"/>
      <c r="T1288" s="45"/>
      <c r="U1288" s="45"/>
      <c r="V1288" s="45"/>
      <c r="W1288" s="45">
        <v>0</v>
      </c>
      <c r="X1288" s="45">
        <v>1</v>
      </c>
      <c r="Y1288" s="45">
        <v>0</v>
      </c>
      <c r="Z1288" s="45"/>
      <c r="AA1288" s="45"/>
      <c r="AB1288" s="45"/>
    </row>
    <row r="1289" ht="12.75">
      <c r="A1289" s="45">
        <v>50</v>
      </c>
      <c r="B1289" s="45">
        <v>0</v>
      </c>
      <c r="C1289" s="45">
        <v>0</v>
      </c>
      <c r="D1289" s="45">
        <v>1</v>
      </c>
      <c r="E1289" s="45">
        <v>233</v>
      </c>
      <c r="F1289" s="45">
        <f>ROUND(Source!BD1264,O1289)</f>
        <v>0</v>
      </c>
      <c r="G1289" s="45" t="s">
        <v>169</v>
      </c>
      <c r="H1289" s="45" t="s">
        <v>170</v>
      </c>
      <c r="I1289" s="45"/>
      <c r="J1289" s="45"/>
      <c r="K1289" s="45">
        <v>233</v>
      </c>
      <c r="L1289" s="45">
        <v>24</v>
      </c>
      <c r="M1289" s="45">
        <v>3</v>
      </c>
      <c r="N1289" s="45"/>
      <c r="O1289" s="45">
        <v>2</v>
      </c>
      <c r="P1289" s="45"/>
      <c r="Q1289" s="45"/>
      <c r="R1289" s="45"/>
      <c r="S1289" s="45"/>
      <c r="T1289" s="45"/>
      <c r="U1289" s="45"/>
      <c r="V1289" s="45"/>
      <c r="W1289" s="45">
        <v>0</v>
      </c>
      <c r="X1289" s="45">
        <v>1</v>
      </c>
      <c r="Y1289" s="45">
        <v>0</v>
      </c>
      <c r="Z1289" s="45"/>
      <c r="AA1289" s="45"/>
      <c r="AB1289" s="45"/>
    </row>
    <row r="1290" ht="12.75">
      <c r="A1290" s="45">
        <v>50</v>
      </c>
      <c r="B1290" s="45">
        <v>0</v>
      </c>
      <c r="C1290" s="45">
        <v>0</v>
      </c>
      <c r="D1290" s="45">
        <v>1</v>
      </c>
      <c r="E1290" s="45">
        <v>210</v>
      </c>
      <c r="F1290" s="45">
        <f>ROUND(Source!X1264,O1290)</f>
        <v>118063.53999999999</v>
      </c>
      <c r="G1290" s="45" t="s">
        <v>171</v>
      </c>
      <c r="H1290" s="45" t="s">
        <v>172</v>
      </c>
      <c r="I1290" s="45"/>
      <c r="J1290" s="45"/>
      <c r="K1290" s="45">
        <v>210</v>
      </c>
      <c r="L1290" s="45">
        <v>25</v>
      </c>
      <c r="M1290" s="45">
        <v>3</v>
      </c>
      <c r="N1290" s="45"/>
      <c r="O1290" s="45">
        <v>2</v>
      </c>
      <c r="P1290" s="45"/>
      <c r="Q1290" s="45"/>
      <c r="R1290" s="45"/>
      <c r="S1290" s="45"/>
      <c r="T1290" s="45"/>
      <c r="U1290" s="45"/>
      <c r="V1290" s="45"/>
      <c r="W1290" s="45">
        <v>118063.53999999999</v>
      </c>
      <c r="X1290" s="45">
        <v>1</v>
      </c>
      <c r="Y1290" s="45">
        <v>118063.53999999999</v>
      </c>
      <c r="Z1290" s="45"/>
      <c r="AA1290" s="45"/>
      <c r="AB1290" s="45"/>
    </row>
    <row r="1291" ht="12.75">
      <c r="A1291" s="45">
        <v>50</v>
      </c>
      <c r="B1291" s="45">
        <v>0</v>
      </c>
      <c r="C1291" s="45">
        <v>0</v>
      </c>
      <c r="D1291" s="45">
        <v>1</v>
      </c>
      <c r="E1291" s="45">
        <v>211</v>
      </c>
      <c r="F1291" s="45">
        <f>ROUND(Source!Y1264,O1291)</f>
        <v>16866.220000000001</v>
      </c>
      <c r="G1291" s="45" t="s">
        <v>173</v>
      </c>
      <c r="H1291" s="45" t="s">
        <v>174</v>
      </c>
      <c r="I1291" s="45"/>
      <c r="J1291" s="45"/>
      <c r="K1291" s="45">
        <v>211</v>
      </c>
      <c r="L1291" s="45">
        <v>26</v>
      </c>
      <c r="M1291" s="45">
        <v>3</v>
      </c>
      <c r="N1291" s="45"/>
      <c r="O1291" s="45">
        <v>2</v>
      </c>
      <c r="P1291" s="45"/>
      <c r="Q1291" s="45"/>
      <c r="R1291" s="45"/>
      <c r="S1291" s="45"/>
      <c r="T1291" s="45"/>
      <c r="U1291" s="45"/>
      <c r="V1291" s="45"/>
      <c r="W1291" s="45">
        <v>16866.220000000001</v>
      </c>
      <c r="X1291" s="45">
        <v>1</v>
      </c>
      <c r="Y1291" s="45">
        <v>16866.220000000001</v>
      </c>
      <c r="Z1291" s="45"/>
      <c r="AA1291" s="45"/>
      <c r="AB1291" s="45"/>
    </row>
    <row r="1292" ht="12.75">
      <c r="A1292" s="45">
        <v>50</v>
      </c>
      <c r="B1292" s="45">
        <v>0</v>
      </c>
      <c r="C1292" s="45">
        <v>0</v>
      </c>
      <c r="D1292" s="45">
        <v>1</v>
      </c>
      <c r="E1292" s="45">
        <v>224</v>
      </c>
      <c r="F1292" s="45">
        <f>ROUND(Source!AR1264,O1292)</f>
        <v>1960164.54</v>
      </c>
      <c r="G1292" s="45" t="s">
        <v>175</v>
      </c>
      <c r="H1292" s="45" t="s">
        <v>176</v>
      </c>
      <c r="I1292" s="45"/>
      <c r="J1292" s="45"/>
      <c r="K1292" s="45">
        <v>224</v>
      </c>
      <c r="L1292" s="45">
        <v>27</v>
      </c>
      <c r="M1292" s="45">
        <v>3</v>
      </c>
      <c r="N1292" s="45"/>
      <c r="O1292" s="45">
        <v>2</v>
      </c>
      <c r="P1292" s="45"/>
      <c r="Q1292" s="45"/>
      <c r="R1292" s="45"/>
      <c r="S1292" s="45"/>
      <c r="T1292" s="45"/>
      <c r="U1292" s="45"/>
      <c r="V1292" s="45"/>
      <c r="W1292" s="45">
        <v>1960164.54</v>
      </c>
      <c r="X1292" s="45">
        <v>1</v>
      </c>
      <c r="Y1292" s="45">
        <v>1960164.54</v>
      </c>
      <c r="Z1292" s="45"/>
      <c r="AA1292" s="45"/>
      <c r="AB1292" s="45"/>
    </row>
    <row r="1294" ht="12.75">
      <c r="A1294" s="43">
        <v>51</v>
      </c>
      <c r="B1294" s="43">
        <f>B12</f>
        <v>1331</v>
      </c>
      <c r="C1294" s="43">
        <f>A12</f>
        <v>1</v>
      </c>
      <c r="D1294" s="43">
        <f>ROW(A12)</f>
        <v>12</v>
      </c>
      <c r="E1294" s="43"/>
      <c r="F1294" s="43" t="str">
        <f>IF(F12&lt;&gt;"",F12,"")</f>
        <v xml:space="preserve">Новый объект_(Копия)_(Копия)</v>
      </c>
      <c r="G1294" s="43" t="str">
        <f>IF(G12&lt;&gt;"",G12,"")</f>
        <v xml:space="preserve">Благоустройство прилегающих к кладбищам территорий по Южному административному округу в 2022г.</v>
      </c>
      <c r="H1294" s="43">
        <v>0</v>
      </c>
      <c r="I1294" s="43"/>
      <c r="J1294" s="43"/>
      <c r="K1294" s="43"/>
      <c r="L1294" s="43"/>
      <c r="M1294" s="43"/>
      <c r="N1294" s="43"/>
      <c r="O1294" s="43">
        <f>ROUND(O1264,2)</f>
        <v>1698585.8</v>
      </c>
      <c r="P1294" s="43">
        <f>ROUND(P1264,2)</f>
        <v>909207.5</v>
      </c>
      <c r="Q1294" s="43">
        <f>ROUND(Q1264,2)</f>
        <v>620716.09999999998</v>
      </c>
      <c r="R1294" s="43">
        <f>ROUND(R1264,2)</f>
        <v>322723.87</v>
      </c>
      <c r="S1294" s="43">
        <f>ROUND(S1264,2)</f>
        <v>168662.20000000001</v>
      </c>
      <c r="T1294" s="43">
        <f>ROUND(T1264,2)</f>
        <v>0</v>
      </c>
      <c r="U1294" s="43">
        <f>U1264</f>
        <v>654.79999999999995</v>
      </c>
      <c r="V1294" s="43">
        <f>V1264</f>
        <v>0</v>
      </c>
      <c r="W1294" s="43">
        <f>ROUND(W1264,2)</f>
        <v>0</v>
      </c>
      <c r="X1294" s="43">
        <f>ROUND(X1264,2)</f>
        <v>118063.53999999999</v>
      </c>
      <c r="Y1294" s="43">
        <f>ROUND(Y1264,2)</f>
        <v>16866.220000000001</v>
      </c>
      <c r="Z1294" s="43"/>
      <c r="AA1294" s="43"/>
      <c r="AB1294" s="43"/>
      <c r="AC1294" s="43"/>
      <c r="AD1294" s="43"/>
      <c r="AE1294" s="43"/>
      <c r="AF1294" s="43"/>
      <c r="AG1294" s="43"/>
      <c r="AH1294" s="43"/>
      <c r="AI1294" s="43"/>
      <c r="AJ1294" s="43"/>
      <c r="AK1294" s="43"/>
      <c r="AL1294" s="43"/>
      <c r="AM1294" s="43"/>
      <c r="AN1294" s="43"/>
      <c r="AO1294" s="43">
        <f>ROUND(AO1264,2)</f>
        <v>0</v>
      </c>
      <c r="AP1294" s="43">
        <f>ROUND(AP1264,2)</f>
        <v>0</v>
      </c>
      <c r="AQ1294" s="43">
        <f>ROUND(AQ1264,2)</f>
        <v>0</v>
      </c>
      <c r="AR1294" s="43">
        <f>ROUND(AR1264,2)</f>
        <v>1960164.54</v>
      </c>
      <c r="AS1294" s="43">
        <f>ROUND(AS1264,2)</f>
        <v>0</v>
      </c>
      <c r="AT1294" s="43">
        <f>ROUND(AT1264,2)</f>
        <v>0</v>
      </c>
      <c r="AU1294" s="43">
        <f>ROUND(AU1264,2)</f>
        <v>1960164.54</v>
      </c>
      <c r="AV1294" s="43">
        <f>ROUND(AV1264,2)</f>
        <v>909207.5</v>
      </c>
      <c r="AW1294" s="43">
        <f>ROUND(AW1264,2)</f>
        <v>909207.5</v>
      </c>
      <c r="AX1294" s="43">
        <f>ROUND(AX1264,2)</f>
        <v>0</v>
      </c>
      <c r="AY1294" s="43">
        <f>ROUND(AY1264,2)</f>
        <v>909207.5</v>
      </c>
      <c r="AZ1294" s="43">
        <f>ROUND(AZ1264,2)</f>
        <v>0</v>
      </c>
      <c r="BA1294" s="43">
        <f>ROUND(BA1264,2)</f>
        <v>0</v>
      </c>
      <c r="BB1294" s="43">
        <f>ROUND(BB1264,2)</f>
        <v>0</v>
      </c>
      <c r="BC1294" s="43">
        <f>ROUND(BC1264,2)</f>
        <v>0</v>
      </c>
      <c r="BD1294" s="43">
        <f>ROUND(BD1264,2)</f>
        <v>0</v>
      </c>
      <c r="BE1294" s="43"/>
      <c r="BF1294" s="43"/>
      <c r="BG1294" s="43"/>
      <c r="BH1294" s="43"/>
      <c r="BI1294" s="43"/>
      <c r="BJ1294" s="43"/>
      <c r="BK1294" s="43"/>
      <c r="BL1294" s="43"/>
      <c r="BM1294" s="43"/>
      <c r="BN1294" s="43"/>
      <c r="BO1294" s="43"/>
      <c r="BP1294" s="43"/>
      <c r="BQ1294" s="43"/>
      <c r="BR1294" s="43"/>
      <c r="BS1294" s="43"/>
      <c r="BT1294" s="43"/>
      <c r="BU1294" s="43"/>
      <c r="BV1294" s="43"/>
      <c r="BW1294" s="43"/>
      <c r="BX1294" s="43"/>
      <c r="BY1294" s="43"/>
      <c r="BZ1294" s="43"/>
      <c r="CA1294" s="43"/>
      <c r="CB1294" s="43"/>
      <c r="CC1294" s="43"/>
      <c r="CD1294" s="43"/>
      <c r="CE1294" s="43"/>
      <c r="CF1294" s="43"/>
      <c r="CG1294" s="43"/>
      <c r="CH1294" s="43"/>
      <c r="CI1294" s="43"/>
      <c r="CJ1294" s="43"/>
      <c r="CK1294" s="43"/>
      <c r="CL1294" s="43"/>
      <c r="CM1294" s="43"/>
      <c r="CN1294" s="43"/>
      <c r="CO1294" s="43"/>
      <c r="CP1294" s="43"/>
      <c r="CQ1294" s="43"/>
      <c r="CR1294" s="43"/>
      <c r="CS1294" s="43"/>
      <c r="CT1294" s="43"/>
      <c r="CU1294" s="43"/>
      <c r="CV1294" s="43"/>
      <c r="CW1294" s="43"/>
      <c r="CX1294" s="43"/>
      <c r="CY1294" s="43"/>
      <c r="CZ1294" s="43"/>
      <c r="DA1294" s="43"/>
      <c r="DB1294" s="43"/>
      <c r="DC1294" s="43"/>
      <c r="DD1294" s="43"/>
      <c r="DE1294" s="43"/>
      <c r="DF1294" s="43"/>
      <c r="DG1294" s="44"/>
      <c r="DH1294" s="44"/>
      <c r="DI1294" s="44"/>
      <c r="DJ1294" s="44"/>
      <c r="DK1294" s="44"/>
      <c r="DL1294" s="44"/>
      <c r="DM1294" s="44"/>
      <c r="DN1294" s="44"/>
      <c r="DO1294" s="44"/>
      <c r="DP1294" s="44"/>
      <c r="DQ1294" s="44"/>
      <c r="DR1294" s="44"/>
      <c r="DS1294" s="44"/>
      <c r="DT1294" s="44"/>
      <c r="DU1294" s="44"/>
      <c r="DV1294" s="44"/>
      <c r="DW1294" s="44"/>
      <c r="DX1294" s="44"/>
      <c r="DY1294" s="44"/>
      <c r="DZ1294" s="44"/>
      <c r="EA1294" s="44"/>
      <c r="EB1294" s="44"/>
      <c r="EC1294" s="44"/>
      <c r="ED1294" s="44"/>
      <c r="EE1294" s="44"/>
      <c r="EF1294" s="44"/>
      <c r="EG1294" s="44"/>
      <c r="EH1294" s="44"/>
      <c r="EI1294" s="44"/>
      <c r="EJ1294" s="44"/>
      <c r="EK1294" s="44"/>
      <c r="EL1294" s="44"/>
      <c r="EM1294" s="44"/>
      <c r="EN1294" s="44"/>
      <c r="EO1294" s="44"/>
      <c r="EP1294" s="44"/>
      <c r="EQ1294" s="44"/>
      <c r="ER1294" s="44"/>
      <c r="ES1294" s="44"/>
      <c r="ET1294" s="44"/>
      <c r="EU1294" s="44"/>
      <c r="EV1294" s="44"/>
      <c r="EW1294" s="44"/>
      <c r="EX1294" s="44"/>
      <c r="EY1294" s="44"/>
      <c r="EZ1294" s="44"/>
      <c r="FA1294" s="44"/>
      <c r="FB1294" s="44"/>
      <c r="FC1294" s="44"/>
      <c r="FD1294" s="44"/>
      <c r="FE1294" s="44"/>
      <c r="FF1294" s="44"/>
      <c r="FG1294" s="44"/>
      <c r="FH1294" s="44"/>
      <c r="FI1294" s="44"/>
      <c r="FJ1294" s="44"/>
      <c r="FK1294" s="44"/>
      <c r="FL1294" s="44"/>
      <c r="FM1294" s="44"/>
      <c r="FN1294" s="44"/>
      <c r="FO1294" s="44"/>
      <c r="FP1294" s="44"/>
      <c r="FQ1294" s="44"/>
      <c r="FR1294" s="44"/>
      <c r="FS1294" s="44"/>
      <c r="FT1294" s="44"/>
      <c r="FU1294" s="44"/>
      <c r="FV1294" s="44"/>
      <c r="FW1294" s="44"/>
      <c r="FX1294" s="44"/>
      <c r="FY1294" s="44"/>
      <c r="FZ1294" s="44"/>
      <c r="GA1294" s="44"/>
      <c r="GB1294" s="44"/>
      <c r="GC1294" s="44"/>
      <c r="GD1294" s="44"/>
      <c r="GE1294" s="44"/>
      <c r="GF1294" s="44"/>
      <c r="GG1294" s="44"/>
      <c r="GH1294" s="44"/>
      <c r="GI1294" s="44"/>
      <c r="GJ1294" s="44"/>
      <c r="GK1294" s="44"/>
      <c r="GL1294" s="44"/>
      <c r="GM1294" s="44"/>
      <c r="GN1294" s="44"/>
      <c r="GO1294" s="44"/>
      <c r="GP1294" s="44"/>
      <c r="GQ1294" s="44"/>
      <c r="GR1294" s="44"/>
      <c r="GS1294" s="44"/>
      <c r="GT1294" s="44"/>
      <c r="GU1294" s="44"/>
      <c r="GV1294" s="44"/>
      <c r="GW1294" s="44"/>
      <c r="GX1294" s="44">
        <v>0</v>
      </c>
    </row>
    <row r="1296" ht="12.75">
      <c r="A1296" s="45">
        <v>50</v>
      </c>
      <c r="B1296" s="45">
        <v>0</v>
      </c>
      <c r="C1296" s="45">
        <v>0</v>
      </c>
      <c r="D1296" s="45">
        <v>1</v>
      </c>
      <c r="E1296" s="45">
        <v>201</v>
      </c>
      <c r="F1296" s="45">
        <f>ROUND(Source!O1294,O1296)</f>
        <v>1698585.8</v>
      </c>
      <c r="G1296" s="45" t="s">
        <v>123</v>
      </c>
      <c r="H1296" s="45" t="s">
        <v>124</v>
      </c>
      <c r="I1296" s="45"/>
      <c r="J1296" s="45"/>
      <c r="K1296" s="45">
        <v>201</v>
      </c>
      <c r="L1296" s="45">
        <v>1</v>
      </c>
      <c r="M1296" s="45">
        <v>3</v>
      </c>
      <c r="N1296" s="45"/>
      <c r="O1296" s="45">
        <v>2</v>
      </c>
      <c r="P1296" s="45"/>
      <c r="Q1296" s="45"/>
      <c r="R1296" s="45"/>
      <c r="S1296" s="45"/>
      <c r="T1296" s="45"/>
      <c r="U1296" s="45"/>
      <c r="V1296" s="45"/>
      <c r="W1296" s="45">
        <v>1698585.8</v>
      </c>
      <c r="X1296" s="45">
        <v>1</v>
      </c>
      <c r="Y1296" s="45">
        <v>1698585.8</v>
      </c>
      <c r="Z1296" s="45"/>
      <c r="AA1296" s="45"/>
      <c r="AB1296" s="45"/>
    </row>
    <row r="1297" ht="12.75">
      <c r="A1297" s="45">
        <v>50</v>
      </c>
      <c r="B1297" s="45">
        <v>0</v>
      </c>
      <c r="C1297" s="45">
        <v>0</v>
      </c>
      <c r="D1297" s="45">
        <v>1</v>
      </c>
      <c r="E1297" s="45">
        <v>202</v>
      </c>
      <c r="F1297" s="45">
        <f>ROUND(Source!P1294,O1297)</f>
        <v>909207.5</v>
      </c>
      <c r="G1297" s="45" t="s">
        <v>125</v>
      </c>
      <c r="H1297" s="45" t="s">
        <v>126</v>
      </c>
      <c r="I1297" s="45"/>
      <c r="J1297" s="45"/>
      <c r="K1297" s="45">
        <v>202</v>
      </c>
      <c r="L1297" s="45">
        <v>2</v>
      </c>
      <c r="M1297" s="45">
        <v>3</v>
      </c>
      <c r="N1297" s="45"/>
      <c r="O1297" s="45">
        <v>2</v>
      </c>
      <c r="P1297" s="45"/>
      <c r="Q1297" s="45"/>
      <c r="R1297" s="45"/>
      <c r="S1297" s="45"/>
      <c r="T1297" s="45"/>
      <c r="U1297" s="45"/>
      <c r="V1297" s="45"/>
      <c r="W1297" s="45">
        <v>909207.5</v>
      </c>
      <c r="X1297" s="45">
        <v>1</v>
      </c>
      <c r="Y1297" s="45">
        <v>909207.5</v>
      </c>
      <c r="Z1297" s="45"/>
      <c r="AA1297" s="45"/>
      <c r="AB1297" s="45"/>
    </row>
    <row r="1298" ht="12.75">
      <c r="A1298" s="45">
        <v>50</v>
      </c>
      <c r="B1298" s="45">
        <v>0</v>
      </c>
      <c r="C1298" s="45">
        <v>0</v>
      </c>
      <c r="D1298" s="45">
        <v>1</v>
      </c>
      <c r="E1298" s="45">
        <v>222</v>
      </c>
      <c r="F1298" s="45">
        <f>ROUND(Source!AO1294,O1298)</f>
        <v>0</v>
      </c>
      <c r="G1298" s="45" t="s">
        <v>127</v>
      </c>
      <c r="H1298" s="45" t="s">
        <v>128</v>
      </c>
      <c r="I1298" s="45"/>
      <c r="J1298" s="45"/>
      <c r="K1298" s="45">
        <v>222</v>
      </c>
      <c r="L1298" s="45">
        <v>3</v>
      </c>
      <c r="M1298" s="45">
        <v>3</v>
      </c>
      <c r="N1298" s="45"/>
      <c r="O1298" s="45">
        <v>2</v>
      </c>
      <c r="P1298" s="45"/>
      <c r="Q1298" s="45"/>
      <c r="R1298" s="45"/>
      <c r="S1298" s="45"/>
      <c r="T1298" s="45"/>
      <c r="U1298" s="45"/>
      <c r="V1298" s="45"/>
      <c r="W1298" s="45">
        <v>0</v>
      </c>
      <c r="X1298" s="45">
        <v>1</v>
      </c>
      <c r="Y1298" s="45">
        <v>0</v>
      </c>
      <c r="Z1298" s="45"/>
      <c r="AA1298" s="45"/>
      <c r="AB1298" s="45"/>
    </row>
    <row r="1299" ht="12.75">
      <c r="A1299" s="45">
        <v>50</v>
      </c>
      <c r="B1299" s="45">
        <v>0</v>
      </c>
      <c r="C1299" s="45">
        <v>0</v>
      </c>
      <c r="D1299" s="45">
        <v>1</v>
      </c>
      <c r="E1299" s="45">
        <v>225</v>
      </c>
      <c r="F1299" s="45">
        <f>ROUND(Source!AV1294,O1299)</f>
        <v>909207.5</v>
      </c>
      <c r="G1299" s="45" t="s">
        <v>129</v>
      </c>
      <c r="H1299" s="45" t="s">
        <v>130</v>
      </c>
      <c r="I1299" s="45"/>
      <c r="J1299" s="45"/>
      <c r="K1299" s="45">
        <v>225</v>
      </c>
      <c r="L1299" s="45">
        <v>4</v>
      </c>
      <c r="M1299" s="45">
        <v>3</v>
      </c>
      <c r="N1299" s="45"/>
      <c r="O1299" s="45">
        <v>2</v>
      </c>
      <c r="P1299" s="45"/>
      <c r="Q1299" s="45"/>
      <c r="R1299" s="45"/>
      <c r="S1299" s="45"/>
      <c r="T1299" s="45"/>
      <c r="U1299" s="45"/>
      <c r="V1299" s="45"/>
      <c r="W1299" s="45">
        <v>909207.5</v>
      </c>
      <c r="X1299" s="45">
        <v>1</v>
      </c>
      <c r="Y1299" s="45">
        <v>909207.5</v>
      </c>
      <c r="Z1299" s="45"/>
      <c r="AA1299" s="45"/>
      <c r="AB1299" s="45"/>
    </row>
    <row r="1300" ht="12.75">
      <c r="A1300" s="45">
        <v>50</v>
      </c>
      <c r="B1300" s="45">
        <v>0</v>
      </c>
      <c r="C1300" s="45">
        <v>0</v>
      </c>
      <c r="D1300" s="45">
        <v>1</v>
      </c>
      <c r="E1300" s="45">
        <v>226</v>
      </c>
      <c r="F1300" s="45">
        <f>ROUND(Source!AW1294,O1300)</f>
        <v>909207.5</v>
      </c>
      <c r="G1300" s="45" t="s">
        <v>131</v>
      </c>
      <c r="H1300" s="45" t="s">
        <v>132</v>
      </c>
      <c r="I1300" s="45"/>
      <c r="J1300" s="45"/>
      <c r="K1300" s="45">
        <v>226</v>
      </c>
      <c r="L1300" s="45">
        <v>5</v>
      </c>
      <c r="M1300" s="45">
        <v>3</v>
      </c>
      <c r="N1300" s="45"/>
      <c r="O1300" s="45">
        <v>2</v>
      </c>
      <c r="P1300" s="45"/>
      <c r="Q1300" s="45"/>
      <c r="R1300" s="45"/>
      <c r="S1300" s="45"/>
      <c r="T1300" s="45"/>
      <c r="U1300" s="45"/>
      <c r="V1300" s="45"/>
      <c r="W1300" s="45">
        <v>909207.5</v>
      </c>
      <c r="X1300" s="45">
        <v>1</v>
      </c>
      <c r="Y1300" s="45">
        <v>909207.5</v>
      </c>
      <c r="Z1300" s="45"/>
      <c r="AA1300" s="45"/>
      <c r="AB1300" s="45"/>
    </row>
    <row r="1301" ht="12.75">
      <c r="A1301" s="45">
        <v>50</v>
      </c>
      <c r="B1301" s="45">
        <v>0</v>
      </c>
      <c r="C1301" s="45">
        <v>0</v>
      </c>
      <c r="D1301" s="45">
        <v>1</v>
      </c>
      <c r="E1301" s="45">
        <v>227</v>
      </c>
      <c r="F1301" s="45">
        <f>ROUND(Source!AX1294,O1301)</f>
        <v>0</v>
      </c>
      <c r="G1301" s="45" t="s">
        <v>133</v>
      </c>
      <c r="H1301" s="45" t="s">
        <v>134</v>
      </c>
      <c r="I1301" s="45"/>
      <c r="J1301" s="45"/>
      <c r="K1301" s="45">
        <v>227</v>
      </c>
      <c r="L1301" s="45">
        <v>6</v>
      </c>
      <c r="M1301" s="45">
        <v>3</v>
      </c>
      <c r="N1301" s="45"/>
      <c r="O1301" s="45">
        <v>2</v>
      </c>
      <c r="P1301" s="45"/>
      <c r="Q1301" s="45"/>
      <c r="R1301" s="45"/>
      <c r="S1301" s="45"/>
      <c r="T1301" s="45"/>
      <c r="U1301" s="45"/>
      <c r="V1301" s="45"/>
      <c r="W1301" s="45">
        <v>0</v>
      </c>
      <c r="X1301" s="45">
        <v>1</v>
      </c>
      <c r="Y1301" s="45">
        <v>0</v>
      </c>
      <c r="Z1301" s="45"/>
      <c r="AA1301" s="45"/>
      <c r="AB1301" s="45"/>
    </row>
    <row r="1302" ht="12.75">
      <c r="A1302" s="45">
        <v>50</v>
      </c>
      <c r="B1302" s="45">
        <v>0</v>
      </c>
      <c r="C1302" s="45">
        <v>0</v>
      </c>
      <c r="D1302" s="45">
        <v>1</v>
      </c>
      <c r="E1302" s="45">
        <v>228</v>
      </c>
      <c r="F1302" s="45">
        <f>ROUND(Source!AY1294,O1302)</f>
        <v>909207.5</v>
      </c>
      <c r="G1302" s="45" t="s">
        <v>135</v>
      </c>
      <c r="H1302" s="45" t="s">
        <v>136</v>
      </c>
      <c r="I1302" s="45"/>
      <c r="J1302" s="45"/>
      <c r="K1302" s="45">
        <v>228</v>
      </c>
      <c r="L1302" s="45">
        <v>7</v>
      </c>
      <c r="M1302" s="45">
        <v>3</v>
      </c>
      <c r="N1302" s="45"/>
      <c r="O1302" s="45">
        <v>2</v>
      </c>
      <c r="P1302" s="45"/>
      <c r="Q1302" s="45"/>
      <c r="R1302" s="45"/>
      <c r="S1302" s="45"/>
      <c r="T1302" s="45"/>
      <c r="U1302" s="45"/>
      <c r="V1302" s="45"/>
      <c r="W1302" s="45">
        <v>909207.5</v>
      </c>
      <c r="X1302" s="45">
        <v>1</v>
      </c>
      <c r="Y1302" s="45">
        <v>909207.5</v>
      </c>
      <c r="Z1302" s="45"/>
      <c r="AA1302" s="45"/>
      <c r="AB1302" s="45"/>
    </row>
    <row r="1303" ht="12.75">
      <c r="A1303" s="45">
        <v>50</v>
      </c>
      <c r="B1303" s="45">
        <v>0</v>
      </c>
      <c r="C1303" s="45">
        <v>0</v>
      </c>
      <c r="D1303" s="45">
        <v>1</v>
      </c>
      <c r="E1303" s="45">
        <v>216</v>
      </c>
      <c r="F1303" s="45">
        <f>ROUND(Source!AP1294,O1303)</f>
        <v>0</v>
      </c>
      <c r="G1303" s="45" t="s">
        <v>137</v>
      </c>
      <c r="H1303" s="45" t="s">
        <v>138</v>
      </c>
      <c r="I1303" s="45"/>
      <c r="J1303" s="45"/>
      <c r="K1303" s="45">
        <v>216</v>
      </c>
      <c r="L1303" s="45">
        <v>8</v>
      </c>
      <c r="M1303" s="45">
        <v>3</v>
      </c>
      <c r="N1303" s="45"/>
      <c r="O1303" s="45">
        <v>2</v>
      </c>
      <c r="P1303" s="45"/>
      <c r="Q1303" s="45"/>
      <c r="R1303" s="45"/>
      <c r="S1303" s="45"/>
      <c r="T1303" s="45"/>
      <c r="U1303" s="45"/>
      <c r="V1303" s="45"/>
      <c r="W1303" s="45">
        <v>0</v>
      </c>
      <c r="X1303" s="45">
        <v>1</v>
      </c>
      <c r="Y1303" s="45">
        <v>0</v>
      </c>
      <c r="Z1303" s="45"/>
      <c r="AA1303" s="45"/>
      <c r="AB1303" s="45"/>
    </row>
    <row r="1304" ht="12.75">
      <c r="A1304" s="45">
        <v>50</v>
      </c>
      <c r="B1304" s="45">
        <v>0</v>
      </c>
      <c r="C1304" s="45">
        <v>0</v>
      </c>
      <c r="D1304" s="45">
        <v>1</v>
      </c>
      <c r="E1304" s="45">
        <v>223</v>
      </c>
      <c r="F1304" s="45">
        <f>ROUND(Source!AQ1294,O1304)</f>
        <v>0</v>
      </c>
      <c r="G1304" s="45" t="s">
        <v>139</v>
      </c>
      <c r="H1304" s="45" t="s">
        <v>140</v>
      </c>
      <c r="I1304" s="45"/>
      <c r="J1304" s="45"/>
      <c r="K1304" s="45">
        <v>223</v>
      </c>
      <c r="L1304" s="45">
        <v>9</v>
      </c>
      <c r="M1304" s="45">
        <v>3</v>
      </c>
      <c r="N1304" s="45"/>
      <c r="O1304" s="45">
        <v>2</v>
      </c>
      <c r="P1304" s="45"/>
      <c r="Q1304" s="45"/>
      <c r="R1304" s="45"/>
      <c r="S1304" s="45"/>
      <c r="T1304" s="45"/>
      <c r="U1304" s="45"/>
      <c r="V1304" s="45"/>
      <c r="W1304" s="45">
        <v>0</v>
      </c>
      <c r="X1304" s="45">
        <v>1</v>
      </c>
      <c r="Y1304" s="45">
        <v>0</v>
      </c>
      <c r="Z1304" s="45"/>
      <c r="AA1304" s="45"/>
      <c r="AB1304" s="45"/>
    </row>
    <row r="1305" ht="12.75">
      <c r="A1305" s="45">
        <v>50</v>
      </c>
      <c r="B1305" s="45">
        <v>0</v>
      </c>
      <c r="C1305" s="45">
        <v>0</v>
      </c>
      <c r="D1305" s="45">
        <v>1</v>
      </c>
      <c r="E1305" s="45">
        <v>229</v>
      </c>
      <c r="F1305" s="45">
        <f>ROUND(Source!AZ1294,O1305)</f>
        <v>0</v>
      </c>
      <c r="G1305" s="45" t="s">
        <v>141</v>
      </c>
      <c r="H1305" s="45" t="s">
        <v>142</v>
      </c>
      <c r="I1305" s="45"/>
      <c r="J1305" s="45"/>
      <c r="K1305" s="45">
        <v>229</v>
      </c>
      <c r="L1305" s="45">
        <v>10</v>
      </c>
      <c r="M1305" s="45">
        <v>3</v>
      </c>
      <c r="N1305" s="45"/>
      <c r="O1305" s="45">
        <v>2</v>
      </c>
      <c r="P1305" s="45"/>
      <c r="Q1305" s="45"/>
      <c r="R1305" s="45"/>
      <c r="S1305" s="45"/>
      <c r="T1305" s="45"/>
      <c r="U1305" s="45"/>
      <c r="V1305" s="45"/>
      <c r="W1305" s="45">
        <v>0</v>
      </c>
      <c r="X1305" s="45">
        <v>1</v>
      </c>
      <c r="Y1305" s="45">
        <v>0</v>
      </c>
      <c r="Z1305" s="45"/>
      <c r="AA1305" s="45"/>
      <c r="AB1305" s="45"/>
    </row>
    <row r="1306" ht="12.75">
      <c r="A1306" s="45">
        <v>50</v>
      </c>
      <c r="B1306" s="45">
        <v>0</v>
      </c>
      <c r="C1306" s="45">
        <v>0</v>
      </c>
      <c r="D1306" s="45">
        <v>1</v>
      </c>
      <c r="E1306" s="45">
        <v>203</v>
      </c>
      <c r="F1306" s="45">
        <f>ROUND(Source!Q1294,O1306)</f>
        <v>620716.09999999998</v>
      </c>
      <c r="G1306" s="45" t="s">
        <v>143</v>
      </c>
      <c r="H1306" s="45" t="s">
        <v>144</v>
      </c>
      <c r="I1306" s="45"/>
      <c r="J1306" s="45"/>
      <c r="K1306" s="45">
        <v>203</v>
      </c>
      <c r="L1306" s="45">
        <v>11</v>
      </c>
      <c r="M1306" s="45">
        <v>3</v>
      </c>
      <c r="N1306" s="45"/>
      <c r="O1306" s="45">
        <v>2</v>
      </c>
      <c r="P1306" s="45"/>
      <c r="Q1306" s="45"/>
      <c r="R1306" s="45"/>
      <c r="S1306" s="45"/>
      <c r="T1306" s="45"/>
      <c r="U1306" s="45"/>
      <c r="V1306" s="45"/>
      <c r="W1306" s="45">
        <v>620716.09999999998</v>
      </c>
      <c r="X1306" s="45">
        <v>1</v>
      </c>
      <c r="Y1306" s="45">
        <v>620716.09999999998</v>
      </c>
      <c r="Z1306" s="45"/>
      <c r="AA1306" s="45"/>
      <c r="AB1306" s="45"/>
    </row>
    <row r="1307" ht="12.75">
      <c r="A1307" s="45">
        <v>50</v>
      </c>
      <c r="B1307" s="45">
        <v>0</v>
      </c>
      <c r="C1307" s="45">
        <v>0</v>
      </c>
      <c r="D1307" s="45">
        <v>1</v>
      </c>
      <c r="E1307" s="45">
        <v>231</v>
      </c>
      <c r="F1307" s="45">
        <f>ROUND(Source!BB1294,O1307)</f>
        <v>0</v>
      </c>
      <c r="G1307" s="45" t="s">
        <v>145</v>
      </c>
      <c r="H1307" s="45" t="s">
        <v>146</v>
      </c>
      <c r="I1307" s="45"/>
      <c r="J1307" s="45"/>
      <c r="K1307" s="45">
        <v>231</v>
      </c>
      <c r="L1307" s="45">
        <v>12</v>
      </c>
      <c r="M1307" s="45">
        <v>3</v>
      </c>
      <c r="N1307" s="45"/>
      <c r="O1307" s="45">
        <v>2</v>
      </c>
      <c r="P1307" s="45"/>
      <c r="Q1307" s="45"/>
      <c r="R1307" s="45"/>
      <c r="S1307" s="45"/>
      <c r="T1307" s="45"/>
      <c r="U1307" s="45"/>
      <c r="V1307" s="45"/>
      <c r="W1307" s="45">
        <v>0</v>
      </c>
      <c r="X1307" s="45">
        <v>1</v>
      </c>
      <c r="Y1307" s="45">
        <v>0</v>
      </c>
      <c r="Z1307" s="45"/>
      <c r="AA1307" s="45"/>
      <c r="AB1307" s="45"/>
    </row>
    <row r="1308" ht="12.75">
      <c r="A1308" s="45">
        <v>50</v>
      </c>
      <c r="B1308" s="45">
        <v>0</v>
      </c>
      <c r="C1308" s="45">
        <v>0</v>
      </c>
      <c r="D1308" s="45">
        <v>1</v>
      </c>
      <c r="E1308" s="45">
        <v>204</v>
      </c>
      <c r="F1308" s="45">
        <f>ROUND(Source!R1294,O1308)</f>
        <v>322723.87</v>
      </c>
      <c r="G1308" s="45" t="s">
        <v>147</v>
      </c>
      <c r="H1308" s="45" t="s">
        <v>148</v>
      </c>
      <c r="I1308" s="45"/>
      <c r="J1308" s="45"/>
      <c r="K1308" s="45">
        <v>204</v>
      </c>
      <c r="L1308" s="45">
        <v>13</v>
      </c>
      <c r="M1308" s="45">
        <v>3</v>
      </c>
      <c r="N1308" s="45"/>
      <c r="O1308" s="45">
        <v>2</v>
      </c>
      <c r="P1308" s="45"/>
      <c r="Q1308" s="45"/>
      <c r="R1308" s="45"/>
      <c r="S1308" s="45"/>
      <c r="T1308" s="45"/>
      <c r="U1308" s="45"/>
      <c r="V1308" s="45"/>
      <c r="W1308" s="45">
        <v>322723.87</v>
      </c>
      <c r="X1308" s="45">
        <v>1</v>
      </c>
      <c r="Y1308" s="45">
        <v>322723.87</v>
      </c>
      <c r="Z1308" s="45"/>
      <c r="AA1308" s="45"/>
      <c r="AB1308" s="45"/>
    </row>
    <row r="1309" ht="12.75">
      <c r="A1309" s="45">
        <v>50</v>
      </c>
      <c r="B1309" s="45">
        <v>0</v>
      </c>
      <c r="C1309" s="45">
        <v>0</v>
      </c>
      <c r="D1309" s="45">
        <v>1</v>
      </c>
      <c r="E1309" s="45">
        <v>205</v>
      </c>
      <c r="F1309" s="45">
        <f>ROUND(Source!S1294,O1309)</f>
        <v>168662.20000000001</v>
      </c>
      <c r="G1309" s="45" t="s">
        <v>149</v>
      </c>
      <c r="H1309" s="45" t="s">
        <v>150</v>
      </c>
      <c r="I1309" s="45"/>
      <c r="J1309" s="45"/>
      <c r="K1309" s="45">
        <v>205</v>
      </c>
      <c r="L1309" s="45">
        <v>14</v>
      </c>
      <c r="M1309" s="45">
        <v>3</v>
      </c>
      <c r="N1309" s="45"/>
      <c r="O1309" s="45">
        <v>2</v>
      </c>
      <c r="P1309" s="45"/>
      <c r="Q1309" s="45"/>
      <c r="R1309" s="45"/>
      <c r="S1309" s="45"/>
      <c r="T1309" s="45"/>
      <c r="U1309" s="45"/>
      <c r="V1309" s="45"/>
      <c r="W1309" s="45">
        <v>168662.20000000001</v>
      </c>
      <c r="X1309" s="45">
        <v>1</v>
      </c>
      <c r="Y1309" s="45">
        <v>168662.20000000001</v>
      </c>
      <c r="Z1309" s="45"/>
      <c r="AA1309" s="45"/>
      <c r="AB1309" s="45"/>
    </row>
    <row r="1310" ht="12.75">
      <c r="A1310" s="45">
        <v>50</v>
      </c>
      <c r="B1310" s="45">
        <v>0</v>
      </c>
      <c r="C1310" s="45">
        <v>0</v>
      </c>
      <c r="D1310" s="45">
        <v>1</v>
      </c>
      <c r="E1310" s="45">
        <v>232</v>
      </c>
      <c r="F1310" s="45">
        <f>ROUND(Source!BC1294,O1310)</f>
        <v>0</v>
      </c>
      <c r="G1310" s="45" t="s">
        <v>151</v>
      </c>
      <c r="H1310" s="45" t="s">
        <v>152</v>
      </c>
      <c r="I1310" s="45"/>
      <c r="J1310" s="45"/>
      <c r="K1310" s="45">
        <v>232</v>
      </c>
      <c r="L1310" s="45">
        <v>15</v>
      </c>
      <c r="M1310" s="45">
        <v>3</v>
      </c>
      <c r="N1310" s="45"/>
      <c r="O1310" s="45">
        <v>2</v>
      </c>
      <c r="P1310" s="45"/>
      <c r="Q1310" s="45"/>
      <c r="R1310" s="45"/>
      <c r="S1310" s="45"/>
      <c r="T1310" s="45"/>
      <c r="U1310" s="45"/>
      <c r="V1310" s="45"/>
      <c r="W1310" s="45">
        <v>0</v>
      </c>
      <c r="X1310" s="45">
        <v>1</v>
      </c>
      <c r="Y1310" s="45">
        <v>0</v>
      </c>
      <c r="Z1310" s="45"/>
      <c r="AA1310" s="45"/>
      <c r="AB1310" s="45"/>
    </row>
    <row r="1311" ht="12.75">
      <c r="A1311" s="45">
        <v>50</v>
      </c>
      <c r="B1311" s="45">
        <v>0</v>
      </c>
      <c r="C1311" s="45">
        <v>0</v>
      </c>
      <c r="D1311" s="45">
        <v>1</v>
      </c>
      <c r="E1311" s="45">
        <v>214</v>
      </c>
      <c r="F1311" s="45">
        <f>ROUND(Source!AS1294,O1311)</f>
        <v>0</v>
      </c>
      <c r="G1311" s="45" t="s">
        <v>153</v>
      </c>
      <c r="H1311" s="45" t="s">
        <v>154</v>
      </c>
      <c r="I1311" s="45"/>
      <c r="J1311" s="45"/>
      <c r="K1311" s="45">
        <v>214</v>
      </c>
      <c r="L1311" s="45">
        <v>16</v>
      </c>
      <c r="M1311" s="45">
        <v>3</v>
      </c>
      <c r="N1311" s="45"/>
      <c r="O1311" s="45">
        <v>2</v>
      </c>
      <c r="P1311" s="45"/>
      <c r="Q1311" s="45"/>
      <c r="R1311" s="45"/>
      <c r="S1311" s="45"/>
      <c r="T1311" s="45"/>
      <c r="U1311" s="45"/>
      <c r="V1311" s="45"/>
      <c r="W1311" s="45">
        <v>0</v>
      </c>
      <c r="X1311" s="45">
        <v>1</v>
      </c>
      <c r="Y1311" s="45">
        <v>0</v>
      </c>
      <c r="Z1311" s="45"/>
      <c r="AA1311" s="45"/>
      <c r="AB1311" s="45"/>
    </row>
    <row r="1312" ht="12.75">
      <c r="A1312" s="45">
        <v>50</v>
      </c>
      <c r="B1312" s="45">
        <v>0</v>
      </c>
      <c r="C1312" s="45">
        <v>0</v>
      </c>
      <c r="D1312" s="45">
        <v>1</v>
      </c>
      <c r="E1312" s="45">
        <v>215</v>
      </c>
      <c r="F1312" s="45">
        <f>ROUND(Source!AT1294,O1312)</f>
        <v>0</v>
      </c>
      <c r="G1312" s="45" t="s">
        <v>155</v>
      </c>
      <c r="H1312" s="45" t="s">
        <v>156</v>
      </c>
      <c r="I1312" s="45"/>
      <c r="J1312" s="45"/>
      <c r="K1312" s="45">
        <v>215</v>
      </c>
      <c r="L1312" s="45">
        <v>17</v>
      </c>
      <c r="M1312" s="45">
        <v>3</v>
      </c>
      <c r="N1312" s="45"/>
      <c r="O1312" s="45">
        <v>2</v>
      </c>
      <c r="P1312" s="45"/>
      <c r="Q1312" s="45"/>
      <c r="R1312" s="45"/>
      <c r="S1312" s="45"/>
      <c r="T1312" s="45"/>
      <c r="U1312" s="45"/>
      <c r="V1312" s="45"/>
      <c r="W1312" s="45">
        <v>0</v>
      </c>
      <c r="X1312" s="45">
        <v>1</v>
      </c>
      <c r="Y1312" s="45">
        <v>0</v>
      </c>
      <c r="Z1312" s="45"/>
      <c r="AA1312" s="45"/>
      <c r="AB1312" s="45"/>
    </row>
    <row r="1313" ht="12.75">
      <c r="A1313" s="45">
        <v>50</v>
      </c>
      <c r="B1313" s="45">
        <v>0</v>
      </c>
      <c r="C1313" s="45">
        <v>0</v>
      </c>
      <c r="D1313" s="45">
        <v>1</v>
      </c>
      <c r="E1313" s="45">
        <v>217</v>
      </c>
      <c r="F1313" s="45">
        <f>ROUND(Source!AU1294,O1313)</f>
        <v>1960164.54</v>
      </c>
      <c r="G1313" s="45" t="s">
        <v>157</v>
      </c>
      <c r="H1313" s="45" t="s">
        <v>158</v>
      </c>
      <c r="I1313" s="45"/>
      <c r="J1313" s="45"/>
      <c r="K1313" s="45">
        <v>217</v>
      </c>
      <c r="L1313" s="45">
        <v>18</v>
      </c>
      <c r="M1313" s="45">
        <v>3</v>
      </c>
      <c r="N1313" s="45"/>
      <c r="O1313" s="45">
        <v>2</v>
      </c>
      <c r="P1313" s="45"/>
      <c r="Q1313" s="45"/>
      <c r="R1313" s="45"/>
      <c r="S1313" s="45"/>
      <c r="T1313" s="45"/>
      <c r="U1313" s="45"/>
      <c r="V1313" s="45"/>
      <c r="W1313" s="45">
        <v>1960164.54</v>
      </c>
      <c r="X1313" s="45">
        <v>1</v>
      </c>
      <c r="Y1313" s="45">
        <v>1960164.54</v>
      </c>
      <c r="Z1313" s="45"/>
      <c r="AA1313" s="45"/>
      <c r="AB1313" s="45"/>
    </row>
    <row r="1314" ht="12.75">
      <c r="A1314" s="45">
        <v>50</v>
      </c>
      <c r="B1314" s="45">
        <v>0</v>
      </c>
      <c r="C1314" s="45">
        <v>0</v>
      </c>
      <c r="D1314" s="45">
        <v>1</v>
      </c>
      <c r="E1314" s="45">
        <v>230</v>
      </c>
      <c r="F1314" s="45">
        <f>ROUND(Source!BA1294,O1314)</f>
        <v>0</v>
      </c>
      <c r="G1314" s="45" t="s">
        <v>159</v>
      </c>
      <c r="H1314" s="45" t="s">
        <v>160</v>
      </c>
      <c r="I1314" s="45"/>
      <c r="J1314" s="45"/>
      <c r="K1314" s="45">
        <v>230</v>
      </c>
      <c r="L1314" s="45">
        <v>19</v>
      </c>
      <c r="M1314" s="45">
        <v>3</v>
      </c>
      <c r="N1314" s="45"/>
      <c r="O1314" s="45">
        <v>2</v>
      </c>
      <c r="P1314" s="45"/>
      <c r="Q1314" s="45"/>
      <c r="R1314" s="45"/>
      <c r="S1314" s="45"/>
      <c r="T1314" s="45"/>
      <c r="U1314" s="45"/>
      <c r="V1314" s="45"/>
      <c r="W1314" s="45">
        <v>0</v>
      </c>
      <c r="X1314" s="45">
        <v>1</v>
      </c>
      <c r="Y1314" s="45">
        <v>0</v>
      </c>
      <c r="Z1314" s="45"/>
      <c r="AA1314" s="45"/>
      <c r="AB1314" s="45"/>
    </row>
    <row r="1315" ht="12.75">
      <c r="A1315" s="45">
        <v>50</v>
      </c>
      <c r="B1315" s="45">
        <v>0</v>
      </c>
      <c r="C1315" s="45">
        <v>0</v>
      </c>
      <c r="D1315" s="45">
        <v>1</v>
      </c>
      <c r="E1315" s="45">
        <v>206</v>
      </c>
      <c r="F1315" s="45">
        <f>ROUND(Source!T1294,O1315)</f>
        <v>0</v>
      </c>
      <c r="G1315" s="45" t="s">
        <v>161</v>
      </c>
      <c r="H1315" s="45" t="s">
        <v>162</v>
      </c>
      <c r="I1315" s="45"/>
      <c r="J1315" s="45"/>
      <c r="K1315" s="45">
        <v>206</v>
      </c>
      <c r="L1315" s="45">
        <v>20</v>
      </c>
      <c r="M1315" s="45">
        <v>3</v>
      </c>
      <c r="N1315" s="45"/>
      <c r="O1315" s="45">
        <v>2</v>
      </c>
      <c r="P1315" s="45"/>
      <c r="Q1315" s="45"/>
      <c r="R1315" s="45"/>
      <c r="S1315" s="45"/>
      <c r="T1315" s="45"/>
      <c r="U1315" s="45"/>
      <c r="V1315" s="45"/>
      <c r="W1315" s="45">
        <v>0</v>
      </c>
      <c r="X1315" s="45">
        <v>1</v>
      </c>
      <c r="Y1315" s="45">
        <v>0</v>
      </c>
      <c r="Z1315" s="45"/>
      <c r="AA1315" s="45"/>
      <c r="AB1315" s="45"/>
    </row>
    <row r="1316" ht="12.75">
      <c r="A1316" s="45">
        <v>50</v>
      </c>
      <c r="B1316" s="45">
        <v>0</v>
      </c>
      <c r="C1316" s="45">
        <v>0</v>
      </c>
      <c r="D1316" s="45">
        <v>1</v>
      </c>
      <c r="E1316" s="45">
        <v>207</v>
      </c>
      <c r="F1316" s="45">
        <f>Source!U1294</f>
        <v>654.79999999999995</v>
      </c>
      <c r="G1316" s="45" t="s">
        <v>163</v>
      </c>
      <c r="H1316" s="45" t="s">
        <v>164</v>
      </c>
      <c r="I1316" s="45"/>
      <c r="J1316" s="45"/>
      <c r="K1316" s="45">
        <v>207</v>
      </c>
      <c r="L1316" s="45">
        <v>21</v>
      </c>
      <c r="M1316" s="45">
        <v>3</v>
      </c>
      <c r="N1316" s="45"/>
      <c r="O1316" s="45">
        <v>-1</v>
      </c>
      <c r="P1316" s="45"/>
      <c r="Q1316" s="45"/>
      <c r="R1316" s="45"/>
      <c r="S1316" s="45"/>
      <c r="T1316" s="45"/>
      <c r="U1316" s="45"/>
      <c r="V1316" s="45"/>
      <c r="W1316" s="45">
        <v>654.79999999999995</v>
      </c>
      <c r="X1316" s="45">
        <v>1</v>
      </c>
      <c r="Y1316" s="45">
        <v>654.79999999999995</v>
      </c>
      <c r="Z1316" s="45"/>
      <c r="AA1316" s="45"/>
      <c r="AB1316" s="45"/>
    </row>
    <row r="1317" ht="12.75">
      <c r="A1317" s="45">
        <v>50</v>
      </c>
      <c r="B1317" s="45">
        <v>0</v>
      </c>
      <c r="C1317" s="45">
        <v>0</v>
      </c>
      <c r="D1317" s="45">
        <v>1</v>
      </c>
      <c r="E1317" s="45">
        <v>208</v>
      </c>
      <c r="F1317" s="45">
        <f>Source!V1294</f>
        <v>0</v>
      </c>
      <c r="G1317" s="45" t="s">
        <v>165</v>
      </c>
      <c r="H1317" s="45" t="s">
        <v>166</v>
      </c>
      <c r="I1317" s="45"/>
      <c r="J1317" s="45"/>
      <c r="K1317" s="45">
        <v>208</v>
      </c>
      <c r="L1317" s="45">
        <v>22</v>
      </c>
      <c r="M1317" s="45">
        <v>3</v>
      </c>
      <c r="N1317" s="45"/>
      <c r="O1317" s="45">
        <v>-1</v>
      </c>
      <c r="P1317" s="45"/>
      <c r="Q1317" s="45"/>
      <c r="R1317" s="45"/>
      <c r="S1317" s="45"/>
      <c r="T1317" s="45"/>
      <c r="U1317" s="45"/>
      <c r="V1317" s="45"/>
      <c r="W1317" s="45">
        <v>0</v>
      </c>
      <c r="X1317" s="45">
        <v>1</v>
      </c>
      <c r="Y1317" s="45">
        <v>0</v>
      </c>
      <c r="Z1317" s="45"/>
      <c r="AA1317" s="45"/>
      <c r="AB1317" s="45"/>
    </row>
    <row r="1318" ht="12.75">
      <c r="A1318" s="45">
        <v>50</v>
      </c>
      <c r="B1318" s="45">
        <v>0</v>
      </c>
      <c r="C1318" s="45">
        <v>0</v>
      </c>
      <c r="D1318" s="45">
        <v>1</v>
      </c>
      <c r="E1318" s="45">
        <v>209</v>
      </c>
      <c r="F1318" s="45">
        <f>ROUND(Source!W1294,O1318)</f>
        <v>0</v>
      </c>
      <c r="G1318" s="45" t="s">
        <v>167</v>
      </c>
      <c r="H1318" s="45" t="s">
        <v>168</v>
      </c>
      <c r="I1318" s="45"/>
      <c r="J1318" s="45"/>
      <c r="K1318" s="45">
        <v>209</v>
      </c>
      <c r="L1318" s="45">
        <v>23</v>
      </c>
      <c r="M1318" s="45">
        <v>3</v>
      </c>
      <c r="N1318" s="45"/>
      <c r="O1318" s="45">
        <v>2</v>
      </c>
      <c r="P1318" s="45"/>
      <c r="Q1318" s="45"/>
      <c r="R1318" s="45"/>
      <c r="S1318" s="45"/>
      <c r="T1318" s="45"/>
      <c r="U1318" s="45"/>
      <c r="V1318" s="45"/>
      <c r="W1318" s="45">
        <v>0</v>
      </c>
      <c r="X1318" s="45">
        <v>1</v>
      </c>
      <c r="Y1318" s="45">
        <v>0</v>
      </c>
      <c r="Z1318" s="45"/>
      <c r="AA1318" s="45"/>
      <c r="AB1318" s="45"/>
    </row>
    <row r="1319" ht="12.75">
      <c r="A1319" s="45">
        <v>50</v>
      </c>
      <c r="B1319" s="45">
        <v>0</v>
      </c>
      <c r="C1319" s="45">
        <v>0</v>
      </c>
      <c r="D1319" s="45">
        <v>1</v>
      </c>
      <c r="E1319" s="45">
        <v>233</v>
      </c>
      <c r="F1319" s="45">
        <f>ROUND(Source!BD1294,O1319)</f>
        <v>0</v>
      </c>
      <c r="G1319" s="45" t="s">
        <v>169</v>
      </c>
      <c r="H1319" s="45" t="s">
        <v>170</v>
      </c>
      <c r="I1319" s="45"/>
      <c r="J1319" s="45"/>
      <c r="K1319" s="45">
        <v>233</v>
      </c>
      <c r="L1319" s="45">
        <v>24</v>
      </c>
      <c r="M1319" s="45">
        <v>3</v>
      </c>
      <c r="N1319" s="45"/>
      <c r="O1319" s="45">
        <v>2</v>
      </c>
      <c r="P1319" s="45"/>
      <c r="Q1319" s="45"/>
      <c r="R1319" s="45"/>
      <c r="S1319" s="45"/>
      <c r="T1319" s="45"/>
      <c r="U1319" s="45"/>
      <c r="V1319" s="45"/>
      <c r="W1319" s="45">
        <v>0</v>
      </c>
      <c r="X1319" s="45">
        <v>1</v>
      </c>
      <c r="Y1319" s="45">
        <v>0</v>
      </c>
      <c r="Z1319" s="45"/>
      <c r="AA1319" s="45"/>
      <c r="AB1319" s="45"/>
    </row>
    <row r="1320" ht="12.75">
      <c r="A1320" s="45">
        <v>50</v>
      </c>
      <c r="B1320" s="45">
        <v>0</v>
      </c>
      <c r="C1320" s="45">
        <v>0</v>
      </c>
      <c r="D1320" s="45">
        <v>1</v>
      </c>
      <c r="E1320" s="45">
        <v>210</v>
      </c>
      <c r="F1320" s="45">
        <f>ROUND(Source!X1294,O1320)</f>
        <v>118063.53999999999</v>
      </c>
      <c r="G1320" s="45" t="s">
        <v>171</v>
      </c>
      <c r="H1320" s="45" t="s">
        <v>172</v>
      </c>
      <c r="I1320" s="45"/>
      <c r="J1320" s="45"/>
      <c r="K1320" s="45">
        <v>210</v>
      </c>
      <c r="L1320" s="45">
        <v>25</v>
      </c>
      <c r="M1320" s="45">
        <v>3</v>
      </c>
      <c r="N1320" s="45"/>
      <c r="O1320" s="45">
        <v>2</v>
      </c>
      <c r="P1320" s="45"/>
      <c r="Q1320" s="45"/>
      <c r="R1320" s="45"/>
      <c r="S1320" s="45"/>
      <c r="T1320" s="45"/>
      <c r="U1320" s="45"/>
      <c r="V1320" s="45"/>
      <c r="W1320" s="45">
        <v>118063.53999999999</v>
      </c>
      <c r="X1320" s="45">
        <v>1</v>
      </c>
      <c r="Y1320" s="45">
        <v>118063.53999999999</v>
      </c>
      <c r="Z1320" s="45"/>
      <c r="AA1320" s="45"/>
      <c r="AB1320" s="45"/>
    </row>
    <row r="1321" ht="12.75">
      <c r="A1321" s="45">
        <v>50</v>
      </c>
      <c r="B1321" s="45">
        <v>0</v>
      </c>
      <c r="C1321" s="45">
        <v>0</v>
      </c>
      <c r="D1321" s="45">
        <v>1</v>
      </c>
      <c r="E1321" s="45">
        <v>211</v>
      </c>
      <c r="F1321" s="45">
        <f>ROUND(Source!Y1294,O1321)</f>
        <v>16866.220000000001</v>
      </c>
      <c r="G1321" s="45" t="s">
        <v>173</v>
      </c>
      <c r="H1321" s="45" t="s">
        <v>174</v>
      </c>
      <c r="I1321" s="45"/>
      <c r="J1321" s="45"/>
      <c r="K1321" s="45">
        <v>211</v>
      </c>
      <c r="L1321" s="45">
        <v>26</v>
      </c>
      <c r="M1321" s="45">
        <v>3</v>
      </c>
      <c r="N1321" s="45"/>
      <c r="O1321" s="45">
        <v>2</v>
      </c>
      <c r="P1321" s="45"/>
      <c r="Q1321" s="45"/>
      <c r="R1321" s="45"/>
      <c r="S1321" s="45"/>
      <c r="T1321" s="45"/>
      <c r="U1321" s="45"/>
      <c r="V1321" s="45"/>
      <c r="W1321" s="45">
        <v>16866.220000000001</v>
      </c>
      <c r="X1321" s="45">
        <v>1</v>
      </c>
      <c r="Y1321" s="45">
        <v>16866.220000000001</v>
      </c>
      <c r="Z1321" s="45"/>
      <c r="AA1321" s="45"/>
      <c r="AB1321" s="45"/>
    </row>
    <row r="1322" ht="12.75">
      <c r="A1322" s="45">
        <v>50</v>
      </c>
      <c r="B1322" s="45">
        <v>0</v>
      </c>
      <c r="C1322" s="45">
        <v>0</v>
      </c>
      <c r="D1322" s="45">
        <v>1</v>
      </c>
      <c r="E1322" s="45">
        <v>224</v>
      </c>
      <c r="F1322" s="45">
        <f>ROUND(Source!AR1294,O1322)</f>
        <v>1960164.54</v>
      </c>
      <c r="G1322" s="45" t="s">
        <v>175</v>
      </c>
      <c r="H1322" s="45" t="s">
        <v>176</v>
      </c>
      <c r="I1322" s="45"/>
      <c r="J1322" s="45"/>
      <c r="K1322" s="45">
        <v>224</v>
      </c>
      <c r="L1322" s="45">
        <v>27</v>
      </c>
      <c r="M1322" s="45">
        <v>3</v>
      </c>
      <c r="N1322" s="45"/>
      <c r="O1322" s="45">
        <v>2</v>
      </c>
      <c r="P1322" s="45"/>
      <c r="Q1322" s="45"/>
      <c r="R1322" s="45"/>
      <c r="S1322" s="45"/>
      <c r="T1322" s="45"/>
      <c r="U1322" s="45"/>
      <c r="V1322" s="45"/>
      <c r="W1322" s="45">
        <v>1960164.54</v>
      </c>
      <c r="X1322" s="45">
        <v>1</v>
      </c>
      <c r="Y1322" s="45">
        <v>1960164.54</v>
      </c>
      <c r="Z1322" s="45"/>
      <c r="AA1322" s="45"/>
      <c r="AB1322" s="45"/>
    </row>
    <row r="1323" ht="12.75">
      <c r="A1323" s="45">
        <v>50</v>
      </c>
      <c r="B1323" s="45">
        <v>1</v>
      </c>
      <c r="C1323" s="45">
        <v>0</v>
      </c>
      <c r="D1323" s="45">
        <v>2</v>
      </c>
      <c r="E1323" s="45">
        <v>0</v>
      </c>
      <c r="F1323" s="45">
        <f>ROUND(F1322,O1323)</f>
        <v>1960164.54</v>
      </c>
      <c r="G1323" s="45" t="s">
        <v>177</v>
      </c>
      <c r="H1323" s="45" t="s">
        <v>178</v>
      </c>
      <c r="I1323" s="45"/>
      <c r="J1323" s="45"/>
      <c r="K1323" s="45">
        <v>212</v>
      </c>
      <c r="L1323" s="45">
        <v>28</v>
      </c>
      <c r="M1323" s="45">
        <v>0</v>
      </c>
      <c r="N1323" s="45"/>
      <c r="O1323" s="45">
        <v>2</v>
      </c>
      <c r="P1323" s="45"/>
      <c r="Q1323" s="45"/>
      <c r="R1323" s="45"/>
      <c r="S1323" s="45"/>
      <c r="T1323" s="45"/>
      <c r="U1323" s="45"/>
      <c r="V1323" s="45"/>
      <c r="W1323" s="45">
        <v>1960164.54</v>
      </c>
      <c r="X1323" s="45">
        <v>1</v>
      </c>
      <c r="Y1323" s="45">
        <v>1960164.54</v>
      </c>
      <c r="Z1323" s="45"/>
      <c r="AA1323" s="45"/>
      <c r="AB1323" s="45"/>
    </row>
    <row r="1324" ht="12.75">
      <c r="A1324" s="45">
        <v>50</v>
      </c>
      <c r="B1324" s="45">
        <v>1</v>
      </c>
      <c r="C1324" s="45">
        <v>0</v>
      </c>
      <c r="D1324" s="45">
        <v>2</v>
      </c>
      <c r="E1324" s="45">
        <v>0</v>
      </c>
      <c r="F1324" s="45">
        <f>ROUND(F1323*0.2,O1324)</f>
        <v>392032.90999999997</v>
      </c>
      <c r="G1324" s="45" t="s">
        <v>179</v>
      </c>
      <c r="H1324" s="45" t="s">
        <v>180</v>
      </c>
      <c r="I1324" s="45"/>
      <c r="J1324" s="45"/>
      <c r="K1324" s="45">
        <v>212</v>
      </c>
      <c r="L1324" s="45">
        <v>29</v>
      </c>
      <c r="M1324" s="45">
        <v>0</v>
      </c>
      <c r="N1324" s="45"/>
      <c r="O1324" s="45">
        <v>2</v>
      </c>
      <c r="P1324" s="45"/>
      <c r="Q1324" s="45"/>
      <c r="R1324" s="45"/>
      <c r="S1324" s="45"/>
      <c r="T1324" s="45"/>
      <c r="U1324" s="45"/>
      <c r="V1324" s="45"/>
      <c r="W1324" s="45">
        <v>392032.90999999997</v>
      </c>
      <c r="X1324" s="45">
        <v>1</v>
      </c>
      <c r="Y1324" s="45">
        <v>392032.90999999997</v>
      </c>
      <c r="Z1324" s="45"/>
      <c r="AA1324" s="45"/>
      <c r="AB1324" s="45"/>
    </row>
    <row r="1325" ht="12.75">
      <c r="A1325" s="45">
        <v>50</v>
      </c>
      <c r="B1325" s="45">
        <v>1</v>
      </c>
      <c r="C1325" s="45">
        <v>0</v>
      </c>
      <c r="D1325" s="45">
        <v>2</v>
      </c>
      <c r="E1325" s="45">
        <v>213</v>
      </c>
      <c r="F1325" s="45">
        <f>ROUND(F1323+F1324,O1325)</f>
        <v>2352197.4500000002</v>
      </c>
      <c r="G1325" s="45" t="s">
        <v>181</v>
      </c>
      <c r="H1325" s="45" t="s">
        <v>175</v>
      </c>
      <c r="I1325" s="45"/>
      <c r="J1325" s="45"/>
      <c r="K1325" s="45">
        <v>212</v>
      </c>
      <c r="L1325" s="45">
        <v>30</v>
      </c>
      <c r="M1325" s="45">
        <v>0</v>
      </c>
      <c r="N1325" s="45"/>
      <c r="O1325" s="45">
        <v>2</v>
      </c>
      <c r="P1325" s="45"/>
      <c r="Q1325" s="45"/>
      <c r="R1325" s="45"/>
      <c r="S1325" s="45"/>
      <c r="T1325" s="45"/>
      <c r="U1325" s="45"/>
      <c r="V1325" s="45"/>
      <c r="W1325" s="45">
        <v>2352197.4500000002</v>
      </c>
      <c r="X1325" s="45">
        <v>1</v>
      </c>
      <c r="Y1325" s="45">
        <v>2352197.4500000002</v>
      </c>
      <c r="Z1325" s="45"/>
      <c r="AA1325" s="45"/>
      <c r="AB1325" s="45"/>
    </row>
    <row r="1326" ht="12.75">
      <c r="A1326" s="45">
        <v>50</v>
      </c>
      <c r="B1326" s="45">
        <v>1</v>
      </c>
      <c r="C1326" s="45">
        <v>0</v>
      </c>
      <c r="D1326" s="45">
        <v>2</v>
      </c>
      <c r="E1326" s="45">
        <v>0</v>
      </c>
      <c r="F1326" s="45">
        <f>ROUND(F1325*0.5857501461,O1326)</f>
        <v>1377800</v>
      </c>
      <c r="G1326" s="45" t="s">
        <v>182</v>
      </c>
      <c r="H1326" s="45" t="s">
        <v>183</v>
      </c>
      <c r="I1326" s="45"/>
      <c r="J1326" s="45"/>
      <c r="K1326" s="45">
        <v>212</v>
      </c>
      <c r="L1326" s="45">
        <v>31</v>
      </c>
      <c r="M1326" s="45">
        <v>0</v>
      </c>
      <c r="N1326" s="45"/>
      <c r="O1326" s="45">
        <v>2</v>
      </c>
      <c r="P1326" s="45"/>
      <c r="Q1326" s="45"/>
      <c r="R1326" s="45"/>
      <c r="S1326" s="45"/>
      <c r="T1326" s="45"/>
      <c r="U1326" s="45"/>
      <c r="V1326" s="45"/>
      <c r="W1326" s="45">
        <v>1377800</v>
      </c>
      <c r="X1326" s="45">
        <v>1</v>
      </c>
      <c r="Y1326" s="45">
        <v>1377800</v>
      </c>
      <c r="Z1326" s="45"/>
      <c r="AA1326" s="45"/>
      <c r="AB1326" s="45"/>
    </row>
    <row r="1329" ht="12.75">
      <c r="A1329">
        <v>-1</v>
      </c>
    </row>
    <row r="1331" ht="12.75">
      <c r="A1331" s="44">
        <v>75</v>
      </c>
      <c r="B1331" s="44" t="s">
        <v>206</v>
      </c>
      <c r="C1331" s="44">
        <v>2021</v>
      </c>
      <c r="D1331" s="44">
        <v>0</v>
      </c>
      <c r="E1331" s="44">
        <v>10</v>
      </c>
      <c r="F1331" s="44">
        <v>0</v>
      </c>
      <c r="G1331" s="44">
        <v>0</v>
      </c>
      <c r="H1331" s="44">
        <v>1</v>
      </c>
      <c r="I1331" s="44">
        <v>0</v>
      </c>
      <c r="J1331" s="44">
        <v>1</v>
      </c>
      <c r="K1331" s="44">
        <v>78</v>
      </c>
      <c r="L1331" s="44">
        <v>30</v>
      </c>
      <c r="M1331" s="44">
        <v>0</v>
      </c>
      <c r="N1331" s="44">
        <v>52146028</v>
      </c>
      <c r="O1331" s="44">
        <v>1</v>
      </c>
    </row>
    <row r="1335" ht="12.75">
      <c r="A1335">
        <v>65</v>
      </c>
      <c r="C1335">
        <v>1</v>
      </c>
      <c r="D1335">
        <v>0</v>
      </c>
      <c r="E1335">
        <v>245</v>
      </c>
    </row>
  </sheetData>
  <printOptions headings="0" gridLines="1"/>
  <pageMargins left="0.75" right="0.75" top="0.5" bottom="0.5" header="0.51180555555555496" footer="0.51180555555555496"/>
  <pageSetup paperSize="9" scale="100" firstPageNumber="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topLeftCell="A31" zoomScale="100" workbookViewId="0">
      <selection activeCell="G4" activeCellId="0" sqref="G4"/>
    </sheetView>
  </sheetViews>
  <sheetFormatPr defaultColWidth="9.13671875" defaultRowHeight="12.75"/>
  <sheetData>
    <row r="1" ht="12.75">
      <c r="A1">
        <v>0</v>
      </c>
      <c r="B1" t="s">
        <v>85</v>
      </c>
      <c r="D1" t="s">
        <v>207</v>
      </c>
      <c r="F1">
        <v>0</v>
      </c>
      <c r="G1">
        <v>0</v>
      </c>
      <c r="H1">
        <v>0</v>
      </c>
      <c r="I1" t="s">
        <v>87</v>
      </c>
      <c r="K1">
        <v>1</v>
      </c>
      <c r="L1">
        <v>41967</v>
      </c>
      <c r="M1">
        <v>10</v>
      </c>
      <c r="N1">
        <v>11</v>
      </c>
      <c r="O1">
        <v>4</v>
      </c>
      <c r="P1">
        <v>0</v>
      </c>
      <c r="Q1">
        <v>0</v>
      </c>
    </row>
    <row r="12" ht="12.75">
      <c r="A12" s="42">
        <v>1</v>
      </c>
      <c r="B12" s="42">
        <v>55</v>
      </c>
      <c r="C12" s="42">
        <v>0</v>
      </c>
      <c r="D12" s="42"/>
      <c r="E12" s="42">
        <v>0</v>
      </c>
      <c r="F12" s="42" t="s">
        <v>88</v>
      </c>
      <c r="G12" s="42" t="s">
        <v>89</v>
      </c>
      <c r="H12" s="42"/>
      <c r="I12" s="42">
        <v>0</v>
      </c>
      <c r="J12" s="42"/>
      <c r="K12" s="42">
        <v>0</v>
      </c>
      <c r="L12" s="42">
        <v>0</v>
      </c>
      <c r="M12" s="42">
        <v>2</v>
      </c>
      <c r="N12" s="42"/>
      <c r="O12" s="42">
        <v>0</v>
      </c>
      <c r="P12" s="42">
        <v>0</v>
      </c>
      <c r="Q12" s="42">
        <v>0</v>
      </c>
      <c r="R12" s="42">
        <v>108</v>
      </c>
      <c r="S12" s="42"/>
      <c r="T12" s="42">
        <v>1</v>
      </c>
      <c r="U12" s="42"/>
      <c r="V12" s="42">
        <v>0</v>
      </c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>
        <v>0</v>
      </c>
      <c r="BC12" s="42"/>
      <c r="BD12" s="42"/>
      <c r="BE12" s="42"/>
      <c r="BF12" s="42"/>
      <c r="BG12" s="42"/>
      <c r="BH12" s="42" t="s">
        <v>90</v>
      </c>
      <c r="BI12" s="42" t="s">
        <v>91</v>
      </c>
      <c r="BJ12" s="42">
        <v>1</v>
      </c>
      <c r="BK12" s="42">
        <v>1</v>
      </c>
      <c r="BL12" s="42">
        <v>0</v>
      </c>
      <c r="BM12" s="42">
        <v>0</v>
      </c>
      <c r="BN12" s="42">
        <v>1</v>
      </c>
      <c r="BO12" s="42">
        <v>0</v>
      </c>
      <c r="BP12" s="42">
        <v>6</v>
      </c>
      <c r="BQ12" s="42">
        <v>2</v>
      </c>
      <c r="BR12" s="42">
        <v>1</v>
      </c>
      <c r="BS12" s="42">
        <v>1</v>
      </c>
      <c r="BT12" s="42">
        <v>0</v>
      </c>
      <c r="BU12" s="42">
        <v>0</v>
      </c>
      <c r="BV12" s="42">
        <v>0</v>
      </c>
      <c r="BW12" s="42">
        <v>0</v>
      </c>
      <c r="BX12" s="42">
        <v>0</v>
      </c>
      <c r="BY12" s="42" t="s">
        <v>92</v>
      </c>
      <c r="BZ12" s="42" t="s">
        <v>93</v>
      </c>
      <c r="CA12" s="42" t="s">
        <v>94</v>
      </c>
      <c r="CB12" s="42" t="s">
        <v>94</v>
      </c>
      <c r="CC12" s="42" t="s">
        <v>94</v>
      </c>
      <c r="CD12" s="42" t="s">
        <v>94</v>
      </c>
      <c r="CE12" s="42" t="s">
        <v>95</v>
      </c>
      <c r="CF12" s="42">
        <v>0</v>
      </c>
      <c r="CG12" s="42">
        <v>0</v>
      </c>
      <c r="CH12" s="42">
        <v>8</v>
      </c>
      <c r="CI12" s="42"/>
      <c r="CJ12" s="42"/>
      <c r="CK12" s="42">
        <v>0</v>
      </c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>
        <v>0</v>
      </c>
    </row>
    <row r="14" ht="12.75">
      <c r="A14" s="42">
        <v>22</v>
      </c>
      <c r="B14" s="42">
        <v>0</v>
      </c>
      <c r="C14" s="42">
        <v>0</v>
      </c>
      <c r="D14" s="42">
        <v>52146028</v>
      </c>
      <c r="E14" s="42">
        <v>0</v>
      </c>
      <c r="F14" s="42">
        <v>3</v>
      </c>
      <c r="G14" s="42"/>
      <c r="H14" s="42"/>
      <c r="I14" s="42"/>
      <c r="J14" s="42"/>
      <c r="K14" s="42"/>
      <c r="L14" s="42"/>
      <c r="M14" s="42"/>
      <c r="N14" s="42"/>
      <c r="O14" s="42"/>
    </row>
    <row r="16" ht="12.75">
      <c r="A16" s="46">
        <v>3</v>
      </c>
      <c r="B16" s="46">
        <v>1</v>
      </c>
      <c r="C16" s="46" t="s">
        <v>96</v>
      </c>
      <c r="D16" s="46" t="s">
        <v>208</v>
      </c>
      <c r="E16" s="47">
        <f>(Source!F1281)/1000</f>
        <v>0</v>
      </c>
      <c r="F16" s="47">
        <f>(Source!F1282)/1000</f>
        <v>0</v>
      </c>
      <c r="G16" s="47">
        <f>(Source!F1273)/1000</f>
        <v>0</v>
      </c>
      <c r="H16" s="47">
        <f>(Source!F1283)/1000+(Source!F1284)/1000</f>
        <v>1960.16454</v>
      </c>
      <c r="I16" s="47">
        <f>E16+F16+G16+H16</f>
        <v>1960.16454</v>
      </c>
      <c r="J16" s="47">
        <f>(Source!F1279)/1000</f>
        <v>168.66220000000001</v>
      </c>
      <c r="AI16" s="46">
        <v>0</v>
      </c>
      <c r="AJ16" s="46">
        <v>0</v>
      </c>
      <c r="AK16" s="46"/>
      <c r="AL16" s="46"/>
      <c r="AM16" s="46"/>
      <c r="AN16" s="46">
        <v>0</v>
      </c>
      <c r="AO16" s="46"/>
      <c r="AP16" s="46"/>
      <c r="AT16" s="47">
        <v>1698585.8</v>
      </c>
      <c r="AU16" s="47">
        <v>909207.5</v>
      </c>
      <c r="AV16" s="47">
        <v>0</v>
      </c>
      <c r="AW16" s="47">
        <v>0</v>
      </c>
      <c r="AX16" s="47">
        <v>0</v>
      </c>
      <c r="AY16" s="47">
        <v>620716.09999999998</v>
      </c>
      <c r="AZ16" s="47">
        <v>322723.87</v>
      </c>
      <c r="BA16" s="47">
        <v>168662.20000000001</v>
      </c>
      <c r="BB16" s="47">
        <v>0</v>
      </c>
      <c r="BC16" s="47">
        <v>0</v>
      </c>
      <c r="BD16" s="47">
        <v>1960164.54</v>
      </c>
      <c r="BE16" s="47">
        <v>0</v>
      </c>
      <c r="BF16" s="47">
        <v>654.79999999999995</v>
      </c>
      <c r="BG16" s="47">
        <v>0</v>
      </c>
      <c r="BH16" s="47">
        <v>0</v>
      </c>
      <c r="BI16" s="47">
        <v>118063.53999999999</v>
      </c>
      <c r="BJ16" s="47">
        <v>16866.220000000001</v>
      </c>
      <c r="BK16" s="47">
        <v>1960164.54</v>
      </c>
    </row>
    <row r="18" ht="12.75">
      <c r="A18">
        <v>51</v>
      </c>
      <c r="E18" s="48">
        <f>SUMIF(A16:A17,3,E16:E17)</f>
        <v>0</v>
      </c>
      <c r="F18" s="48">
        <f>SUMIF(A16:A17,3,F16:F17)</f>
        <v>0</v>
      </c>
      <c r="G18" s="48">
        <f>SUMIF(A16:A17,3,G16:G17)</f>
        <v>0</v>
      </c>
      <c r="H18" s="48">
        <f>SUMIF(A16:A17,3,H16:H17)</f>
        <v>1960.16454</v>
      </c>
      <c r="I18" s="48">
        <f>SUMIF(A16:A17,3,I16:I17)</f>
        <v>1960.16454</v>
      </c>
      <c r="J18" s="48">
        <f>SUMIF(A16:A17,3,J16:J17)</f>
        <v>168.66220000000001</v>
      </c>
      <c r="K18" s="48"/>
      <c r="L18" s="48"/>
      <c r="M18" s="48"/>
      <c r="N18" s="48"/>
      <c r="O18" s="48"/>
      <c r="P18" s="48"/>
      <c r="Q18" s="48"/>
      <c r="R18" s="48"/>
      <c r="S18" s="48"/>
    </row>
    <row r="20" ht="12.75">
      <c r="A20" s="45">
        <v>50</v>
      </c>
      <c r="B20" s="45">
        <v>0</v>
      </c>
      <c r="C20" s="45">
        <v>0</v>
      </c>
      <c r="D20" s="45">
        <v>1</v>
      </c>
      <c r="E20" s="45">
        <v>201</v>
      </c>
      <c r="F20" s="45">
        <v>1698585.8</v>
      </c>
      <c r="G20" s="45" t="s">
        <v>123</v>
      </c>
      <c r="H20" s="45" t="s">
        <v>124</v>
      </c>
      <c r="I20" s="45"/>
      <c r="J20" s="45"/>
      <c r="K20" s="45">
        <v>201</v>
      </c>
      <c r="L20" s="45">
        <v>1</v>
      </c>
      <c r="M20" s="45">
        <v>3</v>
      </c>
      <c r="N20" s="45"/>
      <c r="O20" s="45">
        <v>2</v>
      </c>
      <c r="P20" s="45"/>
    </row>
    <row r="21" ht="12.75">
      <c r="A21" s="45">
        <v>50</v>
      </c>
      <c r="B21" s="45">
        <v>0</v>
      </c>
      <c r="C21" s="45">
        <v>0</v>
      </c>
      <c r="D21" s="45">
        <v>1</v>
      </c>
      <c r="E21" s="45">
        <v>202</v>
      </c>
      <c r="F21" s="45">
        <v>909207.5</v>
      </c>
      <c r="G21" s="45" t="s">
        <v>125</v>
      </c>
      <c r="H21" s="45" t="s">
        <v>126</v>
      </c>
      <c r="I21" s="45"/>
      <c r="J21" s="45"/>
      <c r="K21" s="45">
        <v>202</v>
      </c>
      <c r="L21" s="45">
        <v>2</v>
      </c>
      <c r="M21" s="45">
        <v>3</v>
      </c>
      <c r="N21" s="45"/>
      <c r="O21" s="45">
        <v>2</v>
      </c>
      <c r="P21" s="45"/>
    </row>
    <row r="22" ht="12.75">
      <c r="A22" s="45">
        <v>50</v>
      </c>
      <c r="B22" s="45">
        <v>0</v>
      </c>
      <c r="C22" s="45">
        <v>0</v>
      </c>
      <c r="D22" s="45">
        <v>1</v>
      </c>
      <c r="E22" s="45">
        <v>222</v>
      </c>
      <c r="F22" s="45">
        <v>0</v>
      </c>
      <c r="G22" s="45" t="s">
        <v>127</v>
      </c>
      <c r="H22" s="45" t="s">
        <v>128</v>
      </c>
      <c r="I22" s="45"/>
      <c r="J22" s="45"/>
      <c r="K22" s="45">
        <v>222</v>
      </c>
      <c r="L22" s="45">
        <v>3</v>
      </c>
      <c r="M22" s="45">
        <v>3</v>
      </c>
      <c r="N22" s="45"/>
      <c r="O22" s="45">
        <v>2</v>
      </c>
      <c r="P22" s="45"/>
    </row>
    <row r="23" ht="12.75">
      <c r="A23" s="45">
        <v>50</v>
      </c>
      <c r="B23" s="45">
        <v>0</v>
      </c>
      <c r="C23" s="45">
        <v>0</v>
      </c>
      <c r="D23" s="45">
        <v>1</v>
      </c>
      <c r="E23" s="45">
        <v>225</v>
      </c>
      <c r="F23" s="45">
        <v>909207.5</v>
      </c>
      <c r="G23" s="45" t="s">
        <v>129</v>
      </c>
      <c r="H23" s="45" t="s">
        <v>130</v>
      </c>
      <c r="I23" s="45"/>
      <c r="J23" s="45"/>
      <c r="K23" s="45">
        <v>225</v>
      </c>
      <c r="L23" s="45">
        <v>4</v>
      </c>
      <c r="M23" s="45">
        <v>3</v>
      </c>
      <c r="N23" s="45"/>
      <c r="O23" s="45">
        <v>2</v>
      </c>
      <c r="P23" s="45"/>
    </row>
    <row r="24" ht="12.75">
      <c r="A24" s="45">
        <v>50</v>
      </c>
      <c r="B24" s="45">
        <v>0</v>
      </c>
      <c r="C24" s="45">
        <v>0</v>
      </c>
      <c r="D24" s="45">
        <v>1</v>
      </c>
      <c r="E24" s="45">
        <v>226</v>
      </c>
      <c r="F24" s="45">
        <v>909207.5</v>
      </c>
      <c r="G24" s="45" t="s">
        <v>131</v>
      </c>
      <c r="H24" s="45" t="s">
        <v>132</v>
      </c>
      <c r="I24" s="45"/>
      <c r="J24" s="45"/>
      <c r="K24" s="45">
        <v>226</v>
      </c>
      <c r="L24" s="45">
        <v>5</v>
      </c>
      <c r="M24" s="45">
        <v>3</v>
      </c>
      <c r="N24" s="45"/>
      <c r="O24" s="45">
        <v>2</v>
      </c>
      <c r="P24" s="45"/>
    </row>
    <row r="25" ht="12.75">
      <c r="A25" s="45">
        <v>50</v>
      </c>
      <c r="B25" s="45">
        <v>0</v>
      </c>
      <c r="C25" s="45">
        <v>0</v>
      </c>
      <c r="D25" s="45">
        <v>1</v>
      </c>
      <c r="E25" s="45">
        <v>227</v>
      </c>
      <c r="F25" s="45">
        <v>0</v>
      </c>
      <c r="G25" s="45" t="s">
        <v>133</v>
      </c>
      <c r="H25" s="45" t="s">
        <v>134</v>
      </c>
      <c r="I25" s="45"/>
      <c r="J25" s="45"/>
      <c r="K25" s="45">
        <v>227</v>
      </c>
      <c r="L25" s="45">
        <v>6</v>
      </c>
      <c r="M25" s="45">
        <v>3</v>
      </c>
      <c r="N25" s="45"/>
      <c r="O25" s="45">
        <v>2</v>
      </c>
      <c r="P25" s="45"/>
    </row>
    <row r="26" ht="12.75">
      <c r="A26" s="45">
        <v>50</v>
      </c>
      <c r="B26" s="45">
        <v>0</v>
      </c>
      <c r="C26" s="45">
        <v>0</v>
      </c>
      <c r="D26" s="45">
        <v>1</v>
      </c>
      <c r="E26" s="45">
        <v>228</v>
      </c>
      <c r="F26" s="45">
        <v>909207.5</v>
      </c>
      <c r="G26" s="45" t="s">
        <v>135</v>
      </c>
      <c r="H26" s="45" t="s">
        <v>136</v>
      </c>
      <c r="I26" s="45"/>
      <c r="J26" s="45"/>
      <c r="K26" s="45">
        <v>228</v>
      </c>
      <c r="L26" s="45">
        <v>7</v>
      </c>
      <c r="M26" s="45">
        <v>3</v>
      </c>
      <c r="N26" s="45"/>
      <c r="O26" s="45">
        <v>2</v>
      </c>
      <c r="P26" s="45"/>
    </row>
    <row r="27" ht="12.75">
      <c r="A27" s="45">
        <v>50</v>
      </c>
      <c r="B27" s="45">
        <v>0</v>
      </c>
      <c r="C27" s="45">
        <v>0</v>
      </c>
      <c r="D27" s="45">
        <v>1</v>
      </c>
      <c r="E27" s="45">
        <v>216</v>
      </c>
      <c r="F27" s="45">
        <v>0</v>
      </c>
      <c r="G27" s="45" t="s">
        <v>137</v>
      </c>
      <c r="H27" s="45" t="s">
        <v>138</v>
      </c>
      <c r="I27" s="45"/>
      <c r="J27" s="45"/>
      <c r="K27" s="45">
        <v>216</v>
      </c>
      <c r="L27" s="45">
        <v>8</v>
      </c>
      <c r="M27" s="45">
        <v>3</v>
      </c>
      <c r="N27" s="45"/>
      <c r="O27" s="45">
        <v>2</v>
      </c>
      <c r="P27" s="45"/>
    </row>
    <row r="28" ht="12.75">
      <c r="A28" s="45">
        <v>50</v>
      </c>
      <c r="B28" s="45">
        <v>0</v>
      </c>
      <c r="C28" s="45">
        <v>0</v>
      </c>
      <c r="D28" s="45">
        <v>1</v>
      </c>
      <c r="E28" s="45">
        <v>223</v>
      </c>
      <c r="F28" s="45">
        <v>0</v>
      </c>
      <c r="G28" s="45" t="s">
        <v>139</v>
      </c>
      <c r="H28" s="45" t="s">
        <v>140</v>
      </c>
      <c r="I28" s="45"/>
      <c r="J28" s="45"/>
      <c r="K28" s="45">
        <v>223</v>
      </c>
      <c r="L28" s="45">
        <v>9</v>
      </c>
      <c r="M28" s="45">
        <v>3</v>
      </c>
      <c r="N28" s="45"/>
      <c r="O28" s="45">
        <v>2</v>
      </c>
      <c r="P28" s="45"/>
    </row>
    <row r="29" ht="12.75">
      <c r="A29" s="45">
        <v>50</v>
      </c>
      <c r="B29" s="45">
        <v>0</v>
      </c>
      <c r="C29" s="45">
        <v>0</v>
      </c>
      <c r="D29" s="45">
        <v>1</v>
      </c>
      <c r="E29" s="45">
        <v>229</v>
      </c>
      <c r="F29" s="45">
        <v>0</v>
      </c>
      <c r="G29" s="45" t="s">
        <v>141</v>
      </c>
      <c r="H29" s="45" t="s">
        <v>142</v>
      </c>
      <c r="I29" s="45"/>
      <c r="J29" s="45"/>
      <c r="K29" s="45">
        <v>229</v>
      </c>
      <c r="L29" s="45">
        <v>10</v>
      </c>
      <c r="M29" s="45">
        <v>3</v>
      </c>
      <c r="N29" s="45"/>
      <c r="O29" s="45">
        <v>2</v>
      </c>
      <c r="P29" s="45"/>
    </row>
    <row r="30" ht="12.75">
      <c r="A30" s="45">
        <v>50</v>
      </c>
      <c r="B30" s="45">
        <v>0</v>
      </c>
      <c r="C30" s="45">
        <v>0</v>
      </c>
      <c r="D30" s="45">
        <v>1</v>
      </c>
      <c r="E30" s="45">
        <v>203</v>
      </c>
      <c r="F30" s="45">
        <v>620716.09999999998</v>
      </c>
      <c r="G30" s="45" t="s">
        <v>143</v>
      </c>
      <c r="H30" s="45" t="s">
        <v>144</v>
      </c>
      <c r="I30" s="45"/>
      <c r="J30" s="45"/>
      <c r="K30" s="45">
        <v>203</v>
      </c>
      <c r="L30" s="45">
        <v>11</v>
      </c>
      <c r="M30" s="45">
        <v>3</v>
      </c>
      <c r="N30" s="45"/>
      <c r="O30" s="45">
        <v>2</v>
      </c>
      <c r="P30" s="45"/>
    </row>
    <row r="31" ht="12.75">
      <c r="A31" s="45">
        <v>50</v>
      </c>
      <c r="B31" s="45">
        <v>0</v>
      </c>
      <c r="C31" s="45">
        <v>0</v>
      </c>
      <c r="D31" s="45">
        <v>1</v>
      </c>
      <c r="E31" s="45">
        <v>231</v>
      </c>
      <c r="F31" s="45">
        <v>0</v>
      </c>
      <c r="G31" s="45" t="s">
        <v>145</v>
      </c>
      <c r="H31" s="45" t="s">
        <v>146</v>
      </c>
      <c r="I31" s="45"/>
      <c r="J31" s="45"/>
      <c r="K31" s="45">
        <v>231</v>
      </c>
      <c r="L31" s="45">
        <v>12</v>
      </c>
      <c r="M31" s="45">
        <v>3</v>
      </c>
      <c r="N31" s="45"/>
      <c r="O31" s="45">
        <v>2</v>
      </c>
      <c r="P31" s="45"/>
    </row>
    <row r="32" ht="12.75">
      <c r="A32" s="45">
        <v>50</v>
      </c>
      <c r="B32" s="45">
        <v>0</v>
      </c>
      <c r="C32" s="45">
        <v>0</v>
      </c>
      <c r="D32" s="45">
        <v>1</v>
      </c>
      <c r="E32" s="45">
        <v>204</v>
      </c>
      <c r="F32" s="45">
        <v>322723.87</v>
      </c>
      <c r="G32" s="45" t="s">
        <v>147</v>
      </c>
      <c r="H32" s="45" t="s">
        <v>148</v>
      </c>
      <c r="I32" s="45"/>
      <c r="J32" s="45"/>
      <c r="K32" s="45">
        <v>204</v>
      </c>
      <c r="L32" s="45">
        <v>13</v>
      </c>
      <c r="M32" s="45">
        <v>3</v>
      </c>
      <c r="N32" s="45"/>
      <c r="O32" s="45">
        <v>2</v>
      </c>
      <c r="P32" s="45"/>
    </row>
    <row r="33" ht="12.75">
      <c r="A33" s="45">
        <v>50</v>
      </c>
      <c r="B33" s="45">
        <v>0</v>
      </c>
      <c r="C33" s="45">
        <v>0</v>
      </c>
      <c r="D33" s="45">
        <v>1</v>
      </c>
      <c r="E33" s="45">
        <v>205</v>
      </c>
      <c r="F33" s="45">
        <v>168662.20000000001</v>
      </c>
      <c r="G33" s="45" t="s">
        <v>149</v>
      </c>
      <c r="H33" s="45" t="s">
        <v>150</v>
      </c>
      <c r="I33" s="45"/>
      <c r="J33" s="45"/>
      <c r="K33" s="45">
        <v>205</v>
      </c>
      <c r="L33" s="45">
        <v>14</v>
      </c>
      <c r="M33" s="45">
        <v>3</v>
      </c>
      <c r="N33" s="45"/>
      <c r="O33" s="45">
        <v>2</v>
      </c>
      <c r="P33" s="45"/>
    </row>
    <row r="34" ht="12.75">
      <c r="A34" s="45">
        <v>50</v>
      </c>
      <c r="B34" s="45">
        <v>0</v>
      </c>
      <c r="C34" s="45">
        <v>0</v>
      </c>
      <c r="D34" s="45">
        <v>1</v>
      </c>
      <c r="E34" s="45">
        <v>232</v>
      </c>
      <c r="F34" s="45">
        <v>0</v>
      </c>
      <c r="G34" s="45" t="s">
        <v>151</v>
      </c>
      <c r="H34" s="45" t="s">
        <v>152</v>
      </c>
      <c r="I34" s="45"/>
      <c r="J34" s="45"/>
      <c r="K34" s="45">
        <v>232</v>
      </c>
      <c r="L34" s="45">
        <v>15</v>
      </c>
      <c r="M34" s="45">
        <v>3</v>
      </c>
      <c r="N34" s="45"/>
      <c r="O34" s="45">
        <v>2</v>
      </c>
      <c r="P34" s="45"/>
    </row>
    <row r="35" ht="12.75">
      <c r="A35" s="45">
        <v>50</v>
      </c>
      <c r="B35" s="45">
        <v>0</v>
      </c>
      <c r="C35" s="45">
        <v>0</v>
      </c>
      <c r="D35" s="45">
        <v>1</v>
      </c>
      <c r="E35" s="45">
        <v>214</v>
      </c>
      <c r="F35" s="45">
        <v>0</v>
      </c>
      <c r="G35" s="45" t="s">
        <v>153</v>
      </c>
      <c r="H35" s="45" t="s">
        <v>154</v>
      </c>
      <c r="I35" s="45"/>
      <c r="J35" s="45"/>
      <c r="K35" s="45">
        <v>214</v>
      </c>
      <c r="L35" s="45">
        <v>16</v>
      </c>
      <c r="M35" s="45">
        <v>3</v>
      </c>
      <c r="N35" s="45"/>
      <c r="O35" s="45">
        <v>2</v>
      </c>
      <c r="P35" s="45"/>
    </row>
    <row r="36" ht="12.75">
      <c r="A36" s="45">
        <v>50</v>
      </c>
      <c r="B36" s="45">
        <v>0</v>
      </c>
      <c r="C36" s="45">
        <v>0</v>
      </c>
      <c r="D36" s="45">
        <v>1</v>
      </c>
      <c r="E36" s="45">
        <v>215</v>
      </c>
      <c r="F36" s="45">
        <v>0</v>
      </c>
      <c r="G36" s="45" t="s">
        <v>155</v>
      </c>
      <c r="H36" s="45" t="s">
        <v>156</v>
      </c>
      <c r="I36" s="45"/>
      <c r="J36" s="45"/>
      <c r="K36" s="45">
        <v>215</v>
      </c>
      <c r="L36" s="45">
        <v>17</v>
      </c>
      <c r="M36" s="45">
        <v>3</v>
      </c>
      <c r="N36" s="45"/>
      <c r="O36" s="45">
        <v>2</v>
      </c>
      <c r="P36" s="45"/>
    </row>
    <row r="37" ht="12.75">
      <c r="A37" s="45">
        <v>50</v>
      </c>
      <c r="B37" s="45">
        <v>0</v>
      </c>
      <c r="C37" s="45">
        <v>0</v>
      </c>
      <c r="D37" s="45">
        <v>1</v>
      </c>
      <c r="E37" s="45">
        <v>217</v>
      </c>
      <c r="F37" s="45">
        <v>1960164.54</v>
      </c>
      <c r="G37" s="45" t="s">
        <v>157</v>
      </c>
      <c r="H37" s="45" t="s">
        <v>158</v>
      </c>
      <c r="I37" s="45"/>
      <c r="J37" s="45"/>
      <c r="K37" s="45">
        <v>217</v>
      </c>
      <c r="L37" s="45">
        <v>18</v>
      </c>
      <c r="M37" s="45">
        <v>3</v>
      </c>
      <c r="N37" s="45"/>
      <c r="O37" s="45">
        <v>2</v>
      </c>
      <c r="P37" s="45"/>
    </row>
    <row r="38" ht="12.75">
      <c r="A38" s="45">
        <v>50</v>
      </c>
      <c r="B38" s="45">
        <v>0</v>
      </c>
      <c r="C38" s="45">
        <v>0</v>
      </c>
      <c r="D38" s="45">
        <v>1</v>
      </c>
      <c r="E38" s="45">
        <v>230</v>
      </c>
      <c r="F38" s="45">
        <v>0</v>
      </c>
      <c r="G38" s="45" t="s">
        <v>159</v>
      </c>
      <c r="H38" s="45" t="s">
        <v>160</v>
      </c>
      <c r="I38" s="45"/>
      <c r="J38" s="45"/>
      <c r="K38" s="45">
        <v>230</v>
      </c>
      <c r="L38" s="45">
        <v>19</v>
      </c>
      <c r="M38" s="45">
        <v>3</v>
      </c>
      <c r="N38" s="45"/>
      <c r="O38" s="45">
        <v>2</v>
      </c>
      <c r="P38" s="45"/>
    </row>
    <row r="39" ht="12.75">
      <c r="A39" s="45">
        <v>50</v>
      </c>
      <c r="B39" s="45">
        <v>0</v>
      </c>
      <c r="C39" s="45">
        <v>0</v>
      </c>
      <c r="D39" s="45">
        <v>1</v>
      </c>
      <c r="E39" s="45">
        <v>206</v>
      </c>
      <c r="F39" s="45">
        <v>0</v>
      </c>
      <c r="G39" s="45" t="s">
        <v>161</v>
      </c>
      <c r="H39" s="45" t="s">
        <v>162</v>
      </c>
      <c r="I39" s="45"/>
      <c r="J39" s="45"/>
      <c r="K39" s="45">
        <v>206</v>
      </c>
      <c r="L39" s="45">
        <v>20</v>
      </c>
      <c r="M39" s="45">
        <v>3</v>
      </c>
      <c r="N39" s="45"/>
      <c r="O39" s="45">
        <v>2</v>
      </c>
      <c r="P39" s="45"/>
    </row>
    <row r="40" ht="12.75">
      <c r="A40" s="45">
        <v>50</v>
      </c>
      <c r="B40" s="45">
        <v>0</v>
      </c>
      <c r="C40" s="45">
        <v>0</v>
      </c>
      <c r="D40" s="45">
        <v>1</v>
      </c>
      <c r="E40" s="45">
        <v>207</v>
      </c>
      <c r="F40" s="45">
        <v>654.79999999999995</v>
      </c>
      <c r="G40" s="45" t="s">
        <v>163</v>
      </c>
      <c r="H40" s="45" t="s">
        <v>164</v>
      </c>
      <c r="I40" s="45"/>
      <c r="J40" s="45"/>
      <c r="K40" s="45">
        <v>207</v>
      </c>
      <c r="L40" s="45">
        <v>21</v>
      </c>
      <c r="M40" s="45">
        <v>3</v>
      </c>
      <c r="N40" s="45"/>
      <c r="O40" s="45">
        <v>-1</v>
      </c>
      <c r="P40" s="45"/>
    </row>
    <row r="41" ht="12.75">
      <c r="A41" s="45">
        <v>50</v>
      </c>
      <c r="B41" s="45">
        <v>0</v>
      </c>
      <c r="C41" s="45">
        <v>0</v>
      </c>
      <c r="D41" s="45">
        <v>1</v>
      </c>
      <c r="E41" s="45">
        <v>208</v>
      </c>
      <c r="F41" s="45">
        <v>0</v>
      </c>
      <c r="G41" s="45" t="s">
        <v>165</v>
      </c>
      <c r="H41" s="45" t="s">
        <v>166</v>
      </c>
      <c r="I41" s="45"/>
      <c r="J41" s="45"/>
      <c r="K41" s="45">
        <v>208</v>
      </c>
      <c r="L41" s="45">
        <v>22</v>
      </c>
      <c r="M41" s="45">
        <v>3</v>
      </c>
      <c r="N41" s="45"/>
      <c r="O41" s="45">
        <v>-1</v>
      </c>
      <c r="P41" s="45"/>
    </row>
    <row r="42" ht="12.75">
      <c r="A42" s="45">
        <v>50</v>
      </c>
      <c r="B42" s="45">
        <v>0</v>
      </c>
      <c r="C42" s="45">
        <v>0</v>
      </c>
      <c r="D42" s="45">
        <v>1</v>
      </c>
      <c r="E42" s="45">
        <v>209</v>
      </c>
      <c r="F42" s="45">
        <v>0</v>
      </c>
      <c r="G42" s="45" t="s">
        <v>167</v>
      </c>
      <c r="H42" s="45" t="s">
        <v>168</v>
      </c>
      <c r="I42" s="45"/>
      <c r="J42" s="45"/>
      <c r="K42" s="45">
        <v>209</v>
      </c>
      <c r="L42" s="45">
        <v>23</v>
      </c>
      <c r="M42" s="45">
        <v>3</v>
      </c>
      <c r="N42" s="45"/>
      <c r="O42" s="45">
        <v>2</v>
      </c>
      <c r="P42" s="45"/>
    </row>
    <row r="43" ht="12.75">
      <c r="A43" s="45">
        <v>50</v>
      </c>
      <c r="B43" s="45">
        <v>0</v>
      </c>
      <c r="C43" s="45">
        <v>0</v>
      </c>
      <c r="D43" s="45">
        <v>1</v>
      </c>
      <c r="E43" s="45">
        <v>233</v>
      </c>
      <c r="F43" s="45">
        <v>0</v>
      </c>
      <c r="G43" s="45" t="s">
        <v>169</v>
      </c>
      <c r="H43" s="45" t="s">
        <v>170</v>
      </c>
      <c r="I43" s="45"/>
      <c r="J43" s="45"/>
      <c r="K43" s="45">
        <v>233</v>
      </c>
      <c r="L43" s="45">
        <v>24</v>
      </c>
      <c r="M43" s="45">
        <v>3</v>
      </c>
      <c r="N43" s="45"/>
      <c r="O43" s="45">
        <v>2</v>
      </c>
      <c r="P43" s="45"/>
    </row>
    <row r="44" ht="12.75">
      <c r="A44" s="45">
        <v>50</v>
      </c>
      <c r="B44" s="45">
        <v>0</v>
      </c>
      <c r="C44" s="45">
        <v>0</v>
      </c>
      <c r="D44" s="45">
        <v>1</v>
      </c>
      <c r="E44" s="45">
        <v>210</v>
      </c>
      <c r="F44" s="45">
        <v>118063.53999999999</v>
      </c>
      <c r="G44" s="45" t="s">
        <v>171</v>
      </c>
      <c r="H44" s="45" t="s">
        <v>172</v>
      </c>
      <c r="I44" s="45"/>
      <c r="J44" s="45"/>
      <c r="K44" s="45">
        <v>210</v>
      </c>
      <c r="L44" s="45">
        <v>25</v>
      </c>
      <c r="M44" s="45">
        <v>3</v>
      </c>
      <c r="N44" s="45"/>
      <c r="O44" s="45">
        <v>2</v>
      </c>
      <c r="P44" s="45"/>
    </row>
    <row r="45" ht="12.75">
      <c r="A45" s="45">
        <v>50</v>
      </c>
      <c r="B45" s="45">
        <v>0</v>
      </c>
      <c r="C45" s="45">
        <v>0</v>
      </c>
      <c r="D45" s="45">
        <v>1</v>
      </c>
      <c r="E45" s="45">
        <v>211</v>
      </c>
      <c r="F45" s="45">
        <v>16866.220000000001</v>
      </c>
      <c r="G45" s="45" t="s">
        <v>173</v>
      </c>
      <c r="H45" s="45" t="s">
        <v>174</v>
      </c>
      <c r="I45" s="45"/>
      <c r="J45" s="45"/>
      <c r="K45" s="45">
        <v>211</v>
      </c>
      <c r="L45" s="45">
        <v>26</v>
      </c>
      <c r="M45" s="45">
        <v>3</v>
      </c>
      <c r="N45" s="45"/>
      <c r="O45" s="45">
        <v>2</v>
      </c>
      <c r="P45" s="45"/>
    </row>
    <row r="46" ht="12.75">
      <c r="A46" s="45">
        <v>50</v>
      </c>
      <c r="B46" s="45">
        <v>0</v>
      </c>
      <c r="C46" s="45">
        <v>0</v>
      </c>
      <c r="D46" s="45">
        <v>1</v>
      </c>
      <c r="E46" s="45">
        <v>224</v>
      </c>
      <c r="F46" s="45">
        <v>1960164.54</v>
      </c>
      <c r="G46" s="45" t="s">
        <v>175</v>
      </c>
      <c r="H46" s="45" t="s">
        <v>176</v>
      </c>
      <c r="I46" s="45"/>
      <c r="J46" s="45"/>
      <c r="K46" s="45">
        <v>224</v>
      </c>
      <c r="L46" s="45">
        <v>27</v>
      </c>
      <c r="M46" s="45">
        <v>3</v>
      </c>
      <c r="N46" s="45"/>
      <c r="O46" s="45">
        <v>2</v>
      </c>
      <c r="P46" s="45"/>
    </row>
    <row r="47" ht="12.75">
      <c r="A47" s="45">
        <v>50</v>
      </c>
      <c r="B47" s="45">
        <v>1</v>
      </c>
      <c r="C47" s="45">
        <v>0</v>
      </c>
      <c r="D47" s="45">
        <v>2</v>
      </c>
      <c r="E47" s="45">
        <v>0</v>
      </c>
      <c r="F47" s="45">
        <v>1960164.54</v>
      </c>
      <c r="G47" s="45" t="s">
        <v>177</v>
      </c>
      <c r="H47" s="45" t="s">
        <v>178</v>
      </c>
      <c r="I47" s="45"/>
      <c r="J47" s="45"/>
      <c r="K47" s="45">
        <v>212</v>
      </c>
      <c r="L47" s="45">
        <v>28</v>
      </c>
      <c r="M47" s="45">
        <v>0</v>
      </c>
      <c r="N47" s="45"/>
      <c r="O47" s="45">
        <v>2</v>
      </c>
      <c r="P47" s="45"/>
    </row>
    <row r="48" ht="12.75">
      <c r="A48" s="45">
        <v>50</v>
      </c>
      <c r="B48" s="45">
        <v>1</v>
      </c>
      <c r="C48" s="45">
        <v>0</v>
      </c>
      <c r="D48" s="45">
        <v>2</v>
      </c>
      <c r="E48" s="45">
        <v>0</v>
      </c>
      <c r="F48" s="45">
        <v>392032.90999999997</v>
      </c>
      <c r="G48" s="45" t="s">
        <v>179</v>
      </c>
      <c r="H48" s="45" t="s">
        <v>180</v>
      </c>
      <c r="I48" s="45"/>
      <c r="J48" s="45"/>
      <c r="K48" s="45">
        <v>212</v>
      </c>
      <c r="L48" s="45">
        <v>29</v>
      </c>
      <c r="M48" s="45">
        <v>0</v>
      </c>
      <c r="N48" s="45"/>
      <c r="O48" s="45">
        <v>2</v>
      </c>
      <c r="P48" s="45"/>
    </row>
    <row r="49" ht="12.75">
      <c r="A49" s="45">
        <v>50</v>
      </c>
      <c r="B49" s="45">
        <v>1</v>
      </c>
      <c r="C49" s="45">
        <v>0</v>
      </c>
      <c r="D49" s="45">
        <v>2</v>
      </c>
      <c r="E49" s="45">
        <v>213</v>
      </c>
      <c r="F49" s="45">
        <v>2352197.4500000002</v>
      </c>
      <c r="G49" s="45" t="s">
        <v>181</v>
      </c>
      <c r="H49" s="45" t="s">
        <v>175</v>
      </c>
      <c r="I49" s="45"/>
      <c r="J49" s="45"/>
      <c r="K49" s="45">
        <v>212</v>
      </c>
      <c r="L49" s="45">
        <v>30</v>
      </c>
      <c r="M49" s="45">
        <v>0</v>
      </c>
      <c r="N49" s="45"/>
      <c r="O49" s="45">
        <v>2</v>
      </c>
      <c r="P49" s="45"/>
    </row>
    <row r="50" ht="12.75">
      <c r="A50" s="45">
        <v>50</v>
      </c>
      <c r="B50" s="45">
        <v>1</v>
      </c>
      <c r="C50" s="45">
        <v>0</v>
      </c>
      <c r="D50" s="45">
        <v>2</v>
      </c>
      <c r="E50" s="45">
        <v>0</v>
      </c>
      <c r="F50" s="45">
        <v>1377800</v>
      </c>
      <c r="G50" s="45" t="s">
        <v>182</v>
      </c>
      <c r="H50" s="45" t="s">
        <v>183</v>
      </c>
      <c r="I50" s="45"/>
      <c r="J50" s="45"/>
      <c r="K50" s="45">
        <v>212</v>
      </c>
      <c r="L50" s="45">
        <v>31</v>
      </c>
      <c r="M50" s="45">
        <v>0</v>
      </c>
      <c r="N50" s="45"/>
      <c r="O50" s="45">
        <v>2</v>
      </c>
      <c r="P50" s="45"/>
    </row>
    <row r="52" ht="12.75">
      <c r="A52">
        <v>-1</v>
      </c>
    </row>
    <row r="55" ht="12.75">
      <c r="A55" s="44">
        <v>75</v>
      </c>
      <c r="B55" s="44" t="s">
        <v>206</v>
      </c>
      <c r="C55" s="44">
        <v>2021</v>
      </c>
      <c r="D55" s="44">
        <v>0</v>
      </c>
      <c r="E55" s="44">
        <v>10</v>
      </c>
      <c r="F55" s="44">
        <v>0</v>
      </c>
      <c r="G55" s="44">
        <v>0</v>
      </c>
      <c r="H55" s="44">
        <v>1</v>
      </c>
      <c r="I55" s="44">
        <v>0</v>
      </c>
      <c r="J55" s="44">
        <v>1</v>
      </c>
      <c r="K55" s="44">
        <v>78</v>
      </c>
      <c r="L55" s="44">
        <v>30</v>
      </c>
      <c r="M55" s="44">
        <v>0</v>
      </c>
      <c r="N55" s="44">
        <v>52146028</v>
      </c>
      <c r="O55" s="44">
        <v>1</v>
      </c>
    </row>
  </sheetData>
  <printOptions headings="0" gridLines="1"/>
  <pageMargins left="0.75" right="0.75" top="0.5" bottom="0.5" header="0.51180555555555496" footer="0.51180555555555496"/>
  <pageSetup paperSize="9" scale="100" firstPageNumber="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topLeftCell="A1" zoomScale="100" workbookViewId="0">
      <selection activeCell="A1" activeCellId="0" sqref="A1"/>
    </sheetView>
  </sheetViews>
  <sheetFormatPr defaultColWidth="9.13671875" defaultRowHeight="12.75"/>
  <sheetData>
    <row r="1" ht="12.75">
      <c r="A1">
        <f>ROW(Source!A776)</f>
        <v>776</v>
      </c>
      <c r="B1">
        <v>52146028</v>
      </c>
      <c r="C1">
        <v>52146628</v>
      </c>
      <c r="D1">
        <v>51776804</v>
      </c>
      <c r="E1">
        <v>29</v>
      </c>
      <c r="F1">
        <v>1</v>
      </c>
      <c r="G1">
        <v>29</v>
      </c>
      <c r="H1">
        <v>3</v>
      </c>
      <c r="I1" t="s">
        <v>110</v>
      </c>
      <c r="K1" t="s">
        <v>111</v>
      </c>
      <c r="L1">
        <v>1348</v>
      </c>
      <c r="N1">
        <v>1009</v>
      </c>
      <c r="O1" t="s">
        <v>112</v>
      </c>
      <c r="P1" t="s">
        <v>112</v>
      </c>
      <c r="Q1">
        <v>1000</v>
      </c>
      <c r="W1">
        <v>1</v>
      </c>
      <c r="X1">
        <v>1489638031</v>
      </c>
      <c r="Y1">
        <v>-0.12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0</v>
      </c>
      <c r="AP1">
        <v>0</v>
      </c>
      <c r="AQ1">
        <v>0</v>
      </c>
      <c r="AR1">
        <v>0</v>
      </c>
      <c r="AT1">
        <v>-0.12</v>
      </c>
      <c r="AV1">
        <v>0</v>
      </c>
      <c r="AW1">
        <v>2</v>
      </c>
      <c r="AX1">
        <v>52146640</v>
      </c>
      <c r="AY1">
        <v>1</v>
      </c>
      <c r="AZ1">
        <v>6144</v>
      </c>
      <c r="BA1">
        <v>179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Y1*Source!I776</f>
        <v>-12</v>
      </c>
      <c r="CY1">
        <f t="shared" ref="CY1:CY4" si="879">AA1</f>
        <v>0</v>
      </c>
      <c r="CZ1">
        <f t="shared" ref="CZ1:CZ4" si="880">AE1</f>
        <v>0</v>
      </c>
      <c r="DA1">
        <f t="shared" ref="DA1:DA4" si="881">AI1</f>
        <v>1</v>
      </c>
      <c r="DB1">
        <f t="shared" ref="DB1:DB4" si="882">ROUND(ROUND(AT1*CZ1,2),6)</f>
        <v>-0</v>
      </c>
      <c r="DC1">
        <f t="shared" ref="DC1:DC4" si="883">ROUND(ROUND(AT1*AG1,2),6)</f>
        <v>-0</v>
      </c>
    </row>
    <row r="2" ht="12.75">
      <c r="A2">
        <f>ROW(Source!A819)</f>
        <v>819</v>
      </c>
      <c r="B2">
        <v>52146028</v>
      </c>
      <c r="C2">
        <v>52146610</v>
      </c>
      <c r="D2">
        <v>51776804</v>
      </c>
      <c r="E2">
        <v>29</v>
      </c>
      <c r="F2">
        <v>1</v>
      </c>
      <c r="G2">
        <v>29</v>
      </c>
      <c r="H2">
        <v>3</v>
      </c>
      <c r="I2" t="s">
        <v>110</v>
      </c>
      <c r="K2" t="s">
        <v>111</v>
      </c>
      <c r="L2">
        <v>1348</v>
      </c>
      <c r="N2">
        <v>1009</v>
      </c>
      <c r="O2" t="s">
        <v>112</v>
      </c>
      <c r="P2" t="s">
        <v>112</v>
      </c>
      <c r="Q2">
        <v>1000</v>
      </c>
      <c r="W2">
        <v>1</v>
      </c>
      <c r="X2">
        <v>1489638031</v>
      </c>
      <c r="Y2">
        <v>-0.246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0</v>
      </c>
      <c r="AP2">
        <v>0</v>
      </c>
      <c r="AQ2">
        <v>0</v>
      </c>
      <c r="AR2">
        <v>0</v>
      </c>
      <c r="AT2">
        <v>-0.246</v>
      </c>
      <c r="AV2">
        <v>0</v>
      </c>
      <c r="AW2">
        <v>2</v>
      </c>
      <c r="AX2">
        <v>52146620</v>
      </c>
      <c r="AY2">
        <v>1</v>
      </c>
      <c r="AZ2">
        <v>6144</v>
      </c>
      <c r="BA2">
        <v>192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Y2*Source!I819</f>
        <v>-4.9199999999999999</v>
      </c>
      <c r="CY2">
        <f t="shared" si="879"/>
        <v>0</v>
      </c>
      <c r="CZ2">
        <f t="shared" si="880"/>
        <v>0</v>
      </c>
      <c r="DA2">
        <f t="shared" si="881"/>
        <v>1</v>
      </c>
      <c r="DB2">
        <f t="shared" si="882"/>
        <v>-0</v>
      </c>
      <c r="DC2">
        <f t="shared" si="883"/>
        <v>-0</v>
      </c>
    </row>
    <row r="3" ht="12.75">
      <c r="A3">
        <f>ROW(Source!A900)</f>
        <v>900</v>
      </c>
      <c r="B3">
        <v>52146028</v>
      </c>
      <c r="C3">
        <v>52147113</v>
      </c>
      <c r="D3">
        <v>51776804</v>
      </c>
      <c r="E3">
        <v>29</v>
      </c>
      <c r="F3">
        <v>1</v>
      </c>
      <c r="G3">
        <v>29</v>
      </c>
      <c r="H3">
        <v>3</v>
      </c>
      <c r="I3" t="s">
        <v>110</v>
      </c>
      <c r="K3" t="s">
        <v>111</v>
      </c>
      <c r="L3">
        <v>1348</v>
      </c>
      <c r="N3">
        <v>1009</v>
      </c>
      <c r="O3" t="s">
        <v>112</v>
      </c>
      <c r="P3" t="s">
        <v>112</v>
      </c>
      <c r="Q3">
        <v>1000</v>
      </c>
      <c r="W3">
        <v>1</v>
      </c>
      <c r="X3">
        <v>1489638031</v>
      </c>
      <c r="Y3">
        <v>-0.12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0</v>
      </c>
      <c r="AP3">
        <v>0</v>
      </c>
      <c r="AQ3">
        <v>0</v>
      </c>
      <c r="AR3">
        <v>0</v>
      </c>
      <c r="AT3">
        <v>-0.12</v>
      </c>
      <c r="AV3">
        <v>0</v>
      </c>
      <c r="AW3">
        <v>2</v>
      </c>
      <c r="AX3">
        <v>52147125</v>
      </c>
      <c r="AY3">
        <v>1</v>
      </c>
      <c r="AZ3">
        <v>6144</v>
      </c>
      <c r="BA3">
        <v>207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Y3*Source!I900</f>
        <v>-24</v>
      </c>
      <c r="CY3">
        <f t="shared" si="879"/>
        <v>0</v>
      </c>
      <c r="CZ3">
        <f t="shared" si="880"/>
        <v>0</v>
      </c>
      <c r="DA3">
        <f t="shared" si="881"/>
        <v>1</v>
      </c>
      <c r="DB3">
        <f t="shared" si="882"/>
        <v>-0</v>
      </c>
      <c r="DC3">
        <f t="shared" si="883"/>
        <v>-0</v>
      </c>
    </row>
    <row r="4" ht="12.75">
      <c r="A4">
        <f>ROW(Source!A943)</f>
        <v>943</v>
      </c>
      <c r="B4">
        <v>52146028</v>
      </c>
      <c r="C4">
        <v>52147095</v>
      </c>
      <c r="D4">
        <v>51776804</v>
      </c>
      <c r="E4">
        <v>29</v>
      </c>
      <c r="F4">
        <v>1</v>
      </c>
      <c r="G4">
        <v>29</v>
      </c>
      <c r="H4">
        <v>3</v>
      </c>
      <c r="I4" t="s">
        <v>110</v>
      </c>
      <c r="K4" t="s">
        <v>111</v>
      </c>
      <c r="L4">
        <v>1348</v>
      </c>
      <c r="N4">
        <v>1009</v>
      </c>
      <c r="O4" t="s">
        <v>112</v>
      </c>
      <c r="P4" t="s">
        <v>112</v>
      </c>
      <c r="Q4">
        <v>1000</v>
      </c>
      <c r="W4">
        <v>1</v>
      </c>
      <c r="X4">
        <v>1489638031</v>
      </c>
      <c r="Y4">
        <v>-0.246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0</v>
      </c>
      <c r="AP4">
        <v>0</v>
      </c>
      <c r="AQ4">
        <v>0</v>
      </c>
      <c r="AR4">
        <v>0</v>
      </c>
      <c r="AT4">
        <v>-0.246</v>
      </c>
      <c r="AV4">
        <v>0</v>
      </c>
      <c r="AW4">
        <v>2</v>
      </c>
      <c r="AX4">
        <v>52147105</v>
      </c>
      <c r="AY4">
        <v>1</v>
      </c>
      <c r="AZ4">
        <v>6144</v>
      </c>
      <c r="BA4">
        <v>220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Y4*Source!I943</f>
        <v>-9.8399999999999999</v>
      </c>
      <c r="CY4">
        <f t="shared" si="879"/>
        <v>0</v>
      </c>
      <c r="CZ4">
        <f t="shared" si="880"/>
        <v>0</v>
      </c>
      <c r="DA4">
        <f t="shared" si="881"/>
        <v>1</v>
      </c>
      <c r="DB4">
        <f t="shared" si="882"/>
        <v>-0</v>
      </c>
      <c r="DC4">
        <f t="shared" si="883"/>
        <v>-0</v>
      </c>
    </row>
  </sheetData>
  <printOptions headings="0" gridLines="1"/>
  <pageMargins left="0.75" right="0.75" top="0.5" bottom="0.5" header="0.51180555555555496" footer="0.51180555555555496"/>
  <pageSetup paperSize="9" scale="100" firstPageNumber="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topLeftCell="A1" zoomScale="100" workbookViewId="0">
      <selection activeCell="A1" activeCellId="0" sqref="A1"/>
    </sheetView>
  </sheetViews>
  <sheetFormatPr defaultColWidth="9.13671875" defaultRowHeight="12.75"/>
  <sheetData>
    <row r="1" ht="12.75">
      <c r="A1">
        <f>ROW(Source!A32)</f>
        <v>32</v>
      </c>
      <c r="B1">
        <v>52146079</v>
      </c>
      <c r="C1">
        <v>52143955</v>
      </c>
      <c r="D1">
        <v>51776802</v>
      </c>
      <c r="E1">
        <v>29</v>
      </c>
      <c r="F1">
        <v>1</v>
      </c>
      <c r="G1">
        <v>29</v>
      </c>
      <c r="H1">
        <v>1</v>
      </c>
      <c r="I1" t="s">
        <v>209</v>
      </c>
      <c r="K1" t="s">
        <v>210</v>
      </c>
      <c r="L1">
        <v>1191</v>
      </c>
      <c r="N1">
        <v>1013</v>
      </c>
      <c r="O1" t="s">
        <v>211</v>
      </c>
      <c r="P1" t="s">
        <v>211</v>
      </c>
      <c r="Q1">
        <v>1</v>
      </c>
      <c r="X1">
        <v>0.23000000000000001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G1">
        <v>0.23000000000000001</v>
      </c>
      <c r="AH1">
        <v>3</v>
      </c>
      <c r="AI1">
        <v>-1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ht="12.75">
      <c r="A2">
        <f>ROW(Source!A32)</f>
        <v>32</v>
      </c>
      <c r="B2">
        <v>52146080</v>
      </c>
      <c r="C2">
        <v>52143955</v>
      </c>
      <c r="D2">
        <v>51778070</v>
      </c>
      <c r="E2">
        <v>1</v>
      </c>
      <c r="F2">
        <v>1</v>
      </c>
      <c r="G2">
        <v>29</v>
      </c>
      <c r="H2">
        <v>2</v>
      </c>
      <c r="I2" t="s">
        <v>212</v>
      </c>
      <c r="J2" t="s">
        <v>213</v>
      </c>
      <c r="K2" t="s">
        <v>214</v>
      </c>
      <c r="L2">
        <v>1368</v>
      </c>
      <c r="N2">
        <v>1011</v>
      </c>
      <c r="O2" t="s">
        <v>215</v>
      </c>
      <c r="P2" t="s">
        <v>215</v>
      </c>
      <c r="Q2">
        <v>1</v>
      </c>
      <c r="X2">
        <v>0.036999999999999998</v>
      </c>
      <c r="Y2">
        <v>0</v>
      </c>
      <c r="Z2">
        <v>493.51999999999998</v>
      </c>
      <c r="AA2">
        <v>377.79000000000002</v>
      </c>
      <c r="AB2">
        <v>0</v>
      </c>
      <c r="AC2">
        <v>0</v>
      </c>
      <c r="AD2">
        <v>1</v>
      </c>
      <c r="AE2">
        <v>0</v>
      </c>
      <c r="AG2">
        <v>0.036999999999999998</v>
      </c>
      <c r="AH2">
        <v>3</v>
      </c>
      <c r="AI2">
        <v>-1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ht="12.75">
      <c r="A3">
        <f>ROW(Source!A32)</f>
        <v>32</v>
      </c>
      <c r="B3">
        <v>52146081</v>
      </c>
      <c r="C3">
        <v>52143955</v>
      </c>
      <c r="D3">
        <v>51778536</v>
      </c>
      <c r="E3">
        <v>1</v>
      </c>
      <c r="F3">
        <v>1</v>
      </c>
      <c r="G3">
        <v>29</v>
      </c>
      <c r="H3">
        <v>2</v>
      </c>
      <c r="I3" t="s">
        <v>216</v>
      </c>
      <c r="J3" t="s">
        <v>217</v>
      </c>
      <c r="K3" t="s">
        <v>218</v>
      </c>
      <c r="L3">
        <v>1368</v>
      </c>
      <c r="N3">
        <v>1011</v>
      </c>
      <c r="O3" t="s">
        <v>215</v>
      </c>
      <c r="P3" t="s">
        <v>215</v>
      </c>
      <c r="Q3">
        <v>1</v>
      </c>
      <c r="X3">
        <v>0.01</v>
      </c>
      <c r="Y3">
        <v>0</v>
      </c>
      <c r="Z3">
        <v>1153.51</v>
      </c>
      <c r="AA3">
        <v>408.74000000000001</v>
      </c>
      <c r="AB3">
        <v>0</v>
      </c>
      <c r="AC3">
        <v>0</v>
      </c>
      <c r="AD3">
        <v>1</v>
      </c>
      <c r="AE3">
        <v>0</v>
      </c>
      <c r="AG3">
        <v>0.01</v>
      </c>
      <c r="AH3">
        <v>3</v>
      </c>
      <c r="AI3">
        <v>-1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ht="12.75">
      <c r="A4">
        <f>ROW(Source!A32)</f>
        <v>32</v>
      </c>
      <c r="B4">
        <v>52146082</v>
      </c>
      <c r="C4">
        <v>52143955</v>
      </c>
      <c r="D4">
        <v>51778599</v>
      </c>
      <c r="E4">
        <v>1</v>
      </c>
      <c r="F4">
        <v>1</v>
      </c>
      <c r="G4">
        <v>29</v>
      </c>
      <c r="H4">
        <v>2</v>
      </c>
      <c r="I4" t="s">
        <v>219</v>
      </c>
      <c r="J4" t="s">
        <v>220</v>
      </c>
      <c r="K4" t="s">
        <v>221</v>
      </c>
      <c r="L4">
        <v>1368</v>
      </c>
      <c r="N4">
        <v>1011</v>
      </c>
      <c r="O4" t="s">
        <v>215</v>
      </c>
      <c r="P4" t="s">
        <v>215</v>
      </c>
      <c r="Q4">
        <v>1</v>
      </c>
      <c r="X4">
        <v>0.027</v>
      </c>
      <c r="Y4">
        <v>0</v>
      </c>
      <c r="Z4">
        <v>6.0199999999999996</v>
      </c>
      <c r="AA4">
        <v>0.02</v>
      </c>
      <c r="AB4">
        <v>0</v>
      </c>
      <c r="AC4">
        <v>0</v>
      </c>
      <c r="AD4">
        <v>1</v>
      </c>
      <c r="AE4">
        <v>0</v>
      </c>
      <c r="AG4">
        <v>0.027</v>
      </c>
      <c r="AH4">
        <v>3</v>
      </c>
      <c r="AI4">
        <v>-1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ht="12.75">
      <c r="A5">
        <f>ROW(Source!A32)</f>
        <v>32</v>
      </c>
      <c r="B5">
        <v>52146083</v>
      </c>
      <c r="C5">
        <v>52143955</v>
      </c>
      <c r="D5">
        <v>51777904</v>
      </c>
      <c r="E5">
        <v>1</v>
      </c>
      <c r="F5">
        <v>1</v>
      </c>
      <c r="G5">
        <v>29</v>
      </c>
      <c r="H5">
        <v>2</v>
      </c>
      <c r="I5" t="s">
        <v>222</v>
      </c>
      <c r="J5" t="s">
        <v>223</v>
      </c>
      <c r="K5" t="s">
        <v>224</v>
      </c>
      <c r="L5">
        <v>1368</v>
      </c>
      <c r="N5">
        <v>1011</v>
      </c>
      <c r="O5" t="s">
        <v>215</v>
      </c>
      <c r="P5" t="s">
        <v>215</v>
      </c>
      <c r="Q5">
        <v>1</v>
      </c>
      <c r="X5">
        <v>0.040000000000000001</v>
      </c>
      <c r="Y5">
        <v>0</v>
      </c>
      <c r="Z5">
        <v>951.19000000000005</v>
      </c>
      <c r="AA5">
        <v>416.57999999999998</v>
      </c>
      <c r="AB5">
        <v>0</v>
      </c>
      <c r="AC5">
        <v>0</v>
      </c>
      <c r="AD5">
        <v>1</v>
      </c>
      <c r="AE5">
        <v>0</v>
      </c>
      <c r="AG5">
        <v>0.040000000000000001</v>
      </c>
      <c r="AH5">
        <v>3</v>
      </c>
      <c r="AI5">
        <v>-1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ht="12.75">
      <c r="A6">
        <f>ROW(Source!A32)</f>
        <v>32</v>
      </c>
      <c r="B6">
        <v>52146084</v>
      </c>
      <c r="C6">
        <v>52143955</v>
      </c>
      <c r="D6">
        <v>51777957</v>
      </c>
      <c r="E6">
        <v>1</v>
      </c>
      <c r="F6">
        <v>1</v>
      </c>
      <c r="G6">
        <v>29</v>
      </c>
      <c r="H6">
        <v>2</v>
      </c>
      <c r="I6" t="s">
        <v>225</v>
      </c>
      <c r="J6" t="s">
        <v>226</v>
      </c>
      <c r="K6" t="s">
        <v>227</v>
      </c>
      <c r="L6">
        <v>1368</v>
      </c>
      <c r="N6">
        <v>1011</v>
      </c>
      <c r="O6" t="s">
        <v>215</v>
      </c>
      <c r="P6" t="s">
        <v>215</v>
      </c>
      <c r="Q6">
        <v>1</v>
      </c>
      <c r="X6">
        <v>0.014</v>
      </c>
      <c r="Y6">
        <v>0</v>
      </c>
      <c r="Z6">
        <v>1679.4300000000001</v>
      </c>
      <c r="AA6">
        <v>525.90999999999997</v>
      </c>
      <c r="AB6">
        <v>0</v>
      </c>
      <c r="AC6">
        <v>0</v>
      </c>
      <c r="AD6">
        <v>1</v>
      </c>
      <c r="AE6">
        <v>0</v>
      </c>
      <c r="AG6">
        <v>0.014</v>
      </c>
      <c r="AH6">
        <v>3</v>
      </c>
      <c r="AI6">
        <v>-1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ht="12.75">
      <c r="A7">
        <f>ROW(Source!A32)</f>
        <v>32</v>
      </c>
      <c r="B7">
        <v>52146085</v>
      </c>
      <c r="C7">
        <v>52143955</v>
      </c>
      <c r="D7">
        <v>51778722</v>
      </c>
      <c r="E7">
        <v>1</v>
      </c>
      <c r="F7">
        <v>1</v>
      </c>
      <c r="G7">
        <v>29</v>
      </c>
      <c r="H7">
        <v>3</v>
      </c>
      <c r="I7" t="s">
        <v>228</v>
      </c>
      <c r="J7" t="s">
        <v>229</v>
      </c>
      <c r="K7" t="s">
        <v>230</v>
      </c>
      <c r="L7">
        <v>1348</v>
      </c>
      <c r="N7">
        <v>1009</v>
      </c>
      <c r="O7" t="s">
        <v>112</v>
      </c>
      <c r="P7" t="s">
        <v>112</v>
      </c>
      <c r="Q7">
        <v>1000</v>
      </c>
      <c r="X7">
        <v>0.00080000000000000004</v>
      </c>
      <c r="Y7">
        <v>34834.18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G7">
        <v>0.00080000000000000004</v>
      </c>
      <c r="AH7">
        <v>3</v>
      </c>
      <c r="AI7">
        <v>-1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ht="12.75">
      <c r="A8">
        <f>ROW(Source!A32)</f>
        <v>32</v>
      </c>
      <c r="B8">
        <v>52146086</v>
      </c>
      <c r="C8">
        <v>52143955</v>
      </c>
      <c r="D8">
        <v>51780660</v>
      </c>
      <c r="E8">
        <v>1</v>
      </c>
      <c r="F8">
        <v>1</v>
      </c>
      <c r="G8">
        <v>29</v>
      </c>
      <c r="H8">
        <v>3</v>
      </c>
      <c r="I8" t="s">
        <v>231</v>
      </c>
      <c r="J8" t="s">
        <v>232</v>
      </c>
      <c r="K8" t="s">
        <v>233</v>
      </c>
      <c r="L8">
        <v>1339</v>
      </c>
      <c r="N8">
        <v>1007</v>
      </c>
      <c r="O8" t="s">
        <v>234</v>
      </c>
      <c r="P8" t="s">
        <v>234</v>
      </c>
      <c r="Q8">
        <v>1</v>
      </c>
      <c r="X8">
        <v>0.0032000000000000002</v>
      </c>
      <c r="Y8">
        <v>36.310000000000002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G8">
        <v>0.0032000000000000002</v>
      </c>
      <c r="AH8">
        <v>3</v>
      </c>
      <c r="AI8">
        <v>-1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ht="12.75">
      <c r="A9">
        <f>ROW(Source!A32)</f>
        <v>32</v>
      </c>
      <c r="B9">
        <v>52146087</v>
      </c>
      <c r="C9">
        <v>52143955</v>
      </c>
      <c r="D9">
        <v>51780932</v>
      </c>
      <c r="E9">
        <v>1</v>
      </c>
      <c r="F9">
        <v>1</v>
      </c>
      <c r="G9">
        <v>29</v>
      </c>
      <c r="H9">
        <v>3</v>
      </c>
      <c r="I9" t="s">
        <v>235</v>
      </c>
      <c r="J9" t="s">
        <v>236</v>
      </c>
      <c r="K9" t="s">
        <v>237</v>
      </c>
      <c r="L9">
        <v>1354</v>
      </c>
      <c r="N9">
        <v>1010</v>
      </c>
      <c r="O9" t="s">
        <v>238</v>
      </c>
      <c r="P9" t="s">
        <v>238</v>
      </c>
      <c r="Q9">
        <v>1</v>
      </c>
      <c r="X9">
        <v>0.070000000000000007</v>
      </c>
      <c r="Y9">
        <v>139.55000000000001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G9">
        <v>0.070000000000000007</v>
      </c>
      <c r="AH9">
        <v>3</v>
      </c>
      <c r="AI9">
        <v>-1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ht="12.75">
      <c r="A10">
        <f>ROW(Source!A32)</f>
        <v>32</v>
      </c>
      <c r="B10">
        <v>52146088</v>
      </c>
      <c r="C10">
        <v>52143955</v>
      </c>
      <c r="D10">
        <v>51781842</v>
      </c>
      <c r="E10">
        <v>1</v>
      </c>
      <c r="F10">
        <v>1</v>
      </c>
      <c r="G10">
        <v>29</v>
      </c>
      <c r="H10">
        <v>3</v>
      </c>
      <c r="I10" t="s">
        <v>239</v>
      </c>
      <c r="J10" t="s">
        <v>240</v>
      </c>
      <c r="K10" t="s">
        <v>241</v>
      </c>
      <c r="L10">
        <v>1348</v>
      </c>
      <c r="N10">
        <v>1009</v>
      </c>
      <c r="O10" t="s">
        <v>112</v>
      </c>
      <c r="P10" t="s">
        <v>112</v>
      </c>
      <c r="Q10">
        <v>1000</v>
      </c>
      <c r="X10">
        <v>0.105</v>
      </c>
      <c r="Y10">
        <v>3247.4899999999998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G10">
        <v>0.105</v>
      </c>
      <c r="AH10">
        <v>3</v>
      </c>
      <c r="AI10">
        <v>-1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ht="12.75">
      <c r="A11">
        <f>ROW(Source!A32)</f>
        <v>32</v>
      </c>
      <c r="B11">
        <v>52146089</v>
      </c>
      <c r="C11">
        <v>52143955</v>
      </c>
      <c r="D11">
        <v>51776804</v>
      </c>
      <c r="E11">
        <v>29</v>
      </c>
      <c r="F11">
        <v>1</v>
      </c>
      <c r="G11">
        <v>29</v>
      </c>
      <c r="H11">
        <v>3</v>
      </c>
      <c r="I11" t="s">
        <v>110</v>
      </c>
      <c r="K11" t="s">
        <v>111</v>
      </c>
      <c r="L11">
        <v>1348</v>
      </c>
      <c r="N11">
        <v>1009</v>
      </c>
      <c r="O11" t="s">
        <v>112</v>
      </c>
      <c r="P11" t="s">
        <v>112</v>
      </c>
      <c r="Q11">
        <v>1000</v>
      </c>
      <c r="X11">
        <v>0.12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G11">
        <v>0.12</v>
      </c>
      <c r="AH11">
        <v>3</v>
      </c>
      <c r="AI11">
        <v>-1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ht="12.75">
      <c r="A12">
        <f>ROW(Source!A34)</f>
        <v>34</v>
      </c>
      <c r="B12">
        <v>52146090</v>
      </c>
      <c r="C12">
        <v>52143979</v>
      </c>
      <c r="D12">
        <v>51778525</v>
      </c>
      <c r="E12">
        <v>1</v>
      </c>
      <c r="F12">
        <v>1</v>
      </c>
      <c r="G12">
        <v>29</v>
      </c>
      <c r="H12">
        <v>2</v>
      </c>
      <c r="I12" t="s">
        <v>242</v>
      </c>
      <c r="J12" t="s">
        <v>243</v>
      </c>
      <c r="K12" t="s">
        <v>244</v>
      </c>
      <c r="L12">
        <v>1368</v>
      </c>
      <c r="N12">
        <v>1011</v>
      </c>
      <c r="O12" t="s">
        <v>215</v>
      </c>
      <c r="P12" t="s">
        <v>215</v>
      </c>
      <c r="Q12">
        <v>1</v>
      </c>
      <c r="X12">
        <v>0.02</v>
      </c>
      <c r="Y12">
        <v>0</v>
      </c>
      <c r="Z12">
        <v>1070.1199999999999</v>
      </c>
      <c r="AA12">
        <v>332.66000000000003</v>
      </c>
      <c r="AB12">
        <v>0</v>
      </c>
      <c r="AC12">
        <v>0</v>
      </c>
      <c r="AD12">
        <v>1</v>
      </c>
      <c r="AE12">
        <v>0</v>
      </c>
      <c r="AG12">
        <v>0.02</v>
      </c>
      <c r="AH12">
        <v>3</v>
      </c>
      <c r="AI12">
        <v>-1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ht="12.75">
      <c r="A13">
        <f>ROW(Source!A34)</f>
        <v>34</v>
      </c>
      <c r="B13">
        <v>52146091</v>
      </c>
      <c r="C13">
        <v>52143979</v>
      </c>
      <c r="D13">
        <v>51778526</v>
      </c>
      <c r="E13">
        <v>1</v>
      </c>
      <c r="F13">
        <v>1</v>
      </c>
      <c r="G13">
        <v>29</v>
      </c>
      <c r="H13">
        <v>2</v>
      </c>
      <c r="I13" t="s">
        <v>245</v>
      </c>
      <c r="J13" t="s">
        <v>246</v>
      </c>
      <c r="K13" t="s">
        <v>247</v>
      </c>
      <c r="L13">
        <v>1368</v>
      </c>
      <c r="N13">
        <v>1011</v>
      </c>
      <c r="O13" t="s">
        <v>215</v>
      </c>
      <c r="P13" t="s">
        <v>215</v>
      </c>
      <c r="Q13">
        <v>1</v>
      </c>
      <c r="X13">
        <v>0.017999999999999999</v>
      </c>
      <c r="Y13">
        <v>0</v>
      </c>
      <c r="Z13">
        <v>1080.76</v>
      </c>
      <c r="AA13">
        <v>332.99000000000001</v>
      </c>
      <c r="AB13">
        <v>0</v>
      </c>
      <c r="AC13">
        <v>0</v>
      </c>
      <c r="AD13">
        <v>1</v>
      </c>
      <c r="AE13">
        <v>0</v>
      </c>
      <c r="AG13">
        <v>0.017999999999999999</v>
      </c>
      <c r="AH13">
        <v>3</v>
      </c>
      <c r="AI13">
        <v>-1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ht="12.75">
      <c r="A14">
        <f>ROW(Source!A35)</f>
        <v>35</v>
      </c>
      <c r="B14">
        <v>52146092</v>
      </c>
      <c r="C14">
        <v>52143984</v>
      </c>
      <c r="D14">
        <v>51778525</v>
      </c>
      <c r="E14">
        <v>1</v>
      </c>
      <c r="F14">
        <v>1</v>
      </c>
      <c r="G14">
        <v>29</v>
      </c>
      <c r="H14">
        <v>2</v>
      </c>
      <c r="I14" t="s">
        <v>242</v>
      </c>
      <c r="J14" t="s">
        <v>243</v>
      </c>
      <c r="K14" t="s">
        <v>244</v>
      </c>
      <c r="L14">
        <v>1368</v>
      </c>
      <c r="N14">
        <v>1011</v>
      </c>
      <c r="O14" t="s">
        <v>215</v>
      </c>
      <c r="P14" t="s">
        <v>215</v>
      </c>
      <c r="Q14">
        <v>1</v>
      </c>
      <c r="X14">
        <v>0.01</v>
      </c>
      <c r="Y14">
        <v>0</v>
      </c>
      <c r="Z14">
        <v>1070.1199999999999</v>
      </c>
      <c r="AA14">
        <v>332.66000000000003</v>
      </c>
      <c r="AB14">
        <v>0</v>
      </c>
      <c r="AC14">
        <v>0</v>
      </c>
      <c r="AD14">
        <v>1</v>
      </c>
      <c r="AE14">
        <v>0</v>
      </c>
      <c r="AF14" t="s">
        <v>122</v>
      </c>
      <c r="AG14">
        <v>0.51000000000000001</v>
      </c>
      <c r="AH14">
        <v>3</v>
      </c>
      <c r="AI14">
        <v>-1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ht="12.75">
      <c r="A15">
        <f>ROW(Source!A35)</f>
        <v>35</v>
      </c>
      <c r="B15">
        <v>52146093</v>
      </c>
      <c r="C15">
        <v>52143984</v>
      </c>
      <c r="D15">
        <v>51778526</v>
      </c>
      <c r="E15">
        <v>1</v>
      </c>
      <c r="F15">
        <v>1</v>
      </c>
      <c r="G15">
        <v>29</v>
      </c>
      <c r="H15">
        <v>2</v>
      </c>
      <c r="I15" t="s">
        <v>245</v>
      </c>
      <c r="J15" t="s">
        <v>246</v>
      </c>
      <c r="K15" t="s">
        <v>247</v>
      </c>
      <c r="L15">
        <v>1368</v>
      </c>
      <c r="N15">
        <v>1011</v>
      </c>
      <c r="O15" t="s">
        <v>215</v>
      </c>
      <c r="P15" t="s">
        <v>215</v>
      </c>
      <c r="Q15">
        <v>1</v>
      </c>
      <c r="X15">
        <v>0.0080000000000000002</v>
      </c>
      <c r="Y15">
        <v>0</v>
      </c>
      <c r="Z15">
        <v>1080.76</v>
      </c>
      <c r="AA15">
        <v>332.99000000000001</v>
      </c>
      <c r="AB15">
        <v>0</v>
      </c>
      <c r="AC15">
        <v>0</v>
      </c>
      <c r="AD15">
        <v>1</v>
      </c>
      <c r="AE15">
        <v>0</v>
      </c>
      <c r="AF15" t="s">
        <v>122</v>
      </c>
      <c r="AG15">
        <v>0.40799999999999997</v>
      </c>
      <c r="AH15">
        <v>3</v>
      </c>
      <c r="AI15">
        <v>-1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ht="12.75">
      <c r="A16">
        <f>ROW(Source!A75)</f>
        <v>75</v>
      </c>
      <c r="B16">
        <v>52146094</v>
      </c>
      <c r="C16">
        <v>52143989</v>
      </c>
      <c r="D16">
        <v>51776802</v>
      </c>
      <c r="E16">
        <v>29</v>
      </c>
      <c r="F16">
        <v>1</v>
      </c>
      <c r="G16">
        <v>29</v>
      </c>
      <c r="H16">
        <v>1</v>
      </c>
      <c r="I16" t="s">
        <v>209</v>
      </c>
      <c r="K16" t="s">
        <v>210</v>
      </c>
      <c r="L16">
        <v>1191</v>
      </c>
      <c r="N16">
        <v>1013</v>
      </c>
      <c r="O16" t="s">
        <v>211</v>
      </c>
      <c r="P16" t="s">
        <v>211</v>
      </c>
      <c r="Q16">
        <v>1</v>
      </c>
      <c r="X16">
        <v>0.66000000000000003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G16">
        <v>0.66000000000000003</v>
      </c>
      <c r="AH16">
        <v>3</v>
      </c>
      <c r="AI16">
        <v>-1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ht="12.75">
      <c r="A17">
        <f>ROW(Source!A75)</f>
        <v>75</v>
      </c>
      <c r="B17">
        <v>52146095</v>
      </c>
      <c r="C17">
        <v>52143989</v>
      </c>
      <c r="D17">
        <v>51778070</v>
      </c>
      <c r="E17">
        <v>1</v>
      </c>
      <c r="F17">
        <v>1</v>
      </c>
      <c r="G17">
        <v>29</v>
      </c>
      <c r="H17">
        <v>2</v>
      </c>
      <c r="I17" t="s">
        <v>212</v>
      </c>
      <c r="J17" t="s">
        <v>213</v>
      </c>
      <c r="K17" t="s">
        <v>214</v>
      </c>
      <c r="L17">
        <v>1368</v>
      </c>
      <c r="N17">
        <v>1011</v>
      </c>
      <c r="O17" t="s">
        <v>215</v>
      </c>
      <c r="P17" t="s">
        <v>215</v>
      </c>
      <c r="Q17">
        <v>1</v>
      </c>
      <c r="X17">
        <v>0.13200000000000001</v>
      </c>
      <c r="Y17">
        <v>0</v>
      </c>
      <c r="Z17">
        <v>493.51999999999998</v>
      </c>
      <c r="AA17">
        <v>377.79000000000002</v>
      </c>
      <c r="AB17">
        <v>0</v>
      </c>
      <c r="AC17">
        <v>0</v>
      </c>
      <c r="AD17">
        <v>1</v>
      </c>
      <c r="AE17">
        <v>0</v>
      </c>
      <c r="AG17">
        <v>0.13200000000000001</v>
      </c>
      <c r="AH17">
        <v>3</v>
      </c>
      <c r="AI17">
        <v>-1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ht="12.75">
      <c r="A18">
        <f>ROW(Source!A75)</f>
        <v>75</v>
      </c>
      <c r="B18">
        <v>52146096</v>
      </c>
      <c r="C18">
        <v>52143989</v>
      </c>
      <c r="D18">
        <v>51778536</v>
      </c>
      <c r="E18">
        <v>1</v>
      </c>
      <c r="F18">
        <v>1</v>
      </c>
      <c r="G18">
        <v>29</v>
      </c>
      <c r="H18">
        <v>2</v>
      </c>
      <c r="I18" t="s">
        <v>216</v>
      </c>
      <c r="J18" t="s">
        <v>217</v>
      </c>
      <c r="K18" t="s">
        <v>218</v>
      </c>
      <c r="L18">
        <v>1368</v>
      </c>
      <c r="N18">
        <v>1011</v>
      </c>
      <c r="O18" t="s">
        <v>215</v>
      </c>
      <c r="P18" t="s">
        <v>215</v>
      </c>
      <c r="Q18">
        <v>1</v>
      </c>
      <c r="X18">
        <v>0.050000000000000003</v>
      </c>
      <c r="Y18">
        <v>0</v>
      </c>
      <c r="Z18">
        <v>1153.51</v>
      </c>
      <c r="AA18">
        <v>408.74000000000001</v>
      </c>
      <c r="AB18">
        <v>0</v>
      </c>
      <c r="AC18">
        <v>0</v>
      </c>
      <c r="AD18">
        <v>1</v>
      </c>
      <c r="AE18">
        <v>0</v>
      </c>
      <c r="AG18">
        <v>0.050000000000000003</v>
      </c>
      <c r="AH18">
        <v>3</v>
      </c>
      <c r="AI18">
        <v>-1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ht="12.75">
      <c r="A19">
        <f>ROW(Source!A75)</f>
        <v>75</v>
      </c>
      <c r="B19">
        <v>52146097</v>
      </c>
      <c r="C19">
        <v>52143989</v>
      </c>
      <c r="D19">
        <v>51778599</v>
      </c>
      <c r="E19">
        <v>1</v>
      </c>
      <c r="F19">
        <v>1</v>
      </c>
      <c r="G19">
        <v>29</v>
      </c>
      <c r="H19">
        <v>2</v>
      </c>
      <c r="I19" t="s">
        <v>219</v>
      </c>
      <c r="J19" t="s">
        <v>220</v>
      </c>
      <c r="K19" t="s">
        <v>221</v>
      </c>
      <c r="L19">
        <v>1368</v>
      </c>
      <c r="N19">
        <v>1011</v>
      </c>
      <c r="O19" t="s">
        <v>215</v>
      </c>
      <c r="P19" t="s">
        <v>215</v>
      </c>
      <c r="Q19">
        <v>1</v>
      </c>
      <c r="X19">
        <v>0.13200000000000001</v>
      </c>
      <c r="Y19">
        <v>0</v>
      </c>
      <c r="Z19">
        <v>6.0199999999999996</v>
      </c>
      <c r="AA19">
        <v>0.02</v>
      </c>
      <c r="AB19">
        <v>0</v>
      </c>
      <c r="AC19">
        <v>0</v>
      </c>
      <c r="AD19">
        <v>1</v>
      </c>
      <c r="AE19">
        <v>0</v>
      </c>
      <c r="AG19">
        <v>0.13200000000000001</v>
      </c>
      <c r="AH19">
        <v>3</v>
      </c>
      <c r="AI19">
        <v>-1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ht="12.75">
      <c r="A20">
        <f>ROW(Source!A75)</f>
        <v>75</v>
      </c>
      <c r="B20">
        <v>52146098</v>
      </c>
      <c r="C20">
        <v>52143989</v>
      </c>
      <c r="D20">
        <v>51777824</v>
      </c>
      <c r="E20">
        <v>1</v>
      </c>
      <c r="F20">
        <v>1</v>
      </c>
      <c r="G20">
        <v>29</v>
      </c>
      <c r="H20">
        <v>2</v>
      </c>
      <c r="I20" t="s">
        <v>248</v>
      </c>
      <c r="J20" t="s">
        <v>249</v>
      </c>
      <c r="K20" t="s">
        <v>250</v>
      </c>
      <c r="L20">
        <v>1368</v>
      </c>
      <c r="N20">
        <v>1011</v>
      </c>
      <c r="O20" t="s">
        <v>215</v>
      </c>
      <c r="P20" t="s">
        <v>215</v>
      </c>
      <c r="Q20">
        <v>1</v>
      </c>
      <c r="X20">
        <v>0.088999999999999996</v>
      </c>
      <c r="Y20">
        <v>0</v>
      </c>
      <c r="Z20">
        <v>857.90999999999997</v>
      </c>
      <c r="AA20">
        <v>479.87</v>
      </c>
      <c r="AB20">
        <v>0</v>
      </c>
      <c r="AC20">
        <v>0</v>
      </c>
      <c r="AD20">
        <v>1</v>
      </c>
      <c r="AE20">
        <v>0</v>
      </c>
      <c r="AG20">
        <v>0.088999999999999996</v>
      </c>
      <c r="AH20">
        <v>3</v>
      </c>
      <c r="AI20">
        <v>-1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ht="12.75">
      <c r="A21">
        <f>ROW(Source!A75)</f>
        <v>75</v>
      </c>
      <c r="B21">
        <v>52146099</v>
      </c>
      <c r="C21">
        <v>52143989</v>
      </c>
      <c r="D21">
        <v>51781597</v>
      </c>
      <c r="E21">
        <v>1</v>
      </c>
      <c r="F21">
        <v>1</v>
      </c>
      <c r="G21">
        <v>29</v>
      </c>
      <c r="H21">
        <v>3</v>
      </c>
      <c r="I21" t="s">
        <v>251</v>
      </c>
      <c r="J21" t="s">
        <v>252</v>
      </c>
      <c r="K21" t="s">
        <v>253</v>
      </c>
      <c r="L21">
        <v>1339</v>
      </c>
      <c r="N21">
        <v>1007</v>
      </c>
      <c r="O21" t="s">
        <v>234</v>
      </c>
      <c r="P21" t="s">
        <v>234</v>
      </c>
      <c r="Q21">
        <v>1</v>
      </c>
      <c r="X21">
        <v>0.058999999999999997</v>
      </c>
      <c r="Y21">
        <v>3886.23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G21">
        <v>0.058999999999999997</v>
      </c>
      <c r="AH21">
        <v>3</v>
      </c>
      <c r="AI21">
        <v>-1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ht="12.75">
      <c r="A22">
        <f>ROW(Source!A75)</f>
        <v>75</v>
      </c>
      <c r="B22">
        <v>52146100</v>
      </c>
      <c r="C22">
        <v>52143989</v>
      </c>
      <c r="D22">
        <v>51781706</v>
      </c>
      <c r="E22">
        <v>1</v>
      </c>
      <c r="F22">
        <v>1</v>
      </c>
      <c r="G22">
        <v>29</v>
      </c>
      <c r="H22">
        <v>3</v>
      </c>
      <c r="I22" t="s">
        <v>254</v>
      </c>
      <c r="J22" t="s">
        <v>255</v>
      </c>
      <c r="K22" t="s">
        <v>256</v>
      </c>
      <c r="L22">
        <v>1339</v>
      </c>
      <c r="N22">
        <v>1007</v>
      </c>
      <c r="O22" t="s">
        <v>234</v>
      </c>
      <c r="P22" t="s">
        <v>234</v>
      </c>
      <c r="Q22">
        <v>1</v>
      </c>
      <c r="X22">
        <v>0.00059999999999999995</v>
      </c>
      <c r="Y22">
        <v>3427.48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G22">
        <v>0.00059999999999999995</v>
      </c>
      <c r="AH22">
        <v>3</v>
      </c>
      <c r="AI22">
        <v>-1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ht="12.75">
      <c r="A23">
        <f>ROW(Source!A75)</f>
        <v>75</v>
      </c>
      <c r="B23">
        <v>52146101</v>
      </c>
      <c r="C23">
        <v>52143989</v>
      </c>
      <c r="D23">
        <v>51782454</v>
      </c>
      <c r="E23">
        <v>1</v>
      </c>
      <c r="F23">
        <v>1</v>
      </c>
      <c r="G23">
        <v>29</v>
      </c>
      <c r="H23">
        <v>3</v>
      </c>
      <c r="I23" t="s">
        <v>257</v>
      </c>
      <c r="J23" t="s">
        <v>258</v>
      </c>
      <c r="K23" t="s">
        <v>259</v>
      </c>
      <c r="L23">
        <v>1339</v>
      </c>
      <c r="N23">
        <v>1007</v>
      </c>
      <c r="O23" t="s">
        <v>234</v>
      </c>
      <c r="P23" t="s">
        <v>234</v>
      </c>
      <c r="Q23">
        <v>1</v>
      </c>
      <c r="X23">
        <v>0.0436</v>
      </c>
      <c r="Y23">
        <v>7871.6899999999996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G23">
        <v>0.0436</v>
      </c>
      <c r="AH23">
        <v>3</v>
      </c>
      <c r="AI23">
        <v>-1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ht="12.75">
      <c r="A24">
        <f>ROW(Source!A75)</f>
        <v>75</v>
      </c>
      <c r="B24">
        <v>52146102</v>
      </c>
      <c r="C24">
        <v>52143989</v>
      </c>
      <c r="D24">
        <v>51776804</v>
      </c>
      <c r="E24">
        <v>29</v>
      </c>
      <c r="F24">
        <v>1</v>
      </c>
      <c r="G24">
        <v>29</v>
      </c>
      <c r="H24">
        <v>3</v>
      </c>
      <c r="I24" t="s">
        <v>110</v>
      </c>
      <c r="K24" t="s">
        <v>111</v>
      </c>
      <c r="L24">
        <v>1348</v>
      </c>
      <c r="N24">
        <v>1009</v>
      </c>
      <c r="O24" t="s">
        <v>112</v>
      </c>
      <c r="P24" t="s">
        <v>112</v>
      </c>
      <c r="Q24">
        <v>1000</v>
      </c>
      <c r="X24">
        <v>0.246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G24">
        <v>0.246</v>
      </c>
      <c r="AH24">
        <v>3</v>
      </c>
      <c r="AI24">
        <v>-1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ht="12.75">
      <c r="A25">
        <f>ROW(Source!A77)</f>
        <v>77</v>
      </c>
      <c r="B25">
        <v>52146103</v>
      </c>
      <c r="C25">
        <v>52144009</v>
      </c>
      <c r="D25">
        <v>51778525</v>
      </c>
      <c r="E25">
        <v>1</v>
      </c>
      <c r="F25">
        <v>1</v>
      </c>
      <c r="G25">
        <v>29</v>
      </c>
      <c r="H25">
        <v>2</v>
      </c>
      <c r="I25" t="s">
        <v>242</v>
      </c>
      <c r="J25" t="s">
        <v>243</v>
      </c>
      <c r="K25" t="s">
        <v>244</v>
      </c>
      <c r="L25">
        <v>1368</v>
      </c>
      <c r="N25">
        <v>1011</v>
      </c>
      <c r="O25" t="s">
        <v>215</v>
      </c>
      <c r="P25" t="s">
        <v>215</v>
      </c>
      <c r="Q25">
        <v>1</v>
      </c>
      <c r="X25">
        <v>0.02</v>
      </c>
      <c r="Y25">
        <v>0</v>
      </c>
      <c r="Z25">
        <v>1070.1199999999999</v>
      </c>
      <c r="AA25">
        <v>332.66000000000003</v>
      </c>
      <c r="AB25">
        <v>0</v>
      </c>
      <c r="AC25">
        <v>0</v>
      </c>
      <c r="AD25">
        <v>1</v>
      </c>
      <c r="AE25">
        <v>0</v>
      </c>
      <c r="AG25">
        <v>0.02</v>
      </c>
      <c r="AH25">
        <v>3</v>
      </c>
      <c r="AI25">
        <v>-1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ht="12.75">
      <c r="A26">
        <f>ROW(Source!A77)</f>
        <v>77</v>
      </c>
      <c r="B26">
        <v>52146104</v>
      </c>
      <c r="C26">
        <v>52144009</v>
      </c>
      <c r="D26">
        <v>51778526</v>
      </c>
      <c r="E26">
        <v>1</v>
      </c>
      <c r="F26">
        <v>1</v>
      </c>
      <c r="G26">
        <v>29</v>
      </c>
      <c r="H26">
        <v>2</v>
      </c>
      <c r="I26" t="s">
        <v>245</v>
      </c>
      <c r="J26" t="s">
        <v>246</v>
      </c>
      <c r="K26" t="s">
        <v>247</v>
      </c>
      <c r="L26">
        <v>1368</v>
      </c>
      <c r="N26">
        <v>1011</v>
      </c>
      <c r="O26" t="s">
        <v>215</v>
      </c>
      <c r="P26" t="s">
        <v>215</v>
      </c>
      <c r="Q26">
        <v>1</v>
      </c>
      <c r="X26">
        <v>0.017999999999999999</v>
      </c>
      <c r="Y26">
        <v>0</v>
      </c>
      <c r="Z26">
        <v>1080.76</v>
      </c>
      <c r="AA26">
        <v>332.99000000000001</v>
      </c>
      <c r="AB26">
        <v>0</v>
      </c>
      <c r="AC26">
        <v>0</v>
      </c>
      <c r="AD26">
        <v>1</v>
      </c>
      <c r="AE26">
        <v>0</v>
      </c>
      <c r="AG26">
        <v>0.017999999999999999</v>
      </c>
      <c r="AH26">
        <v>3</v>
      </c>
      <c r="AI26">
        <v>-1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ht="12.75">
      <c r="A27">
        <f>ROW(Source!A78)</f>
        <v>78</v>
      </c>
      <c r="B27">
        <v>52146105</v>
      </c>
      <c r="C27">
        <v>52144014</v>
      </c>
      <c r="D27">
        <v>51778525</v>
      </c>
      <c r="E27">
        <v>1</v>
      </c>
      <c r="F27">
        <v>1</v>
      </c>
      <c r="G27">
        <v>29</v>
      </c>
      <c r="H27">
        <v>2</v>
      </c>
      <c r="I27" t="s">
        <v>242</v>
      </c>
      <c r="J27" t="s">
        <v>243</v>
      </c>
      <c r="K27" t="s">
        <v>244</v>
      </c>
      <c r="L27">
        <v>1368</v>
      </c>
      <c r="N27">
        <v>1011</v>
      </c>
      <c r="O27" t="s">
        <v>215</v>
      </c>
      <c r="P27" t="s">
        <v>215</v>
      </c>
      <c r="Q27">
        <v>1</v>
      </c>
      <c r="X27">
        <v>0.01</v>
      </c>
      <c r="Y27">
        <v>0</v>
      </c>
      <c r="Z27">
        <v>1070.1199999999999</v>
      </c>
      <c r="AA27">
        <v>332.66000000000003</v>
      </c>
      <c r="AB27">
        <v>0</v>
      </c>
      <c r="AC27">
        <v>0</v>
      </c>
      <c r="AD27">
        <v>1</v>
      </c>
      <c r="AE27">
        <v>0</v>
      </c>
      <c r="AF27" t="s">
        <v>122</v>
      </c>
      <c r="AG27">
        <v>0.51000000000000001</v>
      </c>
      <c r="AH27">
        <v>3</v>
      </c>
      <c r="AI27">
        <v>-1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ht="12.75">
      <c r="A28">
        <f>ROW(Source!A78)</f>
        <v>78</v>
      </c>
      <c r="B28">
        <v>52146106</v>
      </c>
      <c r="C28">
        <v>52144014</v>
      </c>
      <c r="D28">
        <v>51778526</v>
      </c>
      <c r="E28">
        <v>1</v>
      </c>
      <c r="F28">
        <v>1</v>
      </c>
      <c r="G28">
        <v>29</v>
      </c>
      <c r="H28">
        <v>2</v>
      </c>
      <c r="I28" t="s">
        <v>245</v>
      </c>
      <c r="J28" t="s">
        <v>246</v>
      </c>
      <c r="K28" t="s">
        <v>247</v>
      </c>
      <c r="L28">
        <v>1368</v>
      </c>
      <c r="N28">
        <v>1011</v>
      </c>
      <c r="O28" t="s">
        <v>215</v>
      </c>
      <c r="P28" t="s">
        <v>215</v>
      </c>
      <c r="Q28">
        <v>1</v>
      </c>
      <c r="X28">
        <v>0.0080000000000000002</v>
      </c>
      <c r="Y28">
        <v>0</v>
      </c>
      <c r="Z28">
        <v>1080.76</v>
      </c>
      <c r="AA28">
        <v>332.99000000000001</v>
      </c>
      <c r="AB28">
        <v>0</v>
      </c>
      <c r="AC28">
        <v>0</v>
      </c>
      <c r="AD28">
        <v>1</v>
      </c>
      <c r="AE28">
        <v>0</v>
      </c>
      <c r="AF28" t="s">
        <v>122</v>
      </c>
      <c r="AG28">
        <v>0.40799999999999997</v>
      </c>
      <c r="AH28">
        <v>3</v>
      </c>
      <c r="AI28">
        <v>-1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ht="12.75">
      <c r="A29">
        <f>ROW(Source!A156)</f>
        <v>156</v>
      </c>
      <c r="B29">
        <v>52146107</v>
      </c>
      <c r="C29">
        <v>52144019</v>
      </c>
      <c r="D29">
        <v>51776802</v>
      </c>
      <c r="E29">
        <v>29</v>
      </c>
      <c r="F29">
        <v>1</v>
      </c>
      <c r="G29">
        <v>29</v>
      </c>
      <c r="H29">
        <v>1</v>
      </c>
      <c r="I29" t="s">
        <v>209</v>
      </c>
      <c r="K29" t="s">
        <v>210</v>
      </c>
      <c r="L29">
        <v>1191</v>
      </c>
      <c r="N29">
        <v>1013</v>
      </c>
      <c r="O29" t="s">
        <v>211</v>
      </c>
      <c r="P29" t="s">
        <v>211</v>
      </c>
      <c r="Q29">
        <v>1</v>
      </c>
      <c r="X29">
        <v>0.23000000000000001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1</v>
      </c>
      <c r="AG29">
        <v>0.23000000000000001</v>
      </c>
      <c r="AH29">
        <v>3</v>
      </c>
      <c r="AI29">
        <v>-1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ht="12.75">
      <c r="A30">
        <f>ROW(Source!A156)</f>
        <v>156</v>
      </c>
      <c r="B30">
        <v>52146108</v>
      </c>
      <c r="C30">
        <v>52144019</v>
      </c>
      <c r="D30">
        <v>51778070</v>
      </c>
      <c r="E30">
        <v>1</v>
      </c>
      <c r="F30">
        <v>1</v>
      </c>
      <c r="G30">
        <v>29</v>
      </c>
      <c r="H30">
        <v>2</v>
      </c>
      <c r="I30" t="s">
        <v>212</v>
      </c>
      <c r="J30" t="s">
        <v>213</v>
      </c>
      <c r="K30" t="s">
        <v>214</v>
      </c>
      <c r="L30">
        <v>1368</v>
      </c>
      <c r="N30">
        <v>1011</v>
      </c>
      <c r="O30" t="s">
        <v>215</v>
      </c>
      <c r="P30" t="s">
        <v>215</v>
      </c>
      <c r="Q30">
        <v>1</v>
      </c>
      <c r="X30">
        <v>0.036999999999999998</v>
      </c>
      <c r="Y30">
        <v>0</v>
      </c>
      <c r="Z30">
        <v>493.51999999999998</v>
      </c>
      <c r="AA30">
        <v>377.79000000000002</v>
      </c>
      <c r="AB30">
        <v>0</v>
      </c>
      <c r="AC30">
        <v>0</v>
      </c>
      <c r="AD30">
        <v>1</v>
      </c>
      <c r="AE30">
        <v>0</v>
      </c>
      <c r="AG30">
        <v>0.036999999999999998</v>
      </c>
      <c r="AH30">
        <v>3</v>
      </c>
      <c r="AI30">
        <v>-1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ht="12.75">
      <c r="A31">
        <f>ROW(Source!A156)</f>
        <v>156</v>
      </c>
      <c r="B31">
        <v>52146109</v>
      </c>
      <c r="C31">
        <v>52144019</v>
      </c>
      <c r="D31">
        <v>51778536</v>
      </c>
      <c r="E31">
        <v>1</v>
      </c>
      <c r="F31">
        <v>1</v>
      </c>
      <c r="G31">
        <v>29</v>
      </c>
      <c r="H31">
        <v>2</v>
      </c>
      <c r="I31" t="s">
        <v>216</v>
      </c>
      <c r="J31" t="s">
        <v>217</v>
      </c>
      <c r="K31" t="s">
        <v>218</v>
      </c>
      <c r="L31">
        <v>1368</v>
      </c>
      <c r="N31">
        <v>1011</v>
      </c>
      <c r="O31" t="s">
        <v>215</v>
      </c>
      <c r="P31" t="s">
        <v>215</v>
      </c>
      <c r="Q31">
        <v>1</v>
      </c>
      <c r="X31">
        <v>0.01</v>
      </c>
      <c r="Y31">
        <v>0</v>
      </c>
      <c r="Z31">
        <v>1153.51</v>
      </c>
      <c r="AA31">
        <v>408.74000000000001</v>
      </c>
      <c r="AB31">
        <v>0</v>
      </c>
      <c r="AC31">
        <v>0</v>
      </c>
      <c r="AD31">
        <v>1</v>
      </c>
      <c r="AE31">
        <v>0</v>
      </c>
      <c r="AG31">
        <v>0.01</v>
      </c>
      <c r="AH31">
        <v>3</v>
      </c>
      <c r="AI31">
        <v>-1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ht="12.75">
      <c r="A32">
        <f>ROW(Source!A156)</f>
        <v>156</v>
      </c>
      <c r="B32">
        <v>52146110</v>
      </c>
      <c r="C32">
        <v>52144019</v>
      </c>
      <c r="D32">
        <v>51778599</v>
      </c>
      <c r="E32">
        <v>1</v>
      </c>
      <c r="F32">
        <v>1</v>
      </c>
      <c r="G32">
        <v>29</v>
      </c>
      <c r="H32">
        <v>2</v>
      </c>
      <c r="I32" t="s">
        <v>219</v>
      </c>
      <c r="J32" t="s">
        <v>220</v>
      </c>
      <c r="K32" t="s">
        <v>221</v>
      </c>
      <c r="L32">
        <v>1368</v>
      </c>
      <c r="N32">
        <v>1011</v>
      </c>
      <c r="O32" t="s">
        <v>215</v>
      </c>
      <c r="P32" t="s">
        <v>215</v>
      </c>
      <c r="Q32">
        <v>1</v>
      </c>
      <c r="X32">
        <v>0.027</v>
      </c>
      <c r="Y32">
        <v>0</v>
      </c>
      <c r="Z32">
        <v>6.0199999999999996</v>
      </c>
      <c r="AA32">
        <v>0.02</v>
      </c>
      <c r="AB32">
        <v>0</v>
      </c>
      <c r="AC32">
        <v>0</v>
      </c>
      <c r="AD32">
        <v>1</v>
      </c>
      <c r="AE32">
        <v>0</v>
      </c>
      <c r="AG32">
        <v>0.027</v>
      </c>
      <c r="AH32">
        <v>3</v>
      </c>
      <c r="AI32">
        <v>-1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ht="12.75">
      <c r="A33">
        <f>ROW(Source!A156)</f>
        <v>156</v>
      </c>
      <c r="B33">
        <v>52146111</v>
      </c>
      <c r="C33">
        <v>52144019</v>
      </c>
      <c r="D33">
        <v>51777904</v>
      </c>
      <c r="E33">
        <v>1</v>
      </c>
      <c r="F33">
        <v>1</v>
      </c>
      <c r="G33">
        <v>29</v>
      </c>
      <c r="H33">
        <v>2</v>
      </c>
      <c r="I33" t="s">
        <v>222</v>
      </c>
      <c r="J33" t="s">
        <v>223</v>
      </c>
      <c r="K33" t="s">
        <v>224</v>
      </c>
      <c r="L33">
        <v>1368</v>
      </c>
      <c r="N33">
        <v>1011</v>
      </c>
      <c r="O33" t="s">
        <v>215</v>
      </c>
      <c r="P33" t="s">
        <v>215</v>
      </c>
      <c r="Q33">
        <v>1</v>
      </c>
      <c r="X33">
        <v>0.040000000000000001</v>
      </c>
      <c r="Y33">
        <v>0</v>
      </c>
      <c r="Z33">
        <v>951.19000000000005</v>
      </c>
      <c r="AA33">
        <v>416.57999999999998</v>
      </c>
      <c r="AB33">
        <v>0</v>
      </c>
      <c r="AC33">
        <v>0</v>
      </c>
      <c r="AD33">
        <v>1</v>
      </c>
      <c r="AE33">
        <v>0</v>
      </c>
      <c r="AG33">
        <v>0.040000000000000001</v>
      </c>
      <c r="AH33">
        <v>3</v>
      </c>
      <c r="AI33">
        <v>-1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ht="12.75">
      <c r="A34">
        <f>ROW(Source!A156)</f>
        <v>156</v>
      </c>
      <c r="B34">
        <v>52146112</v>
      </c>
      <c r="C34">
        <v>52144019</v>
      </c>
      <c r="D34">
        <v>51777957</v>
      </c>
      <c r="E34">
        <v>1</v>
      </c>
      <c r="F34">
        <v>1</v>
      </c>
      <c r="G34">
        <v>29</v>
      </c>
      <c r="H34">
        <v>2</v>
      </c>
      <c r="I34" t="s">
        <v>225</v>
      </c>
      <c r="J34" t="s">
        <v>226</v>
      </c>
      <c r="K34" t="s">
        <v>227</v>
      </c>
      <c r="L34">
        <v>1368</v>
      </c>
      <c r="N34">
        <v>1011</v>
      </c>
      <c r="O34" t="s">
        <v>215</v>
      </c>
      <c r="P34" t="s">
        <v>215</v>
      </c>
      <c r="Q34">
        <v>1</v>
      </c>
      <c r="X34">
        <v>0.014</v>
      </c>
      <c r="Y34">
        <v>0</v>
      </c>
      <c r="Z34">
        <v>1679.4300000000001</v>
      </c>
      <c r="AA34">
        <v>525.90999999999997</v>
      </c>
      <c r="AB34">
        <v>0</v>
      </c>
      <c r="AC34">
        <v>0</v>
      </c>
      <c r="AD34">
        <v>1</v>
      </c>
      <c r="AE34">
        <v>0</v>
      </c>
      <c r="AG34">
        <v>0.014</v>
      </c>
      <c r="AH34">
        <v>3</v>
      </c>
      <c r="AI34">
        <v>-1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ht="12.75">
      <c r="A35">
        <f>ROW(Source!A156)</f>
        <v>156</v>
      </c>
      <c r="B35">
        <v>52146113</v>
      </c>
      <c r="C35">
        <v>52144019</v>
      </c>
      <c r="D35">
        <v>51778722</v>
      </c>
      <c r="E35">
        <v>1</v>
      </c>
      <c r="F35">
        <v>1</v>
      </c>
      <c r="G35">
        <v>29</v>
      </c>
      <c r="H35">
        <v>3</v>
      </c>
      <c r="I35" t="s">
        <v>228</v>
      </c>
      <c r="J35" t="s">
        <v>229</v>
      </c>
      <c r="K35" t="s">
        <v>230</v>
      </c>
      <c r="L35">
        <v>1348</v>
      </c>
      <c r="N35">
        <v>1009</v>
      </c>
      <c r="O35" t="s">
        <v>112</v>
      </c>
      <c r="P35" t="s">
        <v>112</v>
      </c>
      <c r="Q35">
        <v>1000</v>
      </c>
      <c r="X35">
        <v>0.00080000000000000004</v>
      </c>
      <c r="Y35">
        <v>34834.18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G35">
        <v>0.00080000000000000004</v>
      </c>
      <c r="AH35">
        <v>3</v>
      </c>
      <c r="AI35">
        <v>-1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ht="12.75">
      <c r="A36">
        <f>ROW(Source!A156)</f>
        <v>156</v>
      </c>
      <c r="B36">
        <v>52146114</v>
      </c>
      <c r="C36">
        <v>52144019</v>
      </c>
      <c r="D36">
        <v>51780660</v>
      </c>
      <c r="E36">
        <v>1</v>
      </c>
      <c r="F36">
        <v>1</v>
      </c>
      <c r="G36">
        <v>29</v>
      </c>
      <c r="H36">
        <v>3</v>
      </c>
      <c r="I36" t="s">
        <v>231</v>
      </c>
      <c r="J36" t="s">
        <v>232</v>
      </c>
      <c r="K36" t="s">
        <v>233</v>
      </c>
      <c r="L36">
        <v>1339</v>
      </c>
      <c r="N36">
        <v>1007</v>
      </c>
      <c r="O36" t="s">
        <v>234</v>
      </c>
      <c r="P36" t="s">
        <v>234</v>
      </c>
      <c r="Q36">
        <v>1</v>
      </c>
      <c r="X36">
        <v>0.0032000000000000002</v>
      </c>
      <c r="Y36">
        <v>36.310000000000002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G36">
        <v>0.0032000000000000002</v>
      </c>
      <c r="AH36">
        <v>3</v>
      </c>
      <c r="AI36">
        <v>-1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ht="12.75">
      <c r="A37">
        <f>ROW(Source!A156)</f>
        <v>156</v>
      </c>
      <c r="B37">
        <v>52146115</v>
      </c>
      <c r="C37">
        <v>52144019</v>
      </c>
      <c r="D37">
        <v>51780932</v>
      </c>
      <c r="E37">
        <v>1</v>
      </c>
      <c r="F37">
        <v>1</v>
      </c>
      <c r="G37">
        <v>29</v>
      </c>
      <c r="H37">
        <v>3</v>
      </c>
      <c r="I37" t="s">
        <v>235</v>
      </c>
      <c r="J37" t="s">
        <v>236</v>
      </c>
      <c r="K37" t="s">
        <v>237</v>
      </c>
      <c r="L37">
        <v>1354</v>
      </c>
      <c r="N37">
        <v>1010</v>
      </c>
      <c r="O37" t="s">
        <v>238</v>
      </c>
      <c r="P37" t="s">
        <v>238</v>
      </c>
      <c r="Q37">
        <v>1</v>
      </c>
      <c r="X37">
        <v>0.070000000000000007</v>
      </c>
      <c r="Y37">
        <v>139.55000000000001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G37">
        <v>0.070000000000000007</v>
      </c>
      <c r="AH37">
        <v>3</v>
      </c>
      <c r="AI37">
        <v>-1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ht="12.75">
      <c r="A38">
        <f>ROW(Source!A156)</f>
        <v>156</v>
      </c>
      <c r="B38">
        <v>52146116</v>
      </c>
      <c r="C38">
        <v>52144019</v>
      </c>
      <c r="D38">
        <v>51781842</v>
      </c>
      <c r="E38">
        <v>1</v>
      </c>
      <c r="F38">
        <v>1</v>
      </c>
      <c r="G38">
        <v>29</v>
      </c>
      <c r="H38">
        <v>3</v>
      </c>
      <c r="I38" t="s">
        <v>239</v>
      </c>
      <c r="J38" t="s">
        <v>240</v>
      </c>
      <c r="K38" t="s">
        <v>241</v>
      </c>
      <c r="L38">
        <v>1348</v>
      </c>
      <c r="N38">
        <v>1009</v>
      </c>
      <c r="O38" t="s">
        <v>112</v>
      </c>
      <c r="P38" t="s">
        <v>112</v>
      </c>
      <c r="Q38">
        <v>1000</v>
      </c>
      <c r="X38">
        <v>0.105</v>
      </c>
      <c r="Y38">
        <v>3247.4899999999998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G38">
        <v>0.105</v>
      </c>
      <c r="AH38">
        <v>3</v>
      </c>
      <c r="AI38">
        <v>-1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ht="12.75">
      <c r="A39">
        <f>ROW(Source!A156)</f>
        <v>156</v>
      </c>
      <c r="B39">
        <v>52146117</v>
      </c>
      <c r="C39">
        <v>52144019</v>
      </c>
      <c r="D39">
        <v>51776804</v>
      </c>
      <c r="E39">
        <v>29</v>
      </c>
      <c r="F39">
        <v>1</v>
      </c>
      <c r="G39">
        <v>29</v>
      </c>
      <c r="H39">
        <v>3</v>
      </c>
      <c r="I39" t="s">
        <v>110</v>
      </c>
      <c r="K39" t="s">
        <v>111</v>
      </c>
      <c r="L39">
        <v>1348</v>
      </c>
      <c r="N39">
        <v>1009</v>
      </c>
      <c r="O39" t="s">
        <v>112</v>
      </c>
      <c r="P39" t="s">
        <v>112</v>
      </c>
      <c r="Q39">
        <v>1000</v>
      </c>
      <c r="X39">
        <v>0.12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G39">
        <v>0.12</v>
      </c>
      <c r="AH39">
        <v>3</v>
      </c>
      <c r="AI39">
        <v>-1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ht="12.75">
      <c r="A40">
        <f>ROW(Source!A158)</f>
        <v>158</v>
      </c>
      <c r="B40">
        <v>52146118</v>
      </c>
      <c r="C40">
        <v>52144043</v>
      </c>
      <c r="D40">
        <v>51778525</v>
      </c>
      <c r="E40">
        <v>1</v>
      </c>
      <c r="F40">
        <v>1</v>
      </c>
      <c r="G40">
        <v>29</v>
      </c>
      <c r="H40">
        <v>2</v>
      </c>
      <c r="I40" t="s">
        <v>242</v>
      </c>
      <c r="J40" t="s">
        <v>243</v>
      </c>
      <c r="K40" t="s">
        <v>244</v>
      </c>
      <c r="L40">
        <v>1368</v>
      </c>
      <c r="N40">
        <v>1011</v>
      </c>
      <c r="O40" t="s">
        <v>215</v>
      </c>
      <c r="P40" t="s">
        <v>215</v>
      </c>
      <c r="Q40">
        <v>1</v>
      </c>
      <c r="X40">
        <v>0.02</v>
      </c>
      <c r="Y40">
        <v>0</v>
      </c>
      <c r="Z40">
        <v>1070.1199999999999</v>
      </c>
      <c r="AA40">
        <v>332.66000000000003</v>
      </c>
      <c r="AB40">
        <v>0</v>
      </c>
      <c r="AC40">
        <v>0</v>
      </c>
      <c r="AD40">
        <v>1</v>
      </c>
      <c r="AE40">
        <v>0</v>
      </c>
      <c r="AG40">
        <v>0.02</v>
      </c>
      <c r="AH40">
        <v>3</v>
      </c>
      <c r="AI40">
        <v>-1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ht="12.75">
      <c r="A41">
        <f>ROW(Source!A158)</f>
        <v>158</v>
      </c>
      <c r="B41">
        <v>52146119</v>
      </c>
      <c r="C41">
        <v>52144043</v>
      </c>
      <c r="D41">
        <v>51778526</v>
      </c>
      <c r="E41">
        <v>1</v>
      </c>
      <c r="F41">
        <v>1</v>
      </c>
      <c r="G41">
        <v>29</v>
      </c>
      <c r="H41">
        <v>2</v>
      </c>
      <c r="I41" t="s">
        <v>245</v>
      </c>
      <c r="J41" t="s">
        <v>246</v>
      </c>
      <c r="K41" t="s">
        <v>247</v>
      </c>
      <c r="L41">
        <v>1368</v>
      </c>
      <c r="N41">
        <v>1011</v>
      </c>
      <c r="O41" t="s">
        <v>215</v>
      </c>
      <c r="P41" t="s">
        <v>215</v>
      </c>
      <c r="Q41">
        <v>1</v>
      </c>
      <c r="X41">
        <v>0.017999999999999999</v>
      </c>
      <c r="Y41">
        <v>0</v>
      </c>
      <c r="Z41">
        <v>1080.76</v>
      </c>
      <c r="AA41">
        <v>332.99000000000001</v>
      </c>
      <c r="AB41">
        <v>0</v>
      </c>
      <c r="AC41">
        <v>0</v>
      </c>
      <c r="AD41">
        <v>1</v>
      </c>
      <c r="AE41">
        <v>0</v>
      </c>
      <c r="AG41">
        <v>0.017999999999999999</v>
      </c>
      <c r="AH41">
        <v>3</v>
      </c>
      <c r="AI41">
        <v>-1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ht="12.75">
      <c r="A42">
        <f>ROW(Source!A159)</f>
        <v>159</v>
      </c>
      <c r="B42">
        <v>52146120</v>
      </c>
      <c r="C42">
        <v>52144048</v>
      </c>
      <c r="D42">
        <v>51778525</v>
      </c>
      <c r="E42">
        <v>1</v>
      </c>
      <c r="F42">
        <v>1</v>
      </c>
      <c r="G42">
        <v>29</v>
      </c>
      <c r="H42">
        <v>2</v>
      </c>
      <c r="I42" t="s">
        <v>242</v>
      </c>
      <c r="J42" t="s">
        <v>243</v>
      </c>
      <c r="K42" t="s">
        <v>244</v>
      </c>
      <c r="L42">
        <v>1368</v>
      </c>
      <c r="N42">
        <v>1011</v>
      </c>
      <c r="O42" t="s">
        <v>215</v>
      </c>
      <c r="P42" t="s">
        <v>215</v>
      </c>
      <c r="Q42">
        <v>1</v>
      </c>
      <c r="X42">
        <v>0.01</v>
      </c>
      <c r="Y42">
        <v>0</v>
      </c>
      <c r="Z42">
        <v>1070.1199999999999</v>
      </c>
      <c r="AA42">
        <v>332.66000000000003</v>
      </c>
      <c r="AB42">
        <v>0</v>
      </c>
      <c r="AC42">
        <v>0</v>
      </c>
      <c r="AD42">
        <v>1</v>
      </c>
      <c r="AE42">
        <v>0</v>
      </c>
      <c r="AF42" t="s">
        <v>122</v>
      </c>
      <c r="AG42">
        <v>0.51000000000000001</v>
      </c>
      <c r="AH42">
        <v>3</v>
      </c>
      <c r="AI42">
        <v>-1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ht="12.75">
      <c r="A43">
        <f>ROW(Source!A159)</f>
        <v>159</v>
      </c>
      <c r="B43">
        <v>52146121</v>
      </c>
      <c r="C43">
        <v>52144048</v>
      </c>
      <c r="D43">
        <v>51778526</v>
      </c>
      <c r="E43">
        <v>1</v>
      </c>
      <c r="F43">
        <v>1</v>
      </c>
      <c r="G43">
        <v>29</v>
      </c>
      <c r="H43">
        <v>2</v>
      </c>
      <c r="I43" t="s">
        <v>245</v>
      </c>
      <c r="J43" t="s">
        <v>246</v>
      </c>
      <c r="K43" t="s">
        <v>247</v>
      </c>
      <c r="L43">
        <v>1368</v>
      </c>
      <c r="N43">
        <v>1011</v>
      </c>
      <c r="O43" t="s">
        <v>215</v>
      </c>
      <c r="P43" t="s">
        <v>215</v>
      </c>
      <c r="Q43">
        <v>1</v>
      </c>
      <c r="X43">
        <v>0.0080000000000000002</v>
      </c>
      <c r="Y43">
        <v>0</v>
      </c>
      <c r="Z43">
        <v>1080.76</v>
      </c>
      <c r="AA43">
        <v>332.99000000000001</v>
      </c>
      <c r="AB43">
        <v>0</v>
      </c>
      <c r="AC43">
        <v>0</v>
      </c>
      <c r="AD43">
        <v>1</v>
      </c>
      <c r="AE43">
        <v>0</v>
      </c>
      <c r="AF43" t="s">
        <v>122</v>
      </c>
      <c r="AG43">
        <v>0.40799999999999997</v>
      </c>
      <c r="AH43">
        <v>3</v>
      </c>
      <c r="AI43">
        <v>-1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ht="12.75">
      <c r="A44">
        <f>ROW(Source!A199)</f>
        <v>199</v>
      </c>
      <c r="B44">
        <v>52146122</v>
      </c>
      <c r="C44">
        <v>52144053</v>
      </c>
      <c r="D44">
        <v>51776802</v>
      </c>
      <c r="E44">
        <v>29</v>
      </c>
      <c r="F44">
        <v>1</v>
      </c>
      <c r="G44">
        <v>29</v>
      </c>
      <c r="H44">
        <v>1</v>
      </c>
      <c r="I44" t="s">
        <v>209</v>
      </c>
      <c r="K44" t="s">
        <v>210</v>
      </c>
      <c r="L44">
        <v>1191</v>
      </c>
      <c r="N44">
        <v>1013</v>
      </c>
      <c r="O44" t="s">
        <v>211</v>
      </c>
      <c r="P44" t="s">
        <v>211</v>
      </c>
      <c r="Q44">
        <v>1</v>
      </c>
      <c r="X44">
        <v>0.66000000000000003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G44">
        <v>0.66000000000000003</v>
      </c>
      <c r="AH44">
        <v>3</v>
      </c>
      <c r="AI44">
        <v>-1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ht="12.75">
      <c r="A45">
        <f>ROW(Source!A199)</f>
        <v>199</v>
      </c>
      <c r="B45">
        <v>52146123</v>
      </c>
      <c r="C45">
        <v>52144053</v>
      </c>
      <c r="D45">
        <v>51778070</v>
      </c>
      <c r="E45">
        <v>1</v>
      </c>
      <c r="F45">
        <v>1</v>
      </c>
      <c r="G45">
        <v>29</v>
      </c>
      <c r="H45">
        <v>2</v>
      </c>
      <c r="I45" t="s">
        <v>212</v>
      </c>
      <c r="J45" t="s">
        <v>213</v>
      </c>
      <c r="K45" t="s">
        <v>214</v>
      </c>
      <c r="L45">
        <v>1368</v>
      </c>
      <c r="N45">
        <v>1011</v>
      </c>
      <c r="O45" t="s">
        <v>215</v>
      </c>
      <c r="P45" t="s">
        <v>215</v>
      </c>
      <c r="Q45">
        <v>1</v>
      </c>
      <c r="X45">
        <v>0.13200000000000001</v>
      </c>
      <c r="Y45">
        <v>0</v>
      </c>
      <c r="Z45">
        <v>493.51999999999998</v>
      </c>
      <c r="AA45">
        <v>377.79000000000002</v>
      </c>
      <c r="AB45">
        <v>0</v>
      </c>
      <c r="AC45">
        <v>0</v>
      </c>
      <c r="AD45">
        <v>1</v>
      </c>
      <c r="AE45">
        <v>0</v>
      </c>
      <c r="AG45">
        <v>0.13200000000000001</v>
      </c>
      <c r="AH45">
        <v>3</v>
      </c>
      <c r="AI45">
        <v>-1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ht="12.75">
      <c r="A46">
        <f>ROW(Source!A199)</f>
        <v>199</v>
      </c>
      <c r="B46">
        <v>52146124</v>
      </c>
      <c r="C46">
        <v>52144053</v>
      </c>
      <c r="D46">
        <v>51778536</v>
      </c>
      <c r="E46">
        <v>1</v>
      </c>
      <c r="F46">
        <v>1</v>
      </c>
      <c r="G46">
        <v>29</v>
      </c>
      <c r="H46">
        <v>2</v>
      </c>
      <c r="I46" t="s">
        <v>216</v>
      </c>
      <c r="J46" t="s">
        <v>217</v>
      </c>
      <c r="K46" t="s">
        <v>218</v>
      </c>
      <c r="L46">
        <v>1368</v>
      </c>
      <c r="N46">
        <v>1011</v>
      </c>
      <c r="O46" t="s">
        <v>215</v>
      </c>
      <c r="P46" t="s">
        <v>215</v>
      </c>
      <c r="Q46">
        <v>1</v>
      </c>
      <c r="X46">
        <v>0.050000000000000003</v>
      </c>
      <c r="Y46">
        <v>0</v>
      </c>
      <c r="Z46">
        <v>1153.51</v>
      </c>
      <c r="AA46">
        <v>408.74000000000001</v>
      </c>
      <c r="AB46">
        <v>0</v>
      </c>
      <c r="AC46">
        <v>0</v>
      </c>
      <c r="AD46">
        <v>1</v>
      </c>
      <c r="AE46">
        <v>0</v>
      </c>
      <c r="AG46">
        <v>0.050000000000000003</v>
      </c>
      <c r="AH46">
        <v>3</v>
      </c>
      <c r="AI46">
        <v>-1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ht="12.75">
      <c r="A47">
        <f>ROW(Source!A199)</f>
        <v>199</v>
      </c>
      <c r="B47">
        <v>52146125</v>
      </c>
      <c r="C47">
        <v>52144053</v>
      </c>
      <c r="D47">
        <v>51778599</v>
      </c>
      <c r="E47">
        <v>1</v>
      </c>
      <c r="F47">
        <v>1</v>
      </c>
      <c r="G47">
        <v>29</v>
      </c>
      <c r="H47">
        <v>2</v>
      </c>
      <c r="I47" t="s">
        <v>219</v>
      </c>
      <c r="J47" t="s">
        <v>220</v>
      </c>
      <c r="K47" t="s">
        <v>221</v>
      </c>
      <c r="L47">
        <v>1368</v>
      </c>
      <c r="N47">
        <v>1011</v>
      </c>
      <c r="O47" t="s">
        <v>215</v>
      </c>
      <c r="P47" t="s">
        <v>215</v>
      </c>
      <c r="Q47">
        <v>1</v>
      </c>
      <c r="X47">
        <v>0.13200000000000001</v>
      </c>
      <c r="Y47">
        <v>0</v>
      </c>
      <c r="Z47">
        <v>6.0199999999999996</v>
      </c>
      <c r="AA47">
        <v>0.02</v>
      </c>
      <c r="AB47">
        <v>0</v>
      </c>
      <c r="AC47">
        <v>0</v>
      </c>
      <c r="AD47">
        <v>1</v>
      </c>
      <c r="AE47">
        <v>0</v>
      </c>
      <c r="AG47">
        <v>0.13200000000000001</v>
      </c>
      <c r="AH47">
        <v>3</v>
      </c>
      <c r="AI47">
        <v>-1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ht="12.75">
      <c r="A48">
        <f>ROW(Source!A199)</f>
        <v>199</v>
      </c>
      <c r="B48">
        <v>52146126</v>
      </c>
      <c r="C48">
        <v>52144053</v>
      </c>
      <c r="D48">
        <v>51777824</v>
      </c>
      <c r="E48">
        <v>1</v>
      </c>
      <c r="F48">
        <v>1</v>
      </c>
      <c r="G48">
        <v>29</v>
      </c>
      <c r="H48">
        <v>2</v>
      </c>
      <c r="I48" t="s">
        <v>248</v>
      </c>
      <c r="J48" t="s">
        <v>249</v>
      </c>
      <c r="K48" t="s">
        <v>250</v>
      </c>
      <c r="L48">
        <v>1368</v>
      </c>
      <c r="N48">
        <v>1011</v>
      </c>
      <c r="O48" t="s">
        <v>215</v>
      </c>
      <c r="P48" t="s">
        <v>215</v>
      </c>
      <c r="Q48">
        <v>1</v>
      </c>
      <c r="X48">
        <v>0.088999999999999996</v>
      </c>
      <c r="Y48">
        <v>0</v>
      </c>
      <c r="Z48">
        <v>857.90999999999997</v>
      </c>
      <c r="AA48">
        <v>479.87</v>
      </c>
      <c r="AB48">
        <v>0</v>
      </c>
      <c r="AC48">
        <v>0</v>
      </c>
      <c r="AD48">
        <v>1</v>
      </c>
      <c r="AE48">
        <v>0</v>
      </c>
      <c r="AG48">
        <v>0.088999999999999996</v>
      </c>
      <c r="AH48">
        <v>3</v>
      </c>
      <c r="AI48">
        <v>-1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ht="12.75">
      <c r="A49">
        <f>ROW(Source!A199)</f>
        <v>199</v>
      </c>
      <c r="B49">
        <v>52146127</v>
      </c>
      <c r="C49">
        <v>52144053</v>
      </c>
      <c r="D49">
        <v>51781597</v>
      </c>
      <c r="E49">
        <v>1</v>
      </c>
      <c r="F49">
        <v>1</v>
      </c>
      <c r="G49">
        <v>29</v>
      </c>
      <c r="H49">
        <v>3</v>
      </c>
      <c r="I49" t="s">
        <v>251</v>
      </c>
      <c r="J49" t="s">
        <v>252</v>
      </c>
      <c r="K49" t="s">
        <v>253</v>
      </c>
      <c r="L49">
        <v>1339</v>
      </c>
      <c r="N49">
        <v>1007</v>
      </c>
      <c r="O49" t="s">
        <v>234</v>
      </c>
      <c r="P49" t="s">
        <v>234</v>
      </c>
      <c r="Q49">
        <v>1</v>
      </c>
      <c r="X49">
        <v>0.058999999999999997</v>
      </c>
      <c r="Y49">
        <v>3886.23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G49">
        <v>0.058999999999999997</v>
      </c>
      <c r="AH49">
        <v>3</v>
      </c>
      <c r="AI49">
        <v>-1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ht="12.75">
      <c r="A50">
        <f>ROW(Source!A199)</f>
        <v>199</v>
      </c>
      <c r="B50">
        <v>52146128</v>
      </c>
      <c r="C50">
        <v>52144053</v>
      </c>
      <c r="D50">
        <v>51781706</v>
      </c>
      <c r="E50">
        <v>1</v>
      </c>
      <c r="F50">
        <v>1</v>
      </c>
      <c r="G50">
        <v>29</v>
      </c>
      <c r="H50">
        <v>3</v>
      </c>
      <c r="I50" t="s">
        <v>254</v>
      </c>
      <c r="J50" t="s">
        <v>255</v>
      </c>
      <c r="K50" t="s">
        <v>256</v>
      </c>
      <c r="L50">
        <v>1339</v>
      </c>
      <c r="N50">
        <v>1007</v>
      </c>
      <c r="O50" t="s">
        <v>234</v>
      </c>
      <c r="P50" t="s">
        <v>234</v>
      </c>
      <c r="Q50">
        <v>1</v>
      </c>
      <c r="X50">
        <v>0.00059999999999999995</v>
      </c>
      <c r="Y50">
        <v>3427.48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G50">
        <v>0.00059999999999999995</v>
      </c>
      <c r="AH50">
        <v>3</v>
      </c>
      <c r="AI50">
        <v>-1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ht="12.75">
      <c r="A51">
        <f>ROW(Source!A199)</f>
        <v>199</v>
      </c>
      <c r="B51">
        <v>52146129</v>
      </c>
      <c r="C51">
        <v>52144053</v>
      </c>
      <c r="D51">
        <v>51782454</v>
      </c>
      <c r="E51">
        <v>1</v>
      </c>
      <c r="F51">
        <v>1</v>
      </c>
      <c r="G51">
        <v>29</v>
      </c>
      <c r="H51">
        <v>3</v>
      </c>
      <c r="I51" t="s">
        <v>257</v>
      </c>
      <c r="J51" t="s">
        <v>258</v>
      </c>
      <c r="K51" t="s">
        <v>259</v>
      </c>
      <c r="L51">
        <v>1339</v>
      </c>
      <c r="N51">
        <v>1007</v>
      </c>
      <c r="O51" t="s">
        <v>234</v>
      </c>
      <c r="P51" t="s">
        <v>234</v>
      </c>
      <c r="Q51">
        <v>1</v>
      </c>
      <c r="X51">
        <v>0.0436</v>
      </c>
      <c r="Y51">
        <v>7871.6899999999996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G51">
        <v>0.0436</v>
      </c>
      <c r="AH51">
        <v>3</v>
      </c>
      <c r="AI51">
        <v>-1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ht="12.75">
      <c r="A52">
        <f>ROW(Source!A199)</f>
        <v>199</v>
      </c>
      <c r="B52">
        <v>52146130</v>
      </c>
      <c r="C52">
        <v>52144053</v>
      </c>
      <c r="D52">
        <v>51776804</v>
      </c>
      <c r="E52">
        <v>29</v>
      </c>
      <c r="F52">
        <v>1</v>
      </c>
      <c r="G52">
        <v>29</v>
      </c>
      <c r="H52">
        <v>3</v>
      </c>
      <c r="I52" t="s">
        <v>110</v>
      </c>
      <c r="K52" t="s">
        <v>111</v>
      </c>
      <c r="L52">
        <v>1348</v>
      </c>
      <c r="N52">
        <v>1009</v>
      </c>
      <c r="O52" t="s">
        <v>112</v>
      </c>
      <c r="P52" t="s">
        <v>112</v>
      </c>
      <c r="Q52">
        <v>1000</v>
      </c>
      <c r="X52">
        <v>0.246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G52">
        <v>0.246</v>
      </c>
      <c r="AH52">
        <v>3</v>
      </c>
      <c r="AI52">
        <v>-1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ht="12.75">
      <c r="A53">
        <f>ROW(Source!A201)</f>
        <v>201</v>
      </c>
      <c r="B53">
        <v>52146131</v>
      </c>
      <c r="C53">
        <v>52144073</v>
      </c>
      <c r="D53">
        <v>51778525</v>
      </c>
      <c r="E53">
        <v>1</v>
      </c>
      <c r="F53">
        <v>1</v>
      </c>
      <c r="G53">
        <v>29</v>
      </c>
      <c r="H53">
        <v>2</v>
      </c>
      <c r="I53" t="s">
        <v>242</v>
      </c>
      <c r="J53" t="s">
        <v>243</v>
      </c>
      <c r="K53" t="s">
        <v>244</v>
      </c>
      <c r="L53">
        <v>1368</v>
      </c>
      <c r="N53">
        <v>1011</v>
      </c>
      <c r="O53" t="s">
        <v>215</v>
      </c>
      <c r="P53" t="s">
        <v>215</v>
      </c>
      <c r="Q53">
        <v>1</v>
      </c>
      <c r="X53">
        <v>0.02</v>
      </c>
      <c r="Y53">
        <v>0</v>
      </c>
      <c r="Z53">
        <v>1070.1199999999999</v>
      </c>
      <c r="AA53">
        <v>332.66000000000003</v>
      </c>
      <c r="AB53">
        <v>0</v>
      </c>
      <c r="AC53">
        <v>0</v>
      </c>
      <c r="AD53">
        <v>1</v>
      </c>
      <c r="AE53">
        <v>0</v>
      </c>
      <c r="AG53">
        <v>0.02</v>
      </c>
      <c r="AH53">
        <v>3</v>
      </c>
      <c r="AI53">
        <v>-1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ht="12.75">
      <c r="A54">
        <f>ROW(Source!A201)</f>
        <v>201</v>
      </c>
      <c r="B54">
        <v>52146132</v>
      </c>
      <c r="C54">
        <v>52144073</v>
      </c>
      <c r="D54">
        <v>51778526</v>
      </c>
      <c r="E54">
        <v>1</v>
      </c>
      <c r="F54">
        <v>1</v>
      </c>
      <c r="G54">
        <v>29</v>
      </c>
      <c r="H54">
        <v>2</v>
      </c>
      <c r="I54" t="s">
        <v>245</v>
      </c>
      <c r="J54" t="s">
        <v>246</v>
      </c>
      <c r="K54" t="s">
        <v>247</v>
      </c>
      <c r="L54">
        <v>1368</v>
      </c>
      <c r="N54">
        <v>1011</v>
      </c>
      <c r="O54" t="s">
        <v>215</v>
      </c>
      <c r="P54" t="s">
        <v>215</v>
      </c>
      <c r="Q54">
        <v>1</v>
      </c>
      <c r="X54">
        <v>0.017999999999999999</v>
      </c>
      <c r="Y54">
        <v>0</v>
      </c>
      <c r="Z54">
        <v>1080.76</v>
      </c>
      <c r="AA54">
        <v>332.99000000000001</v>
      </c>
      <c r="AB54">
        <v>0</v>
      </c>
      <c r="AC54">
        <v>0</v>
      </c>
      <c r="AD54">
        <v>1</v>
      </c>
      <c r="AE54">
        <v>0</v>
      </c>
      <c r="AG54">
        <v>0.017999999999999999</v>
      </c>
      <c r="AH54">
        <v>3</v>
      </c>
      <c r="AI54">
        <v>-1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ht="12.75">
      <c r="A55">
        <f>ROW(Source!A202)</f>
        <v>202</v>
      </c>
      <c r="B55">
        <v>52146133</v>
      </c>
      <c r="C55">
        <v>52144078</v>
      </c>
      <c r="D55">
        <v>51778525</v>
      </c>
      <c r="E55">
        <v>1</v>
      </c>
      <c r="F55">
        <v>1</v>
      </c>
      <c r="G55">
        <v>29</v>
      </c>
      <c r="H55">
        <v>2</v>
      </c>
      <c r="I55" t="s">
        <v>242</v>
      </c>
      <c r="J55" t="s">
        <v>243</v>
      </c>
      <c r="K55" t="s">
        <v>244</v>
      </c>
      <c r="L55">
        <v>1368</v>
      </c>
      <c r="N55">
        <v>1011</v>
      </c>
      <c r="O55" t="s">
        <v>215</v>
      </c>
      <c r="P55" t="s">
        <v>215</v>
      </c>
      <c r="Q55">
        <v>1</v>
      </c>
      <c r="X55">
        <v>0.01</v>
      </c>
      <c r="Y55">
        <v>0</v>
      </c>
      <c r="Z55">
        <v>1070.1199999999999</v>
      </c>
      <c r="AA55">
        <v>332.66000000000003</v>
      </c>
      <c r="AB55">
        <v>0</v>
      </c>
      <c r="AC55">
        <v>0</v>
      </c>
      <c r="AD55">
        <v>1</v>
      </c>
      <c r="AE55">
        <v>0</v>
      </c>
      <c r="AF55" t="s">
        <v>122</v>
      </c>
      <c r="AG55">
        <v>0.51000000000000001</v>
      </c>
      <c r="AH55">
        <v>3</v>
      </c>
      <c r="AI55">
        <v>-1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ht="12.75">
      <c r="A56">
        <f>ROW(Source!A202)</f>
        <v>202</v>
      </c>
      <c r="B56">
        <v>52146134</v>
      </c>
      <c r="C56">
        <v>52144078</v>
      </c>
      <c r="D56">
        <v>51778526</v>
      </c>
      <c r="E56">
        <v>1</v>
      </c>
      <c r="F56">
        <v>1</v>
      </c>
      <c r="G56">
        <v>29</v>
      </c>
      <c r="H56">
        <v>2</v>
      </c>
      <c r="I56" t="s">
        <v>245</v>
      </c>
      <c r="J56" t="s">
        <v>246</v>
      </c>
      <c r="K56" t="s">
        <v>247</v>
      </c>
      <c r="L56">
        <v>1368</v>
      </c>
      <c r="N56">
        <v>1011</v>
      </c>
      <c r="O56" t="s">
        <v>215</v>
      </c>
      <c r="P56" t="s">
        <v>215</v>
      </c>
      <c r="Q56">
        <v>1</v>
      </c>
      <c r="X56">
        <v>0.0080000000000000002</v>
      </c>
      <c r="Y56">
        <v>0</v>
      </c>
      <c r="Z56">
        <v>1080.76</v>
      </c>
      <c r="AA56">
        <v>332.99000000000001</v>
      </c>
      <c r="AB56">
        <v>0</v>
      </c>
      <c r="AC56">
        <v>0</v>
      </c>
      <c r="AD56">
        <v>1</v>
      </c>
      <c r="AE56">
        <v>0</v>
      </c>
      <c r="AF56" t="s">
        <v>122</v>
      </c>
      <c r="AG56">
        <v>0.40799999999999997</v>
      </c>
      <c r="AH56">
        <v>3</v>
      </c>
      <c r="AI56">
        <v>-1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ht="12.75">
      <c r="A57">
        <f>ROW(Source!A280)</f>
        <v>280</v>
      </c>
      <c r="B57">
        <v>52146135</v>
      </c>
      <c r="C57">
        <v>52144083</v>
      </c>
      <c r="D57">
        <v>51776802</v>
      </c>
      <c r="E57">
        <v>29</v>
      </c>
      <c r="F57">
        <v>1</v>
      </c>
      <c r="G57">
        <v>29</v>
      </c>
      <c r="H57">
        <v>1</v>
      </c>
      <c r="I57" t="s">
        <v>209</v>
      </c>
      <c r="K57" t="s">
        <v>210</v>
      </c>
      <c r="L57">
        <v>1191</v>
      </c>
      <c r="N57">
        <v>1013</v>
      </c>
      <c r="O57" t="s">
        <v>211</v>
      </c>
      <c r="P57" t="s">
        <v>211</v>
      </c>
      <c r="Q57">
        <v>1</v>
      </c>
      <c r="X57">
        <v>0.23000000000000001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</v>
      </c>
      <c r="AG57">
        <v>0.23000000000000001</v>
      </c>
      <c r="AH57">
        <v>3</v>
      </c>
      <c r="AI57">
        <v>-1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ht="12.75">
      <c r="A58">
        <f>ROW(Source!A280)</f>
        <v>280</v>
      </c>
      <c r="B58">
        <v>52146136</v>
      </c>
      <c r="C58">
        <v>52144083</v>
      </c>
      <c r="D58">
        <v>51778070</v>
      </c>
      <c r="E58">
        <v>1</v>
      </c>
      <c r="F58">
        <v>1</v>
      </c>
      <c r="G58">
        <v>29</v>
      </c>
      <c r="H58">
        <v>2</v>
      </c>
      <c r="I58" t="s">
        <v>212</v>
      </c>
      <c r="J58" t="s">
        <v>213</v>
      </c>
      <c r="K58" t="s">
        <v>214</v>
      </c>
      <c r="L58">
        <v>1368</v>
      </c>
      <c r="N58">
        <v>1011</v>
      </c>
      <c r="O58" t="s">
        <v>215</v>
      </c>
      <c r="P58" t="s">
        <v>215</v>
      </c>
      <c r="Q58">
        <v>1</v>
      </c>
      <c r="X58">
        <v>0.036999999999999998</v>
      </c>
      <c r="Y58">
        <v>0</v>
      </c>
      <c r="Z58">
        <v>493.51999999999998</v>
      </c>
      <c r="AA58">
        <v>377.79000000000002</v>
      </c>
      <c r="AB58">
        <v>0</v>
      </c>
      <c r="AC58">
        <v>0</v>
      </c>
      <c r="AD58">
        <v>1</v>
      </c>
      <c r="AE58">
        <v>0</v>
      </c>
      <c r="AG58">
        <v>0.036999999999999998</v>
      </c>
      <c r="AH58">
        <v>3</v>
      </c>
      <c r="AI58">
        <v>-1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ht="12.75">
      <c r="A59">
        <f>ROW(Source!A280)</f>
        <v>280</v>
      </c>
      <c r="B59">
        <v>52146137</v>
      </c>
      <c r="C59">
        <v>52144083</v>
      </c>
      <c r="D59">
        <v>51778536</v>
      </c>
      <c r="E59">
        <v>1</v>
      </c>
      <c r="F59">
        <v>1</v>
      </c>
      <c r="G59">
        <v>29</v>
      </c>
      <c r="H59">
        <v>2</v>
      </c>
      <c r="I59" t="s">
        <v>216</v>
      </c>
      <c r="J59" t="s">
        <v>217</v>
      </c>
      <c r="K59" t="s">
        <v>218</v>
      </c>
      <c r="L59">
        <v>1368</v>
      </c>
      <c r="N59">
        <v>1011</v>
      </c>
      <c r="O59" t="s">
        <v>215</v>
      </c>
      <c r="P59" t="s">
        <v>215</v>
      </c>
      <c r="Q59">
        <v>1</v>
      </c>
      <c r="X59">
        <v>0.01</v>
      </c>
      <c r="Y59">
        <v>0</v>
      </c>
      <c r="Z59">
        <v>1153.51</v>
      </c>
      <c r="AA59">
        <v>408.74000000000001</v>
      </c>
      <c r="AB59">
        <v>0</v>
      </c>
      <c r="AC59">
        <v>0</v>
      </c>
      <c r="AD59">
        <v>1</v>
      </c>
      <c r="AE59">
        <v>0</v>
      </c>
      <c r="AG59">
        <v>0.01</v>
      </c>
      <c r="AH59">
        <v>3</v>
      </c>
      <c r="AI59">
        <v>-1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ht="12.75">
      <c r="A60">
        <f>ROW(Source!A280)</f>
        <v>280</v>
      </c>
      <c r="B60">
        <v>52146138</v>
      </c>
      <c r="C60">
        <v>52144083</v>
      </c>
      <c r="D60">
        <v>51778599</v>
      </c>
      <c r="E60">
        <v>1</v>
      </c>
      <c r="F60">
        <v>1</v>
      </c>
      <c r="G60">
        <v>29</v>
      </c>
      <c r="H60">
        <v>2</v>
      </c>
      <c r="I60" t="s">
        <v>219</v>
      </c>
      <c r="J60" t="s">
        <v>220</v>
      </c>
      <c r="K60" t="s">
        <v>221</v>
      </c>
      <c r="L60">
        <v>1368</v>
      </c>
      <c r="N60">
        <v>1011</v>
      </c>
      <c r="O60" t="s">
        <v>215</v>
      </c>
      <c r="P60" t="s">
        <v>215</v>
      </c>
      <c r="Q60">
        <v>1</v>
      </c>
      <c r="X60">
        <v>0.027</v>
      </c>
      <c r="Y60">
        <v>0</v>
      </c>
      <c r="Z60">
        <v>6.0199999999999996</v>
      </c>
      <c r="AA60">
        <v>0.02</v>
      </c>
      <c r="AB60">
        <v>0</v>
      </c>
      <c r="AC60">
        <v>0</v>
      </c>
      <c r="AD60">
        <v>1</v>
      </c>
      <c r="AE60">
        <v>0</v>
      </c>
      <c r="AG60">
        <v>0.027</v>
      </c>
      <c r="AH60">
        <v>3</v>
      </c>
      <c r="AI60">
        <v>-1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ht="12.75">
      <c r="A61">
        <f>ROW(Source!A280)</f>
        <v>280</v>
      </c>
      <c r="B61">
        <v>52146139</v>
      </c>
      <c r="C61">
        <v>52144083</v>
      </c>
      <c r="D61">
        <v>51777904</v>
      </c>
      <c r="E61">
        <v>1</v>
      </c>
      <c r="F61">
        <v>1</v>
      </c>
      <c r="G61">
        <v>29</v>
      </c>
      <c r="H61">
        <v>2</v>
      </c>
      <c r="I61" t="s">
        <v>222</v>
      </c>
      <c r="J61" t="s">
        <v>223</v>
      </c>
      <c r="K61" t="s">
        <v>224</v>
      </c>
      <c r="L61">
        <v>1368</v>
      </c>
      <c r="N61">
        <v>1011</v>
      </c>
      <c r="O61" t="s">
        <v>215</v>
      </c>
      <c r="P61" t="s">
        <v>215</v>
      </c>
      <c r="Q61">
        <v>1</v>
      </c>
      <c r="X61">
        <v>0.040000000000000001</v>
      </c>
      <c r="Y61">
        <v>0</v>
      </c>
      <c r="Z61">
        <v>951.19000000000005</v>
      </c>
      <c r="AA61">
        <v>416.57999999999998</v>
      </c>
      <c r="AB61">
        <v>0</v>
      </c>
      <c r="AC61">
        <v>0</v>
      </c>
      <c r="AD61">
        <v>1</v>
      </c>
      <c r="AE61">
        <v>0</v>
      </c>
      <c r="AG61">
        <v>0.040000000000000001</v>
      </c>
      <c r="AH61">
        <v>3</v>
      </c>
      <c r="AI61">
        <v>-1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ht="12.75">
      <c r="A62">
        <f>ROW(Source!A280)</f>
        <v>280</v>
      </c>
      <c r="B62">
        <v>52146140</v>
      </c>
      <c r="C62">
        <v>52144083</v>
      </c>
      <c r="D62">
        <v>51777957</v>
      </c>
      <c r="E62">
        <v>1</v>
      </c>
      <c r="F62">
        <v>1</v>
      </c>
      <c r="G62">
        <v>29</v>
      </c>
      <c r="H62">
        <v>2</v>
      </c>
      <c r="I62" t="s">
        <v>225</v>
      </c>
      <c r="J62" t="s">
        <v>226</v>
      </c>
      <c r="K62" t="s">
        <v>227</v>
      </c>
      <c r="L62">
        <v>1368</v>
      </c>
      <c r="N62">
        <v>1011</v>
      </c>
      <c r="O62" t="s">
        <v>215</v>
      </c>
      <c r="P62" t="s">
        <v>215</v>
      </c>
      <c r="Q62">
        <v>1</v>
      </c>
      <c r="X62">
        <v>0.014</v>
      </c>
      <c r="Y62">
        <v>0</v>
      </c>
      <c r="Z62">
        <v>1679.4300000000001</v>
      </c>
      <c r="AA62">
        <v>525.90999999999997</v>
      </c>
      <c r="AB62">
        <v>0</v>
      </c>
      <c r="AC62">
        <v>0</v>
      </c>
      <c r="AD62">
        <v>1</v>
      </c>
      <c r="AE62">
        <v>0</v>
      </c>
      <c r="AG62">
        <v>0.014</v>
      </c>
      <c r="AH62">
        <v>3</v>
      </c>
      <c r="AI62">
        <v>-1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ht="12.75">
      <c r="A63">
        <f>ROW(Source!A280)</f>
        <v>280</v>
      </c>
      <c r="B63">
        <v>52146141</v>
      </c>
      <c r="C63">
        <v>52144083</v>
      </c>
      <c r="D63">
        <v>51778722</v>
      </c>
      <c r="E63">
        <v>1</v>
      </c>
      <c r="F63">
        <v>1</v>
      </c>
      <c r="G63">
        <v>29</v>
      </c>
      <c r="H63">
        <v>3</v>
      </c>
      <c r="I63" t="s">
        <v>228</v>
      </c>
      <c r="J63" t="s">
        <v>229</v>
      </c>
      <c r="K63" t="s">
        <v>230</v>
      </c>
      <c r="L63">
        <v>1348</v>
      </c>
      <c r="N63">
        <v>1009</v>
      </c>
      <c r="O63" t="s">
        <v>112</v>
      </c>
      <c r="P63" t="s">
        <v>112</v>
      </c>
      <c r="Q63">
        <v>1000</v>
      </c>
      <c r="X63">
        <v>0.00080000000000000004</v>
      </c>
      <c r="Y63">
        <v>34834.18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G63">
        <v>0.00080000000000000004</v>
      </c>
      <c r="AH63">
        <v>3</v>
      </c>
      <c r="AI63">
        <v>-1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ht="12.75">
      <c r="A64">
        <f>ROW(Source!A280)</f>
        <v>280</v>
      </c>
      <c r="B64">
        <v>52146142</v>
      </c>
      <c r="C64">
        <v>52144083</v>
      </c>
      <c r="D64">
        <v>51780660</v>
      </c>
      <c r="E64">
        <v>1</v>
      </c>
      <c r="F64">
        <v>1</v>
      </c>
      <c r="G64">
        <v>29</v>
      </c>
      <c r="H64">
        <v>3</v>
      </c>
      <c r="I64" t="s">
        <v>231</v>
      </c>
      <c r="J64" t="s">
        <v>232</v>
      </c>
      <c r="K64" t="s">
        <v>233</v>
      </c>
      <c r="L64">
        <v>1339</v>
      </c>
      <c r="N64">
        <v>1007</v>
      </c>
      <c r="O64" t="s">
        <v>234</v>
      </c>
      <c r="P64" t="s">
        <v>234</v>
      </c>
      <c r="Q64">
        <v>1</v>
      </c>
      <c r="X64">
        <v>0.0032000000000000002</v>
      </c>
      <c r="Y64">
        <v>36.310000000000002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G64">
        <v>0.0032000000000000002</v>
      </c>
      <c r="AH64">
        <v>3</v>
      </c>
      <c r="AI64">
        <v>-1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ht="12.75">
      <c r="A65">
        <f>ROW(Source!A280)</f>
        <v>280</v>
      </c>
      <c r="B65">
        <v>52146143</v>
      </c>
      <c r="C65">
        <v>52144083</v>
      </c>
      <c r="D65">
        <v>51780932</v>
      </c>
      <c r="E65">
        <v>1</v>
      </c>
      <c r="F65">
        <v>1</v>
      </c>
      <c r="G65">
        <v>29</v>
      </c>
      <c r="H65">
        <v>3</v>
      </c>
      <c r="I65" t="s">
        <v>235</v>
      </c>
      <c r="J65" t="s">
        <v>236</v>
      </c>
      <c r="K65" t="s">
        <v>237</v>
      </c>
      <c r="L65">
        <v>1354</v>
      </c>
      <c r="N65">
        <v>1010</v>
      </c>
      <c r="O65" t="s">
        <v>238</v>
      </c>
      <c r="P65" t="s">
        <v>238</v>
      </c>
      <c r="Q65">
        <v>1</v>
      </c>
      <c r="X65">
        <v>0.070000000000000007</v>
      </c>
      <c r="Y65">
        <v>139.55000000000001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G65">
        <v>0.070000000000000007</v>
      </c>
      <c r="AH65">
        <v>3</v>
      </c>
      <c r="AI65">
        <v>-1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ht="12.75">
      <c r="A66">
        <f>ROW(Source!A280)</f>
        <v>280</v>
      </c>
      <c r="B66">
        <v>52146144</v>
      </c>
      <c r="C66">
        <v>52144083</v>
      </c>
      <c r="D66">
        <v>51781842</v>
      </c>
      <c r="E66">
        <v>1</v>
      </c>
      <c r="F66">
        <v>1</v>
      </c>
      <c r="G66">
        <v>29</v>
      </c>
      <c r="H66">
        <v>3</v>
      </c>
      <c r="I66" t="s">
        <v>239</v>
      </c>
      <c r="J66" t="s">
        <v>240</v>
      </c>
      <c r="K66" t="s">
        <v>241</v>
      </c>
      <c r="L66">
        <v>1348</v>
      </c>
      <c r="N66">
        <v>1009</v>
      </c>
      <c r="O66" t="s">
        <v>112</v>
      </c>
      <c r="P66" t="s">
        <v>112</v>
      </c>
      <c r="Q66">
        <v>1000</v>
      </c>
      <c r="X66">
        <v>0.105</v>
      </c>
      <c r="Y66">
        <v>3247.4899999999998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G66">
        <v>0.105</v>
      </c>
      <c r="AH66">
        <v>3</v>
      </c>
      <c r="AI66">
        <v>-1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ht="12.75">
      <c r="A67">
        <f>ROW(Source!A280)</f>
        <v>280</v>
      </c>
      <c r="B67">
        <v>52146145</v>
      </c>
      <c r="C67">
        <v>52144083</v>
      </c>
      <c r="D67">
        <v>51776804</v>
      </c>
      <c r="E67">
        <v>29</v>
      </c>
      <c r="F67">
        <v>1</v>
      </c>
      <c r="G67">
        <v>29</v>
      </c>
      <c r="H67">
        <v>3</v>
      </c>
      <c r="I67" t="s">
        <v>110</v>
      </c>
      <c r="K67" t="s">
        <v>111</v>
      </c>
      <c r="L67">
        <v>1348</v>
      </c>
      <c r="N67">
        <v>1009</v>
      </c>
      <c r="O67" t="s">
        <v>112</v>
      </c>
      <c r="P67" t="s">
        <v>112</v>
      </c>
      <c r="Q67">
        <v>1000</v>
      </c>
      <c r="X67">
        <v>0.12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G67">
        <v>0.12</v>
      </c>
      <c r="AH67">
        <v>3</v>
      </c>
      <c r="AI67">
        <v>-1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ht="12.75">
      <c r="A68">
        <f>ROW(Source!A282)</f>
        <v>282</v>
      </c>
      <c r="B68">
        <v>52146146</v>
      </c>
      <c r="C68">
        <v>52144107</v>
      </c>
      <c r="D68">
        <v>51778525</v>
      </c>
      <c r="E68">
        <v>1</v>
      </c>
      <c r="F68">
        <v>1</v>
      </c>
      <c r="G68">
        <v>29</v>
      </c>
      <c r="H68">
        <v>2</v>
      </c>
      <c r="I68" t="s">
        <v>242</v>
      </c>
      <c r="J68" t="s">
        <v>243</v>
      </c>
      <c r="K68" t="s">
        <v>244</v>
      </c>
      <c r="L68">
        <v>1368</v>
      </c>
      <c r="N68">
        <v>1011</v>
      </c>
      <c r="O68" t="s">
        <v>215</v>
      </c>
      <c r="P68" t="s">
        <v>215</v>
      </c>
      <c r="Q68">
        <v>1</v>
      </c>
      <c r="X68">
        <v>0.02</v>
      </c>
      <c r="Y68">
        <v>0</v>
      </c>
      <c r="Z68">
        <v>1070.1199999999999</v>
      </c>
      <c r="AA68">
        <v>332.66000000000003</v>
      </c>
      <c r="AB68">
        <v>0</v>
      </c>
      <c r="AC68">
        <v>0</v>
      </c>
      <c r="AD68">
        <v>1</v>
      </c>
      <c r="AE68">
        <v>0</v>
      </c>
      <c r="AG68">
        <v>0.02</v>
      </c>
      <c r="AH68">
        <v>3</v>
      </c>
      <c r="AI68">
        <v>-1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ht="12.75">
      <c r="A69">
        <f>ROW(Source!A282)</f>
        <v>282</v>
      </c>
      <c r="B69">
        <v>52146147</v>
      </c>
      <c r="C69">
        <v>52144107</v>
      </c>
      <c r="D69">
        <v>51778526</v>
      </c>
      <c r="E69">
        <v>1</v>
      </c>
      <c r="F69">
        <v>1</v>
      </c>
      <c r="G69">
        <v>29</v>
      </c>
      <c r="H69">
        <v>2</v>
      </c>
      <c r="I69" t="s">
        <v>245</v>
      </c>
      <c r="J69" t="s">
        <v>246</v>
      </c>
      <c r="K69" t="s">
        <v>247</v>
      </c>
      <c r="L69">
        <v>1368</v>
      </c>
      <c r="N69">
        <v>1011</v>
      </c>
      <c r="O69" t="s">
        <v>215</v>
      </c>
      <c r="P69" t="s">
        <v>215</v>
      </c>
      <c r="Q69">
        <v>1</v>
      </c>
      <c r="X69">
        <v>0.017999999999999999</v>
      </c>
      <c r="Y69">
        <v>0</v>
      </c>
      <c r="Z69">
        <v>1080.76</v>
      </c>
      <c r="AA69">
        <v>332.99000000000001</v>
      </c>
      <c r="AB69">
        <v>0</v>
      </c>
      <c r="AC69">
        <v>0</v>
      </c>
      <c r="AD69">
        <v>1</v>
      </c>
      <c r="AE69">
        <v>0</v>
      </c>
      <c r="AG69">
        <v>0.017999999999999999</v>
      </c>
      <c r="AH69">
        <v>3</v>
      </c>
      <c r="AI69">
        <v>-1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ht="12.75">
      <c r="A70">
        <f>ROW(Source!A283)</f>
        <v>283</v>
      </c>
      <c r="B70">
        <v>52146148</v>
      </c>
      <c r="C70">
        <v>52144112</v>
      </c>
      <c r="D70">
        <v>51778525</v>
      </c>
      <c r="E70">
        <v>1</v>
      </c>
      <c r="F70">
        <v>1</v>
      </c>
      <c r="G70">
        <v>29</v>
      </c>
      <c r="H70">
        <v>2</v>
      </c>
      <c r="I70" t="s">
        <v>242</v>
      </c>
      <c r="J70" t="s">
        <v>243</v>
      </c>
      <c r="K70" t="s">
        <v>244</v>
      </c>
      <c r="L70">
        <v>1368</v>
      </c>
      <c r="N70">
        <v>1011</v>
      </c>
      <c r="O70" t="s">
        <v>215</v>
      </c>
      <c r="P70" t="s">
        <v>215</v>
      </c>
      <c r="Q70">
        <v>1</v>
      </c>
      <c r="X70">
        <v>0.01</v>
      </c>
      <c r="Y70">
        <v>0</v>
      </c>
      <c r="Z70">
        <v>1070.1199999999999</v>
      </c>
      <c r="AA70">
        <v>332.66000000000003</v>
      </c>
      <c r="AB70">
        <v>0</v>
      </c>
      <c r="AC70">
        <v>0</v>
      </c>
      <c r="AD70">
        <v>1</v>
      </c>
      <c r="AE70">
        <v>0</v>
      </c>
      <c r="AF70" t="s">
        <v>122</v>
      </c>
      <c r="AG70">
        <v>0.51000000000000001</v>
      </c>
      <c r="AH70">
        <v>3</v>
      </c>
      <c r="AI70">
        <v>-1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ht="12.75">
      <c r="A71">
        <f>ROW(Source!A283)</f>
        <v>283</v>
      </c>
      <c r="B71">
        <v>52146149</v>
      </c>
      <c r="C71">
        <v>52144112</v>
      </c>
      <c r="D71">
        <v>51778526</v>
      </c>
      <c r="E71">
        <v>1</v>
      </c>
      <c r="F71">
        <v>1</v>
      </c>
      <c r="G71">
        <v>29</v>
      </c>
      <c r="H71">
        <v>2</v>
      </c>
      <c r="I71" t="s">
        <v>245</v>
      </c>
      <c r="J71" t="s">
        <v>246</v>
      </c>
      <c r="K71" t="s">
        <v>247</v>
      </c>
      <c r="L71">
        <v>1368</v>
      </c>
      <c r="N71">
        <v>1011</v>
      </c>
      <c r="O71" t="s">
        <v>215</v>
      </c>
      <c r="P71" t="s">
        <v>215</v>
      </c>
      <c r="Q71">
        <v>1</v>
      </c>
      <c r="X71">
        <v>0.0080000000000000002</v>
      </c>
      <c r="Y71">
        <v>0</v>
      </c>
      <c r="Z71">
        <v>1080.76</v>
      </c>
      <c r="AA71">
        <v>332.99000000000001</v>
      </c>
      <c r="AB71">
        <v>0</v>
      </c>
      <c r="AC71">
        <v>0</v>
      </c>
      <c r="AD71">
        <v>1</v>
      </c>
      <c r="AE71">
        <v>0</v>
      </c>
      <c r="AF71" t="s">
        <v>122</v>
      </c>
      <c r="AG71">
        <v>0.40799999999999997</v>
      </c>
      <c r="AH71">
        <v>3</v>
      </c>
      <c r="AI71">
        <v>-1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ht="12.75">
      <c r="A72">
        <f>ROW(Source!A323)</f>
        <v>323</v>
      </c>
      <c r="B72">
        <v>52146150</v>
      </c>
      <c r="C72">
        <v>52144117</v>
      </c>
      <c r="D72">
        <v>51776802</v>
      </c>
      <c r="E72">
        <v>29</v>
      </c>
      <c r="F72">
        <v>1</v>
      </c>
      <c r="G72">
        <v>29</v>
      </c>
      <c r="H72">
        <v>1</v>
      </c>
      <c r="I72" t="s">
        <v>209</v>
      </c>
      <c r="K72" t="s">
        <v>210</v>
      </c>
      <c r="L72">
        <v>1191</v>
      </c>
      <c r="N72">
        <v>1013</v>
      </c>
      <c r="O72" t="s">
        <v>211</v>
      </c>
      <c r="P72" t="s">
        <v>211</v>
      </c>
      <c r="Q72">
        <v>1</v>
      </c>
      <c r="X72">
        <v>0.66000000000000003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1</v>
      </c>
      <c r="AG72">
        <v>0.66000000000000003</v>
      </c>
      <c r="AH72">
        <v>3</v>
      </c>
      <c r="AI72">
        <v>-1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ht="12.75">
      <c r="A73">
        <f>ROW(Source!A323)</f>
        <v>323</v>
      </c>
      <c r="B73">
        <v>52146151</v>
      </c>
      <c r="C73">
        <v>52144117</v>
      </c>
      <c r="D73">
        <v>51778070</v>
      </c>
      <c r="E73">
        <v>1</v>
      </c>
      <c r="F73">
        <v>1</v>
      </c>
      <c r="G73">
        <v>29</v>
      </c>
      <c r="H73">
        <v>2</v>
      </c>
      <c r="I73" t="s">
        <v>212</v>
      </c>
      <c r="J73" t="s">
        <v>213</v>
      </c>
      <c r="K73" t="s">
        <v>214</v>
      </c>
      <c r="L73">
        <v>1368</v>
      </c>
      <c r="N73">
        <v>1011</v>
      </c>
      <c r="O73" t="s">
        <v>215</v>
      </c>
      <c r="P73" t="s">
        <v>215</v>
      </c>
      <c r="Q73">
        <v>1</v>
      </c>
      <c r="X73">
        <v>0.13200000000000001</v>
      </c>
      <c r="Y73">
        <v>0</v>
      </c>
      <c r="Z73">
        <v>493.51999999999998</v>
      </c>
      <c r="AA73">
        <v>377.79000000000002</v>
      </c>
      <c r="AB73">
        <v>0</v>
      </c>
      <c r="AC73">
        <v>0</v>
      </c>
      <c r="AD73">
        <v>1</v>
      </c>
      <c r="AE73">
        <v>0</v>
      </c>
      <c r="AG73">
        <v>0.13200000000000001</v>
      </c>
      <c r="AH73">
        <v>3</v>
      </c>
      <c r="AI73">
        <v>-1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ht="12.75">
      <c r="A74">
        <f>ROW(Source!A323)</f>
        <v>323</v>
      </c>
      <c r="B74">
        <v>52146152</v>
      </c>
      <c r="C74">
        <v>52144117</v>
      </c>
      <c r="D74">
        <v>51778536</v>
      </c>
      <c r="E74">
        <v>1</v>
      </c>
      <c r="F74">
        <v>1</v>
      </c>
      <c r="G74">
        <v>29</v>
      </c>
      <c r="H74">
        <v>2</v>
      </c>
      <c r="I74" t="s">
        <v>216</v>
      </c>
      <c r="J74" t="s">
        <v>217</v>
      </c>
      <c r="K74" t="s">
        <v>218</v>
      </c>
      <c r="L74">
        <v>1368</v>
      </c>
      <c r="N74">
        <v>1011</v>
      </c>
      <c r="O74" t="s">
        <v>215</v>
      </c>
      <c r="P74" t="s">
        <v>215</v>
      </c>
      <c r="Q74">
        <v>1</v>
      </c>
      <c r="X74">
        <v>0.050000000000000003</v>
      </c>
      <c r="Y74">
        <v>0</v>
      </c>
      <c r="Z74">
        <v>1153.51</v>
      </c>
      <c r="AA74">
        <v>408.74000000000001</v>
      </c>
      <c r="AB74">
        <v>0</v>
      </c>
      <c r="AC74">
        <v>0</v>
      </c>
      <c r="AD74">
        <v>1</v>
      </c>
      <c r="AE74">
        <v>0</v>
      </c>
      <c r="AG74">
        <v>0.050000000000000003</v>
      </c>
      <c r="AH74">
        <v>3</v>
      </c>
      <c r="AI74">
        <v>-1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ht="12.75">
      <c r="A75">
        <f>ROW(Source!A323)</f>
        <v>323</v>
      </c>
      <c r="B75">
        <v>52146153</v>
      </c>
      <c r="C75">
        <v>52144117</v>
      </c>
      <c r="D75">
        <v>51778599</v>
      </c>
      <c r="E75">
        <v>1</v>
      </c>
      <c r="F75">
        <v>1</v>
      </c>
      <c r="G75">
        <v>29</v>
      </c>
      <c r="H75">
        <v>2</v>
      </c>
      <c r="I75" t="s">
        <v>219</v>
      </c>
      <c r="J75" t="s">
        <v>220</v>
      </c>
      <c r="K75" t="s">
        <v>221</v>
      </c>
      <c r="L75">
        <v>1368</v>
      </c>
      <c r="N75">
        <v>1011</v>
      </c>
      <c r="O75" t="s">
        <v>215</v>
      </c>
      <c r="P75" t="s">
        <v>215</v>
      </c>
      <c r="Q75">
        <v>1</v>
      </c>
      <c r="X75">
        <v>0.13200000000000001</v>
      </c>
      <c r="Y75">
        <v>0</v>
      </c>
      <c r="Z75">
        <v>6.0199999999999996</v>
      </c>
      <c r="AA75">
        <v>0.02</v>
      </c>
      <c r="AB75">
        <v>0</v>
      </c>
      <c r="AC75">
        <v>0</v>
      </c>
      <c r="AD75">
        <v>1</v>
      </c>
      <c r="AE75">
        <v>0</v>
      </c>
      <c r="AG75">
        <v>0.13200000000000001</v>
      </c>
      <c r="AH75">
        <v>3</v>
      </c>
      <c r="AI75">
        <v>-1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ht="12.75">
      <c r="A76">
        <f>ROW(Source!A323)</f>
        <v>323</v>
      </c>
      <c r="B76">
        <v>52146154</v>
      </c>
      <c r="C76">
        <v>52144117</v>
      </c>
      <c r="D76">
        <v>51777824</v>
      </c>
      <c r="E76">
        <v>1</v>
      </c>
      <c r="F76">
        <v>1</v>
      </c>
      <c r="G76">
        <v>29</v>
      </c>
      <c r="H76">
        <v>2</v>
      </c>
      <c r="I76" t="s">
        <v>248</v>
      </c>
      <c r="J76" t="s">
        <v>249</v>
      </c>
      <c r="K76" t="s">
        <v>250</v>
      </c>
      <c r="L76">
        <v>1368</v>
      </c>
      <c r="N76">
        <v>1011</v>
      </c>
      <c r="O76" t="s">
        <v>215</v>
      </c>
      <c r="P76" t="s">
        <v>215</v>
      </c>
      <c r="Q76">
        <v>1</v>
      </c>
      <c r="X76">
        <v>0.088999999999999996</v>
      </c>
      <c r="Y76">
        <v>0</v>
      </c>
      <c r="Z76">
        <v>857.90999999999997</v>
      </c>
      <c r="AA76">
        <v>479.87</v>
      </c>
      <c r="AB76">
        <v>0</v>
      </c>
      <c r="AC76">
        <v>0</v>
      </c>
      <c r="AD76">
        <v>1</v>
      </c>
      <c r="AE76">
        <v>0</v>
      </c>
      <c r="AG76">
        <v>0.088999999999999996</v>
      </c>
      <c r="AH76">
        <v>3</v>
      </c>
      <c r="AI76">
        <v>-1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ht="12.75">
      <c r="A77">
        <f>ROW(Source!A323)</f>
        <v>323</v>
      </c>
      <c r="B77">
        <v>52146155</v>
      </c>
      <c r="C77">
        <v>52144117</v>
      </c>
      <c r="D77">
        <v>51781597</v>
      </c>
      <c r="E77">
        <v>1</v>
      </c>
      <c r="F77">
        <v>1</v>
      </c>
      <c r="G77">
        <v>29</v>
      </c>
      <c r="H77">
        <v>3</v>
      </c>
      <c r="I77" t="s">
        <v>251</v>
      </c>
      <c r="J77" t="s">
        <v>252</v>
      </c>
      <c r="K77" t="s">
        <v>253</v>
      </c>
      <c r="L77">
        <v>1339</v>
      </c>
      <c r="N77">
        <v>1007</v>
      </c>
      <c r="O77" t="s">
        <v>234</v>
      </c>
      <c r="P77" t="s">
        <v>234</v>
      </c>
      <c r="Q77">
        <v>1</v>
      </c>
      <c r="X77">
        <v>0.058999999999999997</v>
      </c>
      <c r="Y77">
        <v>3886.23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G77">
        <v>0.058999999999999997</v>
      </c>
      <c r="AH77">
        <v>3</v>
      </c>
      <c r="AI77">
        <v>-1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ht="12.75">
      <c r="A78">
        <f>ROW(Source!A323)</f>
        <v>323</v>
      </c>
      <c r="B78">
        <v>52146156</v>
      </c>
      <c r="C78">
        <v>52144117</v>
      </c>
      <c r="D78">
        <v>51781706</v>
      </c>
      <c r="E78">
        <v>1</v>
      </c>
      <c r="F78">
        <v>1</v>
      </c>
      <c r="G78">
        <v>29</v>
      </c>
      <c r="H78">
        <v>3</v>
      </c>
      <c r="I78" t="s">
        <v>254</v>
      </c>
      <c r="J78" t="s">
        <v>255</v>
      </c>
      <c r="K78" t="s">
        <v>256</v>
      </c>
      <c r="L78">
        <v>1339</v>
      </c>
      <c r="N78">
        <v>1007</v>
      </c>
      <c r="O78" t="s">
        <v>234</v>
      </c>
      <c r="P78" t="s">
        <v>234</v>
      </c>
      <c r="Q78">
        <v>1</v>
      </c>
      <c r="X78">
        <v>0.00059999999999999995</v>
      </c>
      <c r="Y78">
        <v>3427.48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G78">
        <v>0.00059999999999999995</v>
      </c>
      <c r="AH78">
        <v>3</v>
      </c>
      <c r="AI78">
        <v>-1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ht="12.75">
      <c r="A79">
        <f>ROW(Source!A323)</f>
        <v>323</v>
      </c>
      <c r="B79">
        <v>52146157</v>
      </c>
      <c r="C79">
        <v>52144117</v>
      </c>
      <c r="D79">
        <v>51782454</v>
      </c>
      <c r="E79">
        <v>1</v>
      </c>
      <c r="F79">
        <v>1</v>
      </c>
      <c r="G79">
        <v>29</v>
      </c>
      <c r="H79">
        <v>3</v>
      </c>
      <c r="I79" t="s">
        <v>257</v>
      </c>
      <c r="J79" t="s">
        <v>258</v>
      </c>
      <c r="K79" t="s">
        <v>259</v>
      </c>
      <c r="L79">
        <v>1339</v>
      </c>
      <c r="N79">
        <v>1007</v>
      </c>
      <c r="O79" t="s">
        <v>234</v>
      </c>
      <c r="P79" t="s">
        <v>234</v>
      </c>
      <c r="Q79">
        <v>1</v>
      </c>
      <c r="X79">
        <v>0.0436</v>
      </c>
      <c r="Y79">
        <v>7871.6899999999996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G79">
        <v>0.0436</v>
      </c>
      <c r="AH79">
        <v>3</v>
      </c>
      <c r="AI79">
        <v>-1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ht="12.75">
      <c r="A80">
        <f>ROW(Source!A323)</f>
        <v>323</v>
      </c>
      <c r="B80">
        <v>52146158</v>
      </c>
      <c r="C80">
        <v>52144117</v>
      </c>
      <c r="D80">
        <v>51776804</v>
      </c>
      <c r="E80">
        <v>29</v>
      </c>
      <c r="F80">
        <v>1</v>
      </c>
      <c r="G80">
        <v>29</v>
      </c>
      <c r="H80">
        <v>3</v>
      </c>
      <c r="I80" t="s">
        <v>110</v>
      </c>
      <c r="K80" t="s">
        <v>111</v>
      </c>
      <c r="L80">
        <v>1348</v>
      </c>
      <c r="N80">
        <v>1009</v>
      </c>
      <c r="O80" t="s">
        <v>112</v>
      </c>
      <c r="P80" t="s">
        <v>112</v>
      </c>
      <c r="Q80">
        <v>1000</v>
      </c>
      <c r="X80">
        <v>0.246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G80">
        <v>0.246</v>
      </c>
      <c r="AH80">
        <v>3</v>
      </c>
      <c r="AI80">
        <v>-1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ht="12.75">
      <c r="A81">
        <f>ROW(Source!A325)</f>
        <v>325</v>
      </c>
      <c r="B81">
        <v>52146159</v>
      </c>
      <c r="C81">
        <v>52144137</v>
      </c>
      <c r="D81">
        <v>51778525</v>
      </c>
      <c r="E81">
        <v>1</v>
      </c>
      <c r="F81">
        <v>1</v>
      </c>
      <c r="G81">
        <v>29</v>
      </c>
      <c r="H81">
        <v>2</v>
      </c>
      <c r="I81" t="s">
        <v>242</v>
      </c>
      <c r="J81" t="s">
        <v>243</v>
      </c>
      <c r="K81" t="s">
        <v>244</v>
      </c>
      <c r="L81">
        <v>1368</v>
      </c>
      <c r="N81">
        <v>1011</v>
      </c>
      <c r="O81" t="s">
        <v>215</v>
      </c>
      <c r="P81" t="s">
        <v>215</v>
      </c>
      <c r="Q81">
        <v>1</v>
      </c>
      <c r="X81">
        <v>0.02</v>
      </c>
      <c r="Y81">
        <v>0</v>
      </c>
      <c r="Z81">
        <v>1070.1199999999999</v>
      </c>
      <c r="AA81">
        <v>332.66000000000003</v>
      </c>
      <c r="AB81">
        <v>0</v>
      </c>
      <c r="AC81">
        <v>0</v>
      </c>
      <c r="AD81">
        <v>1</v>
      </c>
      <c r="AE81">
        <v>0</v>
      </c>
      <c r="AG81">
        <v>0.02</v>
      </c>
      <c r="AH81">
        <v>3</v>
      </c>
      <c r="AI81">
        <v>-1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ht="12.75">
      <c r="A82">
        <f>ROW(Source!A325)</f>
        <v>325</v>
      </c>
      <c r="B82">
        <v>52146160</v>
      </c>
      <c r="C82">
        <v>52144137</v>
      </c>
      <c r="D82">
        <v>51778526</v>
      </c>
      <c r="E82">
        <v>1</v>
      </c>
      <c r="F82">
        <v>1</v>
      </c>
      <c r="G82">
        <v>29</v>
      </c>
      <c r="H82">
        <v>2</v>
      </c>
      <c r="I82" t="s">
        <v>245</v>
      </c>
      <c r="J82" t="s">
        <v>246</v>
      </c>
      <c r="K82" t="s">
        <v>247</v>
      </c>
      <c r="L82">
        <v>1368</v>
      </c>
      <c r="N82">
        <v>1011</v>
      </c>
      <c r="O82" t="s">
        <v>215</v>
      </c>
      <c r="P82" t="s">
        <v>215</v>
      </c>
      <c r="Q82">
        <v>1</v>
      </c>
      <c r="X82">
        <v>0.017999999999999999</v>
      </c>
      <c r="Y82">
        <v>0</v>
      </c>
      <c r="Z82">
        <v>1080.76</v>
      </c>
      <c r="AA82">
        <v>332.99000000000001</v>
      </c>
      <c r="AB82">
        <v>0</v>
      </c>
      <c r="AC82">
        <v>0</v>
      </c>
      <c r="AD82">
        <v>1</v>
      </c>
      <c r="AE82">
        <v>0</v>
      </c>
      <c r="AG82">
        <v>0.017999999999999999</v>
      </c>
      <c r="AH82">
        <v>3</v>
      </c>
      <c r="AI82">
        <v>-1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ht="12.75">
      <c r="A83">
        <f>ROW(Source!A326)</f>
        <v>326</v>
      </c>
      <c r="B83">
        <v>52146161</v>
      </c>
      <c r="C83">
        <v>52144142</v>
      </c>
      <c r="D83">
        <v>51778525</v>
      </c>
      <c r="E83">
        <v>1</v>
      </c>
      <c r="F83">
        <v>1</v>
      </c>
      <c r="G83">
        <v>29</v>
      </c>
      <c r="H83">
        <v>2</v>
      </c>
      <c r="I83" t="s">
        <v>242</v>
      </c>
      <c r="J83" t="s">
        <v>243</v>
      </c>
      <c r="K83" t="s">
        <v>244</v>
      </c>
      <c r="L83">
        <v>1368</v>
      </c>
      <c r="N83">
        <v>1011</v>
      </c>
      <c r="O83" t="s">
        <v>215</v>
      </c>
      <c r="P83" t="s">
        <v>215</v>
      </c>
      <c r="Q83">
        <v>1</v>
      </c>
      <c r="X83">
        <v>0.01</v>
      </c>
      <c r="Y83">
        <v>0</v>
      </c>
      <c r="Z83">
        <v>1070.1199999999999</v>
      </c>
      <c r="AA83">
        <v>332.66000000000003</v>
      </c>
      <c r="AB83">
        <v>0</v>
      </c>
      <c r="AC83">
        <v>0</v>
      </c>
      <c r="AD83">
        <v>1</v>
      </c>
      <c r="AE83">
        <v>0</v>
      </c>
      <c r="AF83" t="s">
        <v>122</v>
      </c>
      <c r="AG83">
        <v>0.51000000000000001</v>
      </c>
      <c r="AH83">
        <v>3</v>
      </c>
      <c r="AI83">
        <v>-1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ht="12.75">
      <c r="A84">
        <f>ROW(Source!A326)</f>
        <v>326</v>
      </c>
      <c r="B84">
        <v>52146162</v>
      </c>
      <c r="C84">
        <v>52144142</v>
      </c>
      <c r="D84">
        <v>51778526</v>
      </c>
      <c r="E84">
        <v>1</v>
      </c>
      <c r="F84">
        <v>1</v>
      </c>
      <c r="G84">
        <v>29</v>
      </c>
      <c r="H84">
        <v>2</v>
      </c>
      <c r="I84" t="s">
        <v>245</v>
      </c>
      <c r="J84" t="s">
        <v>246</v>
      </c>
      <c r="K84" t="s">
        <v>247</v>
      </c>
      <c r="L84">
        <v>1368</v>
      </c>
      <c r="N84">
        <v>1011</v>
      </c>
      <c r="O84" t="s">
        <v>215</v>
      </c>
      <c r="P84" t="s">
        <v>215</v>
      </c>
      <c r="Q84">
        <v>1</v>
      </c>
      <c r="X84">
        <v>0.0080000000000000002</v>
      </c>
      <c r="Y84">
        <v>0</v>
      </c>
      <c r="Z84">
        <v>1080.76</v>
      </c>
      <c r="AA84">
        <v>332.99000000000001</v>
      </c>
      <c r="AB84">
        <v>0</v>
      </c>
      <c r="AC84">
        <v>0</v>
      </c>
      <c r="AD84">
        <v>1</v>
      </c>
      <c r="AE84">
        <v>0</v>
      </c>
      <c r="AF84" t="s">
        <v>122</v>
      </c>
      <c r="AG84">
        <v>0.40799999999999997</v>
      </c>
      <c r="AH84">
        <v>3</v>
      </c>
      <c r="AI84">
        <v>-1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ht="12.75">
      <c r="A85">
        <f>ROW(Source!A404)</f>
        <v>404</v>
      </c>
      <c r="B85">
        <v>52146163</v>
      </c>
      <c r="C85">
        <v>52144147</v>
      </c>
      <c r="D85">
        <v>51776802</v>
      </c>
      <c r="E85">
        <v>29</v>
      </c>
      <c r="F85">
        <v>1</v>
      </c>
      <c r="G85">
        <v>29</v>
      </c>
      <c r="H85">
        <v>1</v>
      </c>
      <c r="I85" t="s">
        <v>209</v>
      </c>
      <c r="K85" t="s">
        <v>210</v>
      </c>
      <c r="L85">
        <v>1191</v>
      </c>
      <c r="N85">
        <v>1013</v>
      </c>
      <c r="O85" t="s">
        <v>211</v>
      </c>
      <c r="P85" t="s">
        <v>211</v>
      </c>
      <c r="Q85">
        <v>1</v>
      </c>
      <c r="X85">
        <v>0.23000000000000001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1</v>
      </c>
      <c r="AG85">
        <v>0.23000000000000001</v>
      </c>
      <c r="AH85">
        <v>3</v>
      </c>
      <c r="AI85">
        <v>-1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ht="12.75">
      <c r="A86">
        <f>ROW(Source!A404)</f>
        <v>404</v>
      </c>
      <c r="B86">
        <v>52146164</v>
      </c>
      <c r="C86">
        <v>52144147</v>
      </c>
      <c r="D86">
        <v>51778070</v>
      </c>
      <c r="E86">
        <v>1</v>
      </c>
      <c r="F86">
        <v>1</v>
      </c>
      <c r="G86">
        <v>29</v>
      </c>
      <c r="H86">
        <v>2</v>
      </c>
      <c r="I86" t="s">
        <v>212</v>
      </c>
      <c r="J86" t="s">
        <v>213</v>
      </c>
      <c r="K86" t="s">
        <v>214</v>
      </c>
      <c r="L86">
        <v>1368</v>
      </c>
      <c r="N86">
        <v>1011</v>
      </c>
      <c r="O86" t="s">
        <v>215</v>
      </c>
      <c r="P86" t="s">
        <v>215</v>
      </c>
      <c r="Q86">
        <v>1</v>
      </c>
      <c r="X86">
        <v>0.036999999999999998</v>
      </c>
      <c r="Y86">
        <v>0</v>
      </c>
      <c r="Z86">
        <v>493.51999999999998</v>
      </c>
      <c r="AA86">
        <v>377.79000000000002</v>
      </c>
      <c r="AB86">
        <v>0</v>
      </c>
      <c r="AC86">
        <v>0</v>
      </c>
      <c r="AD86">
        <v>1</v>
      </c>
      <c r="AE86">
        <v>0</v>
      </c>
      <c r="AG86">
        <v>0.036999999999999998</v>
      </c>
      <c r="AH86">
        <v>3</v>
      </c>
      <c r="AI86">
        <v>-1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ht="12.75">
      <c r="A87">
        <f>ROW(Source!A404)</f>
        <v>404</v>
      </c>
      <c r="B87">
        <v>52146165</v>
      </c>
      <c r="C87">
        <v>52144147</v>
      </c>
      <c r="D87">
        <v>51778536</v>
      </c>
      <c r="E87">
        <v>1</v>
      </c>
      <c r="F87">
        <v>1</v>
      </c>
      <c r="G87">
        <v>29</v>
      </c>
      <c r="H87">
        <v>2</v>
      </c>
      <c r="I87" t="s">
        <v>216</v>
      </c>
      <c r="J87" t="s">
        <v>217</v>
      </c>
      <c r="K87" t="s">
        <v>218</v>
      </c>
      <c r="L87">
        <v>1368</v>
      </c>
      <c r="N87">
        <v>1011</v>
      </c>
      <c r="O87" t="s">
        <v>215</v>
      </c>
      <c r="P87" t="s">
        <v>215</v>
      </c>
      <c r="Q87">
        <v>1</v>
      </c>
      <c r="X87">
        <v>0.01</v>
      </c>
      <c r="Y87">
        <v>0</v>
      </c>
      <c r="Z87">
        <v>1153.51</v>
      </c>
      <c r="AA87">
        <v>408.74000000000001</v>
      </c>
      <c r="AB87">
        <v>0</v>
      </c>
      <c r="AC87">
        <v>0</v>
      </c>
      <c r="AD87">
        <v>1</v>
      </c>
      <c r="AE87">
        <v>0</v>
      </c>
      <c r="AG87">
        <v>0.01</v>
      </c>
      <c r="AH87">
        <v>3</v>
      </c>
      <c r="AI87">
        <v>-1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ht="12.75">
      <c r="A88">
        <f>ROW(Source!A404)</f>
        <v>404</v>
      </c>
      <c r="B88">
        <v>52146166</v>
      </c>
      <c r="C88">
        <v>52144147</v>
      </c>
      <c r="D88">
        <v>51778599</v>
      </c>
      <c r="E88">
        <v>1</v>
      </c>
      <c r="F88">
        <v>1</v>
      </c>
      <c r="G88">
        <v>29</v>
      </c>
      <c r="H88">
        <v>2</v>
      </c>
      <c r="I88" t="s">
        <v>219</v>
      </c>
      <c r="J88" t="s">
        <v>220</v>
      </c>
      <c r="K88" t="s">
        <v>221</v>
      </c>
      <c r="L88">
        <v>1368</v>
      </c>
      <c r="N88">
        <v>1011</v>
      </c>
      <c r="O88" t="s">
        <v>215</v>
      </c>
      <c r="P88" t="s">
        <v>215</v>
      </c>
      <c r="Q88">
        <v>1</v>
      </c>
      <c r="X88">
        <v>0.027</v>
      </c>
      <c r="Y88">
        <v>0</v>
      </c>
      <c r="Z88">
        <v>6.0199999999999996</v>
      </c>
      <c r="AA88">
        <v>0.02</v>
      </c>
      <c r="AB88">
        <v>0</v>
      </c>
      <c r="AC88">
        <v>0</v>
      </c>
      <c r="AD88">
        <v>1</v>
      </c>
      <c r="AE88">
        <v>0</v>
      </c>
      <c r="AG88">
        <v>0.027</v>
      </c>
      <c r="AH88">
        <v>3</v>
      </c>
      <c r="AI88">
        <v>-1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ht="12.75">
      <c r="A89">
        <f>ROW(Source!A404)</f>
        <v>404</v>
      </c>
      <c r="B89">
        <v>52146167</v>
      </c>
      <c r="C89">
        <v>52144147</v>
      </c>
      <c r="D89">
        <v>51777904</v>
      </c>
      <c r="E89">
        <v>1</v>
      </c>
      <c r="F89">
        <v>1</v>
      </c>
      <c r="G89">
        <v>29</v>
      </c>
      <c r="H89">
        <v>2</v>
      </c>
      <c r="I89" t="s">
        <v>222</v>
      </c>
      <c r="J89" t="s">
        <v>223</v>
      </c>
      <c r="K89" t="s">
        <v>224</v>
      </c>
      <c r="L89">
        <v>1368</v>
      </c>
      <c r="N89">
        <v>1011</v>
      </c>
      <c r="O89" t="s">
        <v>215</v>
      </c>
      <c r="P89" t="s">
        <v>215</v>
      </c>
      <c r="Q89">
        <v>1</v>
      </c>
      <c r="X89">
        <v>0.040000000000000001</v>
      </c>
      <c r="Y89">
        <v>0</v>
      </c>
      <c r="Z89">
        <v>951.19000000000005</v>
      </c>
      <c r="AA89">
        <v>416.57999999999998</v>
      </c>
      <c r="AB89">
        <v>0</v>
      </c>
      <c r="AC89">
        <v>0</v>
      </c>
      <c r="AD89">
        <v>1</v>
      </c>
      <c r="AE89">
        <v>0</v>
      </c>
      <c r="AG89">
        <v>0.040000000000000001</v>
      </c>
      <c r="AH89">
        <v>3</v>
      </c>
      <c r="AI89">
        <v>-1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ht="12.75">
      <c r="A90">
        <f>ROW(Source!A404)</f>
        <v>404</v>
      </c>
      <c r="B90">
        <v>52146168</v>
      </c>
      <c r="C90">
        <v>52144147</v>
      </c>
      <c r="D90">
        <v>51777957</v>
      </c>
      <c r="E90">
        <v>1</v>
      </c>
      <c r="F90">
        <v>1</v>
      </c>
      <c r="G90">
        <v>29</v>
      </c>
      <c r="H90">
        <v>2</v>
      </c>
      <c r="I90" t="s">
        <v>225</v>
      </c>
      <c r="J90" t="s">
        <v>226</v>
      </c>
      <c r="K90" t="s">
        <v>227</v>
      </c>
      <c r="L90">
        <v>1368</v>
      </c>
      <c r="N90">
        <v>1011</v>
      </c>
      <c r="O90" t="s">
        <v>215</v>
      </c>
      <c r="P90" t="s">
        <v>215</v>
      </c>
      <c r="Q90">
        <v>1</v>
      </c>
      <c r="X90">
        <v>0.014</v>
      </c>
      <c r="Y90">
        <v>0</v>
      </c>
      <c r="Z90">
        <v>1679.4300000000001</v>
      </c>
      <c r="AA90">
        <v>525.90999999999997</v>
      </c>
      <c r="AB90">
        <v>0</v>
      </c>
      <c r="AC90">
        <v>0</v>
      </c>
      <c r="AD90">
        <v>1</v>
      </c>
      <c r="AE90">
        <v>0</v>
      </c>
      <c r="AG90">
        <v>0.014</v>
      </c>
      <c r="AH90">
        <v>3</v>
      </c>
      <c r="AI90">
        <v>-1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ht="12.75">
      <c r="A91">
        <f>ROW(Source!A404)</f>
        <v>404</v>
      </c>
      <c r="B91">
        <v>52146169</v>
      </c>
      <c r="C91">
        <v>52144147</v>
      </c>
      <c r="D91">
        <v>51778722</v>
      </c>
      <c r="E91">
        <v>1</v>
      </c>
      <c r="F91">
        <v>1</v>
      </c>
      <c r="G91">
        <v>29</v>
      </c>
      <c r="H91">
        <v>3</v>
      </c>
      <c r="I91" t="s">
        <v>228</v>
      </c>
      <c r="J91" t="s">
        <v>229</v>
      </c>
      <c r="K91" t="s">
        <v>230</v>
      </c>
      <c r="L91">
        <v>1348</v>
      </c>
      <c r="N91">
        <v>1009</v>
      </c>
      <c r="O91" t="s">
        <v>112</v>
      </c>
      <c r="P91" t="s">
        <v>112</v>
      </c>
      <c r="Q91">
        <v>1000</v>
      </c>
      <c r="X91">
        <v>0.00080000000000000004</v>
      </c>
      <c r="Y91">
        <v>34834.18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G91">
        <v>0.00080000000000000004</v>
      </c>
      <c r="AH91">
        <v>3</v>
      </c>
      <c r="AI91">
        <v>-1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ht="12.75">
      <c r="A92">
        <f>ROW(Source!A404)</f>
        <v>404</v>
      </c>
      <c r="B92">
        <v>52146170</v>
      </c>
      <c r="C92">
        <v>52144147</v>
      </c>
      <c r="D92">
        <v>51780660</v>
      </c>
      <c r="E92">
        <v>1</v>
      </c>
      <c r="F92">
        <v>1</v>
      </c>
      <c r="G92">
        <v>29</v>
      </c>
      <c r="H92">
        <v>3</v>
      </c>
      <c r="I92" t="s">
        <v>231</v>
      </c>
      <c r="J92" t="s">
        <v>232</v>
      </c>
      <c r="K92" t="s">
        <v>233</v>
      </c>
      <c r="L92">
        <v>1339</v>
      </c>
      <c r="N92">
        <v>1007</v>
      </c>
      <c r="O92" t="s">
        <v>234</v>
      </c>
      <c r="P92" t="s">
        <v>234</v>
      </c>
      <c r="Q92">
        <v>1</v>
      </c>
      <c r="X92">
        <v>0.0032000000000000002</v>
      </c>
      <c r="Y92">
        <v>36.310000000000002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G92">
        <v>0.0032000000000000002</v>
      </c>
      <c r="AH92">
        <v>3</v>
      </c>
      <c r="AI92">
        <v>-1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ht="12.75">
      <c r="A93">
        <f>ROW(Source!A404)</f>
        <v>404</v>
      </c>
      <c r="B93">
        <v>52146171</v>
      </c>
      <c r="C93">
        <v>52144147</v>
      </c>
      <c r="D93">
        <v>51780932</v>
      </c>
      <c r="E93">
        <v>1</v>
      </c>
      <c r="F93">
        <v>1</v>
      </c>
      <c r="G93">
        <v>29</v>
      </c>
      <c r="H93">
        <v>3</v>
      </c>
      <c r="I93" t="s">
        <v>235</v>
      </c>
      <c r="J93" t="s">
        <v>236</v>
      </c>
      <c r="K93" t="s">
        <v>237</v>
      </c>
      <c r="L93">
        <v>1354</v>
      </c>
      <c r="N93">
        <v>1010</v>
      </c>
      <c r="O93" t="s">
        <v>238</v>
      </c>
      <c r="P93" t="s">
        <v>238</v>
      </c>
      <c r="Q93">
        <v>1</v>
      </c>
      <c r="X93">
        <v>0.070000000000000007</v>
      </c>
      <c r="Y93">
        <v>139.55000000000001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G93">
        <v>0.070000000000000007</v>
      </c>
      <c r="AH93">
        <v>3</v>
      </c>
      <c r="AI93">
        <v>-1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ht="12.75">
      <c r="A94">
        <f>ROW(Source!A404)</f>
        <v>404</v>
      </c>
      <c r="B94">
        <v>52146172</v>
      </c>
      <c r="C94">
        <v>52144147</v>
      </c>
      <c r="D94">
        <v>51781842</v>
      </c>
      <c r="E94">
        <v>1</v>
      </c>
      <c r="F94">
        <v>1</v>
      </c>
      <c r="G94">
        <v>29</v>
      </c>
      <c r="H94">
        <v>3</v>
      </c>
      <c r="I94" t="s">
        <v>239</v>
      </c>
      <c r="J94" t="s">
        <v>240</v>
      </c>
      <c r="K94" t="s">
        <v>241</v>
      </c>
      <c r="L94">
        <v>1348</v>
      </c>
      <c r="N94">
        <v>1009</v>
      </c>
      <c r="O94" t="s">
        <v>112</v>
      </c>
      <c r="P94" t="s">
        <v>112</v>
      </c>
      <c r="Q94">
        <v>1000</v>
      </c>
      <c r="X94">
        <v>0.105</v>
      </c>
      <c r="Y94">
        <v>3247.4899999999998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G94">
        <v>0.105</v>
      </c>
      <c r="AH94">
        <v>3</v>
      </c>
      <c r="AI94">
        <v>-1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ht="12.75">
      <c r="A95">
        <f>ROW(Source!A404)</f>
        <v>404</v>
      </c>
      <c r="B95">
        <v>52146173</v>
      </c>
      <c r="C95">
        <v>52144147</v>
      </c>
      <c r="D95">
        <v>51776804</v>
      </c>
      <c r="E95">
        <v>29</v>
      </c>
      <c r="F95">
        <v>1</v>
      </c>
      <c r="G95">
        <v>29</v>
      </c>
      <c r="H95">
        <v>3</v>
      </c>
      <c r="I95" t="s">
        <v>110</v>
      </c>
      <c r="K95" t="s">
        <v>111</v>
      </c>
      <c r="L95">
        <v>1348</v>
      </c>
      <c r="N95">
        <v>1009</v>
      </c>
      <c r="O95" t="s">
        <v>112</v>
      </c>
      <c r="P95" t="s">
        <v>112</v>
      </c>
      <c r="Q95">
        <v>1000</v>
      </c>
      <c r="X95">
        <v>0.12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G95">
        <v>0.12</v>
      </c>
      <c r="AH95">
        <v>3</v>
      </c>
      <c r="AI95">
        <v>-1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ht="12.75">
      <c r="A96">
        <f>ROW(Source!A406)</f>
        <v>406</v>
      </c>
      <c r="B96">
        <v>52146174</v>
      </c>
      <c r="C96">
        <v>52144171</v>
      </c>
      <c r="D96">
        <v>51778525</v>
      </c>
      <c r="E96">
        <v>1</v>
      </c>
      <c r="F96">
        <v>1</v>
      </c>
      <c r="G96">
        <v>29</v>
      </c>
      <c r="H96">
        <v>2</v>
      </c>
      <c r="I96" t="s">
        <v>242</v>
      </c>
      <c r="J96" t="s">
        <v>243</v>
      </c>
      <c r="K96" t="s">
        <v>244</v>
      </c>
      <c r="L96">
        <v>1368</v>
      </c>
      <c r="N96">
        <v>1011</v>
      </c>
      <c r="O96" t="s">
        <v>215</v>
      </c>
      <c r="P96" t="s">
        <v>215</v>
      </c>
      <c r="Q96">
        <v>1</v>
      </c>
      <c r="X96">
        <v>0.02</v>
      </c>
      <c r="Y96">
        <v>0</v>
      </c>
      <c r="Z96">
        <v>1070.1199999999999</v>
      </c>
      <c r="AA96">
        <v>332.66000000000003</v>
      </c>
      <c r="AB96">
        <v>0</v>
      </c>
      <c r="AC96">
        <v>0</v>
      </c>
      <c r="AD96">
        <v>1</v>
      </c>
      <c r="AE96">
        <v>0</v>
      </c>
      <c r="AG96">
        <v>0.02</v>
      </c>
      <c r="AH96">
        <v>3</v>
      </c>
      <c r="AI96">
        <v>-1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ht="12.75">
      <c r="A97">
        <f>ROW(Source!A406)</f>
        <v>406</v>
      </c>
      <c r="B97">
        <v>52146175</v>
      </c>
      <c r="C97">
        <v>52144171</v>
      </c>
      <c r="D97">
        <v>51778526</v>
      </c>
      <c r="E97">
        <v>1</v>
      </c>
      <c r="F97">
        <v>1</v>
      </c>
      <c r="G97">
        <v>29</v>
      </c>
      <c r="H97">
        <v>2</v>
      </c>
      <c r="I97" t="s">
        <v>245</v>
      </c>
      <c r="J97" t="s">
        <v>246</v>
      </c>
      <c r="K97" t="s">
        <v>247</v>
      </c>
      <c r="L97">
        <v>1368</v>
      </c>
      <c r="N97">
        <v>1011</v>
      </c>
      <c r="O97" t="s">
        <v>215</v>
      </c>
      <c r="P97" t="s">
        <v>215</v>
      </c>
      <c r="Q97">
        <v>1</v>
      </c>
      <c r="X97">
        <v>0.017999999999999999</v>
      </c>
      <c r="Y97">
        <v>0</v>
      </c>
      <c r="Z97">
        <v>1080.76</v>
      </c>
      <c r="AA97">
        <v>332.99000000000001</v>
      </c>
      <c r="AB97">
        <v>0</v>
      </c>
      <c r="AC97">
        <v>0</v>
      </c>
      <c r="AD97">
        <v>1</v>
      </c>
      <c r="AE97">
        <v>0</v>
      </c>
      <c r="AG97">
        <v>0.017999999999999999</v>
      </c>
      <c r="AH97">
        <v>3</v>
      </c>
      <c r="AI97">
        <v>-1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ht="12.75">
      <c r="A98">
        <f>ROW(Source!A407)</f>
        <v>407</v>
      </c>
      <c r="B98">
        <v>52146176</v>
      </c>
      <c r="C98">
        <v>52144176</v>
      </c>
      <c r="D98">
        <v>51778525</v>
      </c>
      <c r="E98">
        <v>1</v>
      </c>
      <c r="F98">
        <v>1</v>
      </c>
      <c r="G98">
        <v>29</v>
      </c>
      <c r="H98">
        <v>2</v>
      </c>
      <c r="I98" t="s">
        <v>242</v>
      </c>
      <c r="J98" t="s">
        <v>243</v>
      </c>
      <c r="K98" t="s">
        <v>244</v>
      </c>
      <c r="L98">
        <v>1368</v>
      </c>
      <c r="N98">
        <v>1011</v>
      </c>
      <c r="O98" t="s">
        <v>215</v>
      </c>
      <c r="P98" t="s">
        <v>215</v>
      </c>
      <c r="Q98">
        <v>1</v>
      </c>
      <c r="X98">
        <v>0.01</v>
      </c>
      <c r="Y98">
        <v>0</v>
      </c>
      <c r="Z98">
        <v>1070.1199999999999</v>
      </c>
      <c r="AA98">
        <v>332.66000000000003</v>
      </c>
      <c r="AB98">
        <v>0</v>
      </c>
      <c r="AC98">
        <v>0</v>
      </c>
      <c r="AD98">
        <v>1</v>
      </c>
      <c r="AE98">
        <v>0</v>
      </c>
      <c r="AF98" t="s">
        <v>122</v>
      </c>
      <c r="AG98">
        <v>0.51000000000000001</v>
      </c>
      <c r="AH98">
        <v>3</v>
      </c>
      <c r="AI98">
        <v>-1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ht="12.75">
      <c r="A99">
        <f>ROW(Source!A407)</f>
        <v>407</v>
      </c>
      <c r="B99">
        <v>52146177</v>
      </c>
      <c r="C99">
        <v>52144176</v>
      </c>
      <c r="D99">
        <v>51778526</v>
      </c>
      <c r="E99">
        <v>1</v>
      </c>
      <c r="F99">
        <v>1</v>
      </c>
      <c r="G99">
        <v>29</v>
      </c>
      <c r="H99">
        <v>2</v>
      </c>
      <c r="I99" t="s">
        <v>245</v>
      </c>
      <c r="J99" t="s">
        <v>246</v>
      </c>
      <c r="K99" t="s">
        <v>247</v>
      </c>
      <c r="L99">
        <v>1368</v>
      </c>
      <c r="N99">
        <v>1011</v>
      </c>
      <c r="O99" t="s">
        <v>215</v>
      </c>
      <c r="P99" t="s">
        <v>215</v>
      </c>
      <c r="Q99">
        <v>1</v>
      </c>
      <c r="X99">
        <v>0.0080000000000000002</v>
      </c>
      <c r="Y99">
        <v>0</v>
      </c>
      <c r="Z99">
        <v>1080.76</v>
      </c>
      <c r="AA99">
        <v>332.99000000000001</v>
      </c>
      <c r="AB99">
        <v>0</v>
      </c>
      <c r="AC99">
        <v>0</v>
      </c>
      <c r="AD99">
        <v>1</v>
      </c>
      <c r="AE99">
        <v>0</v>
      </c>
      <c r="AF99" t="s">
        <v>122</v>
      </c>
      <c r="AG99">
        <v>0.40799999999999997</v>
      </c>
      <c r="AH99">
        <v>3</v>
      </c>
      <c r="AI99">
        <v>-1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ht="12.75">
      <c r="A100">
        <f>ROW(Source!A447)</f>
        <v>447</v>
      </c>
      <c r="B100">
        <v>52146178</v>
      </c>
      <c r="C100">
        <v>52144181</v>
      </c>
      <c r="D100">
        <v>51776802</v>
      </c>
      <c r="E100">
        <v>29</v>
      </c>
      <c r="F100">
        <v>1</v>
      </c>
      <c r="G100">
        <v>29</v>
      </c>
      <c r="H100">
        <v>1</v>
      </c>
      <c r="I100" t="s">
        <v>209</v>
      </c>
      <c r="K100" t="s">
        <v>210</v>
      </c>
      <c r="L100">
        <v>1191</v>
      </c>
      <c r="N100">
        <v>1013</v>
      </c>
      <c r="O100" t="s">
        <v>211</v>
      </c>
      <c r="P100" t="s">
        <v>211</v>
      </c>
      <c r="Q100">
        <v>1</v>
      </c>
      <c r="X100">
        <v>0.66000000000000003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1</v>
      </c>
      <c r="AG100">
        <v>0.66000000000000003</v>
      </c>
      <c r="AH100">
        <v>3</v>
      </c>
      <c r="AI100">
        <v>-1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ht="12.75">
      <c r="A101">
        <f>ROW(Source!A447)</f>
        <v>447</v>
      </c>
      <c r="B101">
        <v>52146179</v>
      </c>
      <c r="C101">
        <v>52144181</v>
      </c>
      <c r="D101">
        <v>51778070</v>
      </c>
      <c r="E101">
        <v>1</v>
      </c>
      <c r="F101">
        <v>1</v>
      </c>
      <c r="G101">
        <v>29</v>
      </c>
      <c r="H101">
        <v>2</v>
      </c>
      <c r="I101" t="s">
        <v>212</v>
      </c>
      <c r="J101" t="s">
        <v>213</v>
      </c>
      <c r="K101" t="s">
        <v>214</v>
      </c>
      <c r="L101">
        <v>1368</v>
      </c>
      <c r="N101">
        <v>1011</v>
      </c>
      <c r="O101" t="s">
        <v>215</v>
      </c>
      <c r="P101" t="s">
        <v>215</v>
      </c>
      <c r="Q101">
        <v>1</v>
      </c>
      <c r="X101">
        <v>0.13200000000000001</v>
      </c>
      <c r="Y101">
        <v>0</v>
      </c>
      <c r="Z101">
        <v>493.51999999999998</v>
      </c>
      <c r="AA101">
        <v>377.79000000000002</v>
      </c>
      <c r="AB101">
        <v>0</v>
      </c>
      <c r="AC101">
        <v>0</v>
      </c>
      <c r="AD101">
        <v>1</v>
      </c>
      <c r="AE101">
        <v>0</v>
      </c>
      <c r="AG101">
        <v>0.13200000000000001</v>
      </c>
      <c r="AH101">
        <v>3</v>
      </c>
      <c r="AI101">
        <v>-1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ht="12.75">
      <c r="A102">
        <f>ROW(Source!A447)</f>
        <v>447</v>
      </c>
      <c r="B102">
        <v>52146180</v>
      </c>
      <c r="C102">
        <v>52144181</v>
      </c>
      <c r="D102">
        <v>51778536</v>
      </c>
      <c r="E102">
        <v>1</v>
      </c>
      <c r="F102">
        <v>1</v>
      </c>
      <c r="G102">
        <v>29</v>
      </c>
      <c r="H102">
        <v>2</v>
      </c>
      <c r="I102" t="s">
        <v>216</v>
      </c>
      <c r="J102" t="s">
        <v>217</v>
      </c>
      <c r="K102" t="s">
        <v>218</v>
      </c>
      <c r="L102">
        <v>1368</v>
      </c>
      <c r="N102">
        <v>1011</v>
      </c>
      <c r="O102" t="s">
        <v>215</v>
      </c>
      <c r="P102" t="s">
        <v>215</v>
      </c>
      <c r="Q102">
        <v>1</v>
      </c>
      <c r="X102">
        <v>0.050000000000000003</v>
      </c>
      <c r="Y102">
        <v>0</v>
      </c>
      <c r="Z102">
        <v>1153.51</v>
      </c>
      <c r="AA102">
        <v>408.74000000000001</v>
      </c>
      <c r="AB102">
        <v>0</v>
      </c>
      <c r="AC102">
        <v>0</v>
      </c>
      <c r="AD102">
        <v>1</v>
      </c>
      <c r="AE102">
        <v>0</v>
      </c>
      <c r="AG102">
        <v>0.050000000000000003</v>
      </c>
      <c r="AH102">
        <v>3</v>
      </c>
      <c r="AI102">
        <v>-1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ht="12.75">
      <c r="A103">
        <f>ROW(Source!A447)</f>
        <v>447</v>
      </c>
      <c r="B103">
        <v>52146181</v>
      </c>
      <c r="C103">
        <v>52144181</v>
      </c>
      <c r="D103">
        <v>51778599</v>
      </c>
      <c r="E103">
        <v>1</v>
      </c>
      <c r="F103">
        <v>1</v>
      </c>
      <c r="G103">
        <v>29</v>
      </c>
      <c r="H103">
        <v>2</v>
      </c>
      <c r="I103" t="s">
        <v>219</v>
      </c>
      <c r="J103" t="s">
        <v>220</v>
      </c>
      <c r="K103" t="s">
        <v>221</v>
      </c>
      <c r="L103">
        <v>1368</v>
      </c>
      <c r="N103">
        <v>1011</v>
      </c>
      <c r="O103" t="s">
        <v>215</v>
      </c>
      <c r="P103" t="s">
        <v>215</v>
      </c>
      <c r="Q103">
        <v>1</v>
      </c>
      <c r="X103">
        <v>0.13200000000000001</v>
      </c>
      <c r="Y103">
        <v>0</v>
      </c>
      <c r="Z103">
        <v>6.0199999999999996</v>
      </c>
      <c r="AA103">
        <v>0.02</v>
      </c>
      <c r="AB103">
        <v>0</v>
      </c>
      <c r="AC103">
        <v>0</v>
      </c>
      <c r="AD103">
        <v>1</v>
      </c>
      <c r="AE103">
        <v>0</v>
      </c>
      <c r="AG103">
        <v>0.13200000000000001</v>
      </c>
      <c r="AH103">
        <v>3</v>
      </c>
      <c r="AI103">
        <v>-1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ht="12.75">
      <c r="A104">
        <f>ROW(Source!A447)</f>
        <v>447</v>
      </c>
      <c r="B104">
        <v>52146182</v>
      </c>
      <c r="C104">
        <v>52144181</v>
      </c>
      <c r="D104">
        <v>51777824</v>
      </c>
      <c r="E104">
        <v>1</v>
      </c>
      <c r="F104">
        <v>1</v>
      </c>
      <c r="G104">
        <v>29</v>
      </c>
      <c r="H104">
        <v>2</v>
      </c>
      <c r="I104" t="s">
        <v>248</v>
      </c>
      <c r="J104" t="s">
        <v>249</v>
      </c>
      <c r="K104" t="s">
        <v>250</v>
      </c>
      <c r="L104">
        <v>1368</v>
      </c>
      <c r="N104">
        <v>1011</v>
      </c>
      <c r="O104" t="s">
        <v>215</v>
      </c>
      <c r="P104" t="s">
        <v>215</v>
      </c>
      <c r="Q104">
        <v>1</v>
      </c>
      <c r="X104">
        <v>0.088999999999999996</v>
      </c>
      <c r="Y104">
        <v>0</v>
      </c>
      <c r="Z104">
        <v>857.90999999999997</v>
      </c>
      <c r="AA104">
        <v>479.87</v>
      </c>
      <c r="AB104">
        <v>0</v>
      </c>
      <c r="AC104">
        <v>0</v>
      </c>
      <c r="AD104">
        <v>1</v>
      </c>
      <c r="AE104">
        <v>0</v>
      </c>
      <c r="AG104">
        <v>0.088999999999999996</v>
      </c>
      <c r="AH104">
        <v>3</v>
      </c>
      <c r="AI104">
        <v>-1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ht="12.75">
      <c r="A105">
        <f>ROW(Source!A447)</f>
        <v>447</v>
      </c>
      <c r="B105">
        <v>52146183</v>
      </c>
      <c r="C105">
        <v>52144181</v>
      </c>
      <c r="D105">
        <v>51781597</v>
      </c>
      <c r="E105">
        <v>1</v>
      </c>
      <c r="F105">
        <v>1</v>
      </c>
      <c r="G105">
        <v>29</v>
      </c>
      <c r="H105">
        <v>3</v>
      </c>
      <c r="I105" t="s">
        <v>251</v>
      </c>
      <c r="J105" t="s">
        <v>252</v>
      </c>
      <c r="K105" t="s">
        <v>253</v>
      </c>
      <c r="L105">
        <v>1339</v>
      </c>
      <c r="N105">
        <v>1007</v>
      </c>
      <c r="O105" t="s">
        <v>234</v>
      </c>
      <c r="P105" t="s">
        <v>234</v>
      </c>
      <c r="Q105">
        <v>1</v>
      </c>
      <c r="X105">
        <v>0.058999999999999997</v>
      </c>
      <c r="Y105">
        <v>3886.23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G105">
        <v>0.058999999999999997</v>
      </c>
      <c r="AH105">
        <v>3</v>
      </c>
      <c r="AI105">
        <v>-1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ht="12.75">
      <c r="A106">
        <f>ROW(Source!A447)</f>
        <v>447</v>
      </c>
      <c r="B106">
        <v>52146184</v>
      </c>
      <c r="C106">
        <v>52144181</v>
      </c>
      <c r="D106">
        <v>51781706</v>
      </c>
      <c r="E106">
        <v>1</v>
      </c>
      <c r="F106">
        <v>1</v>
      </c>
      <c r="G106">
        <v>29</v>
      </c>
      <c r="H106">
        <v>3</v>
      </c>
      <c r="I106" t="s">
        <v>254</v>
      </c>
      <c r="J106" t="s">
        <v>255</v>
      </c>
      <c r="K106" t="s">
        <v>256</v>
      </c>
      <c r="L106">
        <v>1339</v>
      </c>
      <c r="N106">
        <v>1007</v>
      </c>
      <c r="O106" t="s">
        <v>234</v>
      </c>
      <c r="P106" t="s">
        <v>234</v>
      </c>
      <c r="Q106">
        <v>1</v>
      </c>
      <c r="X106">
        <v>0.00059999999999999995</v>
      </c>
      <c r="Y106">
        <v>3427.48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G106">
        <v>0.00059999999999999995</v>
      </c>
      <c r="AH106">
        <v>3</v>
      </c>
      <c r="AI106">
        <v>-1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ht="12.75">
      <c r="A107">
        <f>ROW(Source!A447)</f>
        <v>447</v>
      </c>
      <c r="B107">
        <v>52146185</v>
      </c>
      <c r="C107">
        <v>52144181</v>
      </c>
      <c r="D107">
        <v>51782454</v>
      </c>
      <c r="E107">
        <v>1</v>
      </c>
      <c r="F107">
        <v>1</v>
      </c>
      <c r="G107">
        <v>29</v>
      </c>
      <c r="H107">
        <v>3</v>
      </c>
      <c r="I107" t="s">
        <v>257</v>
      </c>
      <c r="J107" t="s">
        <v>258</v>
      </c>
      <c r="K107" t="s">
        <v>259</v>
      </c>
      <c r="L107">
        <v>1339</v>
      </c>
      <c r="N107">
        <v>1007</v>
      </c>
      <c r="O107" t="s">
        <v>234</v>
      </c>
      <c r="P107" t="s">
        <v>234</v>
      </c>
      <c r="Q107">
        <v>1</v>
      </c>
      <c r="X107">
        <v>0.0436</v>
      </c>
      <c r="Y107">
        <v>7871.6899999999996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G107">
        <v>0.0436</v>
      </c>
      <c r="AH107">
        <v>3</v>
      </c>
      <c r="AI107">
        <v>-1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ht="12.75">
      <c r="A108">
        <f>ROW(Source!A447)</f>
        <v>447</v>
      </c>
      <c r="B108">
        <v>52146186</v>
      </c>
      <c r="C108">
        <v>52144181</v>
      </c>
      <c r="D108">
        <v>51776804</v>
      </c>
      <c r="E108">
        <v>29</v>
      </c>
      <c r="F108">
        <v>1</v>
      </c>
      <c r="G108">
        <v>29</v>
      </c>
      <c r="H108">
        <v>3</v>
      </c>
      <c r="I108" t="s">
        <v>110</v>
      </c>
      <c r="K108" t="s">
        <v>111</v>
      </c>
      <c r="L108">
        <v>1348</v>
      </c>
      <c r="N108">
        <v>1009</v>
      </c>
      <c r="O108" t="s">
        <v>112</v>
      </c>
      <c r="P108" t="s">
        <v>112</v>
      </c>
      <c r="Q108">
        <v>1000</v>
      </c>
      <c r="X108">
        <v>0.246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G108">
        <v>0.246</v>
      </c>
      <c r="AH108">
        <v>3</v>
      </c>
      <c r="AI108">
        <v>-1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ht="12.75">
      <c r="A109">
        <f>ROW(Source!A449)</f>
        <v>449</v>
      </c>
      <c r="B109">
        <v>52146187</v>
      </c>
      <c r="C109">
        <v>52144201</v>
      </c>
      <c r="D109">
        <v>51778525</v>
      </c>
      <c r="E109">
        <v>1</v>
      </c>
      <c r="F109">
        <v>1</v>
      </c>
      <c r="G109">
        <v>29</v>
      </c>
      <c r="H109">
        <v>2</v>
      </c>
      <c r="I109" t="s">
        <v>242</v>
      </c>
      <c r="J109" t="s">
        <v>243</v>
      </c>
      <c r="K109" t="s">
        <v>244</v>
      </c>
      <c r="L109">
        <v>1368</v>
      </c>
      <c r="N109">
        <v>1011</v>
      </c>
      <c r="O109" t="s">
        <v>215</v>
      </c>
      <c r="P109" t="s">
        <v>215</v>
      </c>
      <c r="Q109">
        <v>1</v>
      </c>
      <c r="X109">
        <v>0.02</v>
      </c>
      <c r="Y109">
        <v>0</v>
      </c>
      <c r="Z109">
        <v>1070.1199999999999</v>
      </c>
      <c r="AA109">
        <v>332.66000000000003</v>
      </c>
      <c r="AB109">
        <v>0</v>
      </c>
      <c r="AC109">
        <v>0</v>
      </c>
      <c r="AD109">
        <v>1</v>
      </c>
      <c r="AE109">
        <v>0</v>
      </c>
      <c r="AG109">
        <v>0.02</v>
      </c>
      <c r="AH109">
        <v>3</v>
      </c>
      <c r="AI109">
        <v>-1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ht="12.75">
      <c r="A110">
        <f>ROW(Source!A449)</f>
        <v>449</v>
      </c>
      <c r="B110">
        <v>52146188</v>
      </c>
      <c r="C110">
        <v>52144201</v>
      </c>
      <c r="D110">
        <v>51778526</v>
      </c>
      <c r="E110">
        <v>1</v>
      </c>
      <c r="F110">
        <v>1</v>
      </c>
      <c r="G110">
        <v>29</v>
      </c>
      <c r="H110">
        <v>2</v>
      </c>
      <c r="I110" t="s">
        <v>245</v>
      </c>
      <c r="J110" t="s">
        <v>246</v>
      </c>
      <c r="K110" t="s">
        <v>247</v>
      </c>
      <c r="L110">
        <v>1368</v>
      </c>
      <c r="N110">
        <v>1011</v>
      </c>
      <c r="O110" t="s">
        <v>215</v>
      </c>
      <c r="P110" t="s">
        <v>215</v>
      </c>
      <c r="Q110">
        <v>1</v>
      </c>
      <c r="X110">
        <v>0.017999999999999999</v>
      </c>
      <c r="Y110">
        <v>0</v>
      </c>
      <c r="Z110">
        <v>1080.76</v>
      </c>
      <c r="AA110">
        <v>332.99000000000001</v>
      </c>
      <c r="AB110">
        <v>0</v>
      </c>
      <c r="AC110">
        <v>0</v>
      </c>
      <c r="AD110">
        <v>1</v>
      </c>
      <c r="AE110">
        <v>0</v>
      </c>
      <c r="AG110">
        <v>0.017999999999999999</v>
      </c>
      <c r="AH110">
        <v>3</v>
      </c>
      <c r="AI110">
        <v>-1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ht="12.75">
      <c r="A111">
        <f>ROW(Source!A450)</f>
        <v>450</v>
      </c>
      <c r="B111">
        <v>52146189</v>
      </c>
      <c r="C111">
        <v>52144206</v>
      </c>
      <c r="D111">
        <v>51778525</v>
      </c>
      <c r="E111">
        <v>1</v>
      </c>
      <c r="F111">
        <v>1</v>
      </c>
      <c r="G111">
        <v>29</v>
      </c>
      <c r="H111">
        <v>2</v>
      </c>
      <c r="I111" t="s">
        <v>242</v>
      </c>
      <c r="J111" t="s">
        <v>243</v>
      </c>
      <c r="K111" t="s">
        <v>244</v>
      </c>
      <c r="L111">
        <v>1368</v>
      </c>
      <c r="N111">
        <v>1011</v>
      </c>
      <c r="O111" t="s">
        <v>215</v>
      </c>
      <c r="P111" t="s">
        <v>215</v>
      </c>
      <c r="Q111">
        <v>1</v>
      </c>
      <c r="X111">
        <v>0.01</v>
      </c>
      <c r="Y111">
        <v>0</v>
      </c>
      <c r="Z111">
        <v>1070.1199999999999</v>
      </c>
      <c r="AA111">
        <v>332.66000000000003</v>
      </c>
      <c r="AB111">
        <v>0</v>
      </c>
      <c r="AC111">
        <v>0</v>
      </c>
      <c r="AD111">
        <v>1</v>
      </c>
      <c r="AE111">
        <v>0</v>
      </c>
      <c r="AF111" t="s">
        <v>122</v>
      </c>
      <c r="AG111">
        <v>0.51000000000000001</v>
      </c>
      <c r="AH111">
        <v>3</v>
      </c>
      <c r="AI111">
        <v>-1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ht="12.75">
      <c r="A112">
        <f>ROW(Source!A450)</f>
        <v>450</v>
      </c>
      <c r="B112">
        <v>52146190</v>
      </c>
      <c r="C112">
        <v>52144206</v>
      </c>
      <c r="D112">
        <v>51778526</v>
      </c>
      <c r="E112">
        <v>1</v>
      </c>
      <c r="F112">
        <v>1</v>
      </c>
      <c r="G112">
        <v>29</v>
      </c>
      <c r="H112">
        <v>2</v>
      </c>
      <c r="I112" t="s">
        <v>245</v>
      </c>
      <c r="J112" t="s">
        <v>246</v>
      </c>
      <c r="K112" t="s">
        <v>247</v>
      </c>
      <c r="L112">
        <v>1368</v>
      </c>
      <c r="N112">
        <v>1011</v>
      </c>
      <c r="O112" t="s">
        <v>215</v>
      </c>
      <c r="P112" t="s">
        <v>215</v>
      </c>
      <c r="Q112">
        <v>1</v>
      </c>
      <c r="X112">
        <v>0.0080000000000000002</v>
      </c>
      <c r="Y112">
        <v>0</v>
      </c>
      <c r="Z112">
        <v>1080.76</v>
      </c>
      <c r="AA112">
        <v>332.99000000000001</v>
      </c>
      <c r="AB112">
        <v>0</v>
      </c>
      <c r="AC112">
        <v>0</v>
      </c>
      <c r="AD112">
        <v>1</v>
      </c>
      <c r="AE112">
        <v>0</v>
      </c>
      <c r="AF112" t="s">
        <v>122</v>
      </c>
      <c r="AG112">
        <v>0.40799999999999997</v>
      </c>
      <c r="AH112">
        <v>3</v>
      </c>
      <c r="AI112">
        <v>-1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ht="12.75">
      <c r="A113">
        <f>ROW(Source!A528)</f>
        <v>528</v>
      </c>
      <c r="B113">
        <v>52146191</v>
      </c>
      <c r="C113">
        <v>52144211</v>
      </c>
      <c r="D113">
        <v>51776802</v>
      </c>
      <c r="E113">
        <v>29</v>
      </c>
      <c r="F113">
        <v>1</v>
      </c>
      <c r="G113">
        <v>29</v>
      </c>
      <c r="H113">
        <v>1</v>
      </c>
      <c r="I113" t="s">
        <v>209</v>
      </c>
      <c r="K113" t="s">
        <v>210</v>
      </c>
      <c r="L113">
        <v>1191</v>
      </c>
      <c r="N113">
        <v>1013</v>
      </c>
      <c r="O113" t="s">
        <v>211</v>
      </c>
      <c r="P113" t="s">
        <v>211</v>
      </c>
      <c r="Q113">
        <v>1</v>
      </c>
      <c r="X113">
        <v>0.23000000000000001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1</v>
      </c>
      <c r="AG113">
        <v>0.23000000000000001</v>
      </c>
      <c r="AH113">
        <v>3</v>
      </c>
      <c r="AI113">
        <v>-1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ht="12.75">
      <c r="A114">
        <f>ROW(Source!A528)</f>
        <v>528</v>
      </c>
      <c r="B114">
        <v>52146192</v>
      </c>
      <c r="C114">
        <v>52144211</v>
      </c>
      <c r="D114">
        <v>51778070</v>
      </c>
      <c r="E114">
        <v>1</v>
      </c>
      <c r="F114">
        <v>1</v>
      </c>
      <c r="G114">
        <v>29</v>
      </c>
      <c r="H114">
        <v>2</v>
      </c>
      <c r="I114" t="s">
        <v>212</v>
      </c>
      <c r="J114" t="s">
        <v>213</v>
      </c>
      <c r="K114" t="s">
        <v>214</v>
      </c>
      <c r="L114">
        <v>1368</v>
      </c>
      <c r="N114">
        <v>1011</v>
      </c>
      <c r="O114" t="s">
        <v>215</v>
      </c>
      <c r="P114" t="s">
        <v>215</v>
      </c>
      <c r="Q114">
        <v>1</v>
      </c>
      <c r="X114">
        <v>0.036999999999999998</v>
      </c>
      <c r="Y114">
        <v>0</v>
      </c>
      <c r="Z114">
        <v>493.51999999999998</v>
      </c>
      <c r="AA114">
        <v>377.79000000000002</v>
      </c>
      <c r="AB114">
        <v>0</v>
      </c>
      <c r="AC114">
        <v>0</v>
      </c>
      <c r="AD114">
        <v>1</v>
      </c>
      <c r="AE114">
        <v>0</v>
      </c>
      <c r="AG114">
        <v>0.036999999999999998</v>
      </c>
      <c r="AH114">
        <v>3</v>
      </c>
      <c r="AI114">
        <v>-1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ht="12.75">
      <c r="A115">
        <f>ROW(Source!A528)</f>
        <v>528</v>
      </c>
      <c r="B115">
        <v>52146193</v>
      </c>
      <c r="C115">
        <v>52144211</v>
      </c>
      <c r="D115">
        <v>51778536</v>
      </c>
      <c r="E115">
        <v>1</v>
      </c>
      <c r="F115">
        <v>1</v>
      </c>
      <c r="G115">
        <v>29</v>
      </c>
      <c r="H115">
        <v>2</v>
      </c>
      <c r="I115" t="s">
        <v>216</v>
      </c>
      <c r="J115" t="s">
        <v>217</v>
      </c>
      <c r="K115" t="s">
        <v>218</v>
      </c>
      <c r="L115">
        <v>1368</v>
      </c>
      <c r="N115">
        <v>1011</v>
      </c>
      <c r="O115" t="s">
        <v>215</v>
      </c>
      <c r="P115" t="s">
        <v>215</v>
      </c>
      <c r="Q115">
        <v>1</v>
      </c>
      <c r="X115">
        <v>0.01</v>
      </c>
      <c r="Y115">
        <v>0</v>
      </c>
      <c r="Z115">
        <v>1153.51</v>
      </c>
      <c r="AA115">
        <v>408.74000000000001</v>
      </c>
      <c r="AB115">
        <v>0</v>
      </c>
      <c r="AC115">
        <v>0</v>
      </c>
      <c r="AD115">
        <v>1</v>
      </c>
      <c r="AE115">
        <v>0</v>
      </c>
      <c r="AG115">
        <v>0.01</v>
      </c>
      <c r="AH115">
        <v>3</v>
      </c>
      <c r="AI115">
        <v>-1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ht="12.75">
      <c r="A116">
        <f>ROW(Source!A528)</f>
        <v>528</v>
      </c>
      <c r="B116">
        <v>52146194</v>
      </c>
      <c r="C116">
        <v>52144211</v>
      </c>
      <c r="D116">
        <v>51778599</v>
      </c>
      <c r="E116">
        <v>1</v>
      </c>
      <c r="F116">
        <v>1</v>
      </c>
      <c r="G116">
        <v>29</v>
      </c>
      <c r="H116">
        <v>2</v>
      </c>
      <c r="I116" t="s">
        <v>219</v>
      </c>
      <c r="J116" t="s">
        <v>220</v>
      </c>
      <c r="K116" t="s">
        <v>221</v>
      </c>
      <c r="L116">
        <v>1368</v>
      </c>
      <c r="N116">
        <v>1011</v>
      </c>
      <c r="O116" t="s">
        <v>215</v>
      </c>
      <c r="P116" t="s">
        <v>215</v>
      </c>
      <c r="Q116">
        <v>1</v>
      </c>
      <c r="X116">
        <v>0.027</v>
      </c>
      <c r="Y116">
        <v>0</v>
      </c>
      <c r="Z116">
        <v>6.0199999999999996</v>
      </c>
      <c r="AA116">
        <v>0.02</v>
      </c>
      <c r="AB116">
        <v>0</v>
      </c>
      <c r="AC116">
        <v>0</v>
      </c>
      <c r="AD116">
        <v>1</v>
      </c>
      <c r="AE116">
        <v>0</v>
      </c>
      <c r="AG116">
        <v>0.027</v>
      </c>
      <c r="AH116">
        <v>3</v>
      </c>
      <c r="AI116">
        <v>-1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ht="12.75">
      <c r="A117">
        <f>ROW(Source!A528)</f>
        <v>528</v>
      </c>
      <c r="B117">
        <v>52146195</v>
      </c>
      <c r="C117">
        <v>52144211</v>
      </c>
      <c r="D117">
        <v>51777904</v>
      </c>
      <c r="E117">
        <v>1</v>
      </c>
      <c r="F117">
        <v>1</v>
      </c>
      <c r="G117">
        <v>29</v>
      </c>
      <c r="H117">
        <v>2</v>
      </c>
      <c r="I117" t="s">
        <v>222</v>
      </c>
      <c r="J117" t="s">
        <v>223</v>
      </c>
      <c r="K117" t="s">
        <v>224</v>
      </c>
      <c r="L117">
        <v>1368</v>
      </c>
      <c r="N117">
        <v>1011</v>
      </c>
      <c r="O117" t="s">
        <v>215</v>
      </c>
      <c r="P117" t="s">
        <v>215</v>
      </c>
      <c r="Q117">
        <v>1</v>
      </c>
      <c r="X117">
        <v>0.040000000000000001</v>
      </c>
      <c r="Y117">
        <v>0</v>
      </c>
      <c r="Z117">
        <v>951.19000000000005</v>
      </c>
      <c r="AA117">
        <v>416.57999999999998</v>
      </c>
      <c r="AB117">
        <v>0</v>
      </c>
      <c r="AC117">
        <v>0</v>
      </c>
      <c r="AD117">
        <v>1</v>
      </c>
      <c r="AE117">
        <v>0</v>
      </c>
      <c r="AG117">
        <v>0.040000000000000001</v>
      </c>
      <c r="AH117">
        <v>3</v>
      </c>
      <c r="AI117">
        <v>-1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ht="12.75">
      <c r="A118">
        <f>ROW(Source!A528)</f>
        <v>528</v>
      </c>
      <c r="B118">
        <v>52146196</v>
      </c>
      <c r="C118">
        <v>52144211</v>
      </c>
      <c r="D118">
        <v>51777957</v>
      </c>
      <c r="E118">
        <v>1</v>
      </c>
      <c r="F118">
        <v>1</v>
      </c>
      <c r="G118">
        <v>29</v>
      </c>
      <c r="H118">
        <v>2</v>
      </c>
      <c r="I118" t="s">
        <v>225</v>
      </c>
      <c r="J118" t="s">
        <v>226</v>
      </c>
      <c r="K118" t="s">
        <v>227</v>
      </c>
      <c r="L118">
        <v>1368</v>
      </c>
      <c r="N118">
        <v>1011</v>
      </c>
      <c r="O118" t="s">
        <v>215</v>
      </c>
      <c r="P118" t="s">
        <v>215</v>
      </c>
      <c r="Q118">
        <v>1</v>
      </c>
      <c r="X118">
        <v>0.014</v>
      </c>
      <c r="Y118">
        <v>0</v>
      </c>
      <c r="Z118">
        <v>1679.4300000000001</v>
      </c>
      <c r="AA118">
        <v>525.90999999999997</v>
      </c>
      <c r="AB118">
        <v>0</v>
      </c>
      <c r="AC118">
        <v>0</v>
      </c>
      <c r="AD118">
        <v>1</v>
      </c>
      <c r="AE118">
        <v>0</v>
      </c>
      <c r="AG118">
        <v>0.014</v>
      </c>
      <c r="AH118">
        <v>3</v>
      </c>
      <c r="AI118">
        <v>-1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ht="12.75">
      <c r="A119">
        <f>ROW(Source!A528)</f>
        <v>528</v>
      </c>
      <c r="B119">
        <v>52146197</v>
      </c>
      <c r="C119">
        <v>52144211</v>
      </c>
      <c r="D119">
        <v>51778722</v>
      </c>
      <c r="E119">
        <v>1</v>
      </c>
      <c r="F119">
        <v>1</v>
      </c>
      <c r="G119">
        <v>29</v>
      </c>
      <c r="H119">
        <v>3</v>
      </c>
      <c r="I119" t="s">
        <v>228</v>
      </c>
      <c r="J119" t="s">
        <v>229</v>
      </c>
      <c r="K119" t="s">
        <v>230</v>
      </c>
      <c r="L119">
        <v>1348</v>
      </c>
      <c r="N119">
        <v>1009</v>
      </c>
      <c r="O119" t="s">
        <v>112</v>
      </c>
      <c r="P119" t="s">
        <v>112</v>
      </c>
      <c r="Q119">
        <v>1000</v>
      </c>
      <c r="X119">
        <v>0.00080000000000000004</v>
      </c>
      <c r="Y119">
        <v>34834.18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G119">
        <v>0.00080000000000000004</v>
      </c>
      <c r="AH119">
        <v>3</v>
      </c>
      <c r="AI119">
        <v>-1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ht="12.75">
      <c r="A120">
        <f>ROW(Source!A528)</f>
        <v>528</v>
      </c>
      <c r="B120">
        <v>52146198</v>
      </c>
      <c r="C120">
        <v>52144211</v>
      </c>
      <c r="D120">
        <v>51780660</v>
      </c>
      <c r="E120">
        <v>1</v>
      </c>
      <c r="F120">
        <v>1</v>
      </c>
      <c r="G120">
        <v>29</v>
      </c>
      <c r="H120">
        <v>3</v>
      </c>
      <c r="I120" t="s">
        <v>231</v>
      </c>
      <c r="J120" t="s">
        <v>232</v>
      </c>
      <c r="K120" t="s">
        <v>233</v>
      </c>
      <c r="L120">
        <v>1339</v>
      </c>
      <c r="N120">
        <v>1007</v>
      </c>
      <c r="O120" t="s">
        <v>234</v>
      </c>
      <c r="P120" t="s">
        <v>234</v>
      </c>
      <c r="Q120">
        <v>1</v>
      </c>
      <c r="X120">
        <v>0.0032000000000000002</v>
      </c>
      <c r="Y120">
        <v>36.310000000000002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G120">
        <v>0.0032000000000000002</v>
      </c>
      <c r="AH120">
        <v>3</v>
      </c>
      <c r="AI120">
        <v>-1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ht="12.75">
      <c r="A121">
        <f>ROW(Source!A528)</f>
        <v>528</v>
      </c>
      <c r="B121">
        <v>52146199</v>
      </c>
      <c r="C121">
        <v>52144211</v>
      </c>
      <c r="D121">
        <v>51780932</v>
      </c>
      <c r="E121">
        <v>1</v>
      </c>
      <c r="F121">
        <v>1</v>
      </c>
      <c r="G121">
        <v>29</v>
      </c>
      <c r="H121">
        <v>3</v>
      </c>
      <c r="I121" t="s">
        <v>235</v>
      </c>
      <c r="J121" t="s">
        <v>236</v>
      </c>
      <c r="K121" t="s">
        <v>237</v>
      </c>
      <c r="L121">
        <v>1354</v>
      </c>
      <c r="N121">
        <v>1010</v>
      </c>
      <c r="O121" t="s">
        <v>238</v>
      </c>
      <c r="P121" t="s">
        <v>238</v>
      </c>
      <c r="Q121">
        <v>1</v>
      </c>
      <c r="X121">
        <v>0.070000000000000007</v>
      </c>
      <c r="Y121">
        <v>139.55000000000001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G121">
        <v>0.070000000000000007</v>
      </c>
      <c r="AH121">
        <v>3</v>
      </c>
      <c r="AI121">
        <v>-1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ht="12.75">
      <c r="A122">
        <f>ROW(Source!A528)</f>
        <v>528</v>
      </c>
      <c r="B122">
        <v>52146200</v>
      </c>
      <c r="C122">
        <v>52144211</v>
      </c>
      <c r="D122">
        <v>51781842</v>
      </c>
      <c r="E122">
        <v>1</v>
      </c>
      <c r="F122">
        <v>1</v>
      </c>
      <c r="G122">
        <v>29</v>
      </c>
      <c r="H122">
        <v>3</v>
      </c>
      <c r="I122" t="s">
        <v>239</v>
      </c>
      <c r="J122" t="s">
        <v>240</v>
      </c>
      <c r="K122" t="s">
        <v>241</v>
      </c>
      <c r="L122">
        <v>1348</v>
      </c>
      <c r="N122">
        <v>1009</v>
      </c>
      <c r="O122" t="s">
        <v>112</v>
      </c>
      <c r="P122" t="s">
        <v>112</v>
      </c>
      <c r="Q122">
        <v>1000</v>
      </c>
      <c r="X122">
        <v>0.105</v>
      </c>
      <c r="Y122">
        <v>3247.4899999999998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G122">
        <v>0.105</v>
      </c>
      <c r="AH122">
        <v>3</v>
      </c>
      <c r="AI122">
        <v>-1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ht="12.75">
      <c r="A123">
        <f>ROW(Source!A528)</f>
        <v>528</v>
      </c>
      <c r="B123">
        <v>52146201</v>
      </c>
      <c r="C123">
        <v>52144211</v>
      </c>
      <c r="D123">
        <v>51776804</v>
      </c>
      <c r="E123">
        <v>29</v>
      </c>
      <c r="F123">
        <v>1</v>
      </c>
      <c r="G123">
        <v>29</v>
      </c>
      <c r="H123">
        <v>3</v>
      </c>
      <c r="I123" t="s">
        <v>110</v>
      </c>
      <c r="K123" t="s">
        <v>111</v>
      </c>
      <c r="L123">
        <v>1348</v>
      </c>
      <c r="N123">
        <v>1009</v>
      </c>
      <c r="O123" t="s">
        <v>112</v>
      </c>
      <c r="P123" t="s">
        <v>112</v>
      </c>
      <c r="Q123">
        <v>1000</v>
      </c>
      <c r="X123">
        <v>0.12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G123">
        <v>0.12</v>
      </c>
      <c r="AH123">
        <v>3</v>
      </c>
      <c r="AI123">
        <v>-1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ht="12.75">
      <c r="A124">
        <f>ROW(Source!A530)</f>
        <v>530</v>
      </c>
      <c r="B124">
        <v>52146202</v>
      </c>
      <c r="C124">
        <v>52144235</v>
      </c>
      <c r="D124">
        <v>51778525</v>
      </c>
      <c r="E124">
        <v>1</v>
      </c>
      <c r="F124">
        <v>1</v>
      </c>
      <c r="G124">
        <v>29</v>
      </c>
      <c r="H124">
        <v>2</v>
      </c>
      <c r="I124" t="s">
        <v>242</v>
      </c>
      <c r="J124" t="s">
        <v>243</v>
      </c>
      <c r="K124" t="s">
        <v>244</v>
      </c>
      <c r="L124">
        <v>1368</v>
      </c>
      <c r="N124">
        <v>1011</v>
      </c>
      <c r="O124" t="s">
        <v>215</v>
      </c>
      <c r="P124" t="s">
        <v>215</v>
      </c>
      <c r="Q124">
        <v>1</v>
      </c>
      <c r="X124">
        <v>0.02</v>
      </c>
      <c r="Y124">
        <v>0</v>
      </c>
      <c r="Z124">
        <v>1070.1199999999999</v>
      </c>
      <c r="AA124">
        <v>332.66000000000003</v>
      </c>
      <c r="AB124">
        <v>0</v>
      </c>
      <c r="AC124">
        <v>0</v>
      </c>
      <c r="AD124">
        <v>1</v>
      </c>
      <c r="AE124">
        <v>0</v>
      </c>
      <c r="AG124">
        <v>0.02</v>
      </c>
      <c r="AH124">
        <v>3</v>
      </c>
      <c r="AI124">
        <v>-1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ht="12.75">
      <c r="A125">
        <f>ROW(Source!A530)</f>
        <v>530</v>
      </c>
      <c r="B125">
        <v>52146203</v>
      </c>
      <c r="C125">
        <v>52144235</v>
      </c>
      <c r="D125">
        <v>51778526</v>
      </c>
      <c r="E125">
        <v>1</v>
      </c>
      <c r="F125">
        <v>1</v>
      </c>
      <c r="G125">
        <v>29</v>
      </c>
      <c r="H125">
        <v>2</v>
      </c>
      <c r="I125" t="s">
        <v>245</v>
      </c>
      <c r="J125" t="s">
        <v>246</v>
      </c>
      <c r="K125" t="s">
        <v>247</v>
      </c>
      <c r="L125">
        <v>1368</v>
      </c>
      <c r="N125">
        <v>1011</v>
      </c>
      <c r="O125" t="s">
        <v>215</v>
      </c>
      <c r="P125" t="s">
        <v>215</v>
      </c>
      <c r="Q125">
        <v>1</v>
      </c>
      <c r="X125">
        <v>0.017999999999999999</v>
      </c>
      <c r="Y125">
        <v>0</v>
      </c>
      <c r="Z125">
        <v>1080.76</v>
      </c>
      <c r="AA125">
        <v>332.99000000000001</v>
      </c>
      <c r="AB125">
        <v>0</v>
      </c>
      <c r="AC125">
        <v>0</v>
      </c>
      <c r="AD125">
        <v>1</v>
      </c>
      <c r="AE125">
        <v>0</v>
      </c>
      <c r="AG125">
        <v>0.017999999999999999</v>
      </c>
      <c r="AH125">
        <v>3</v>
      </c>
      <c r="AI125">
        <v>-1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ht="12.75">
      <c r="A126">
        <f>ROW(Source!A531)</f>
        <v>531</v>
      </c>
      <c r="B126">
        <v>52146204</v>
      </c>
      <c r="C126">
        <v>52144240</v>
      </c>
      <c r="D126">
        <v>51778525</v>
      </c>
      <c r="E126">
        <v>1</v>
      </c>
      <c r="F126">
        <v>1</v>
      </c>
      <c r="G126">
        <v>29</v>
      </c>
      <c r="H126">
        <v>2</v>
      </c>
      <c r="I126" t="s">
        <v>242</v>
      </c>
      <c r="J126" t="s">
        <v>243</v>
      </c>
      <c r="K126" t="s">
        <v>244</v>
      </c>
      <c r="L126">
        <v>1368</v>
      </c>
      <c r="N126">
        <v>1011</v>
      </c>
      <c r="O126" t="s">
        <v>215</v>
      </c>
      <c r="P126" t="s">
        <v>215</v>
      </c>
      <c r="Q126">
        <v>1</v>
      </c>
      <c r="X126">
        <v>0.01</v>
      </c>
      <c r="Y126">
        <v>0</v>
      </c>
      <c r="Z126">
        <v>1070.1199999999999</v>
      </c>
      <c r="AA126">
        <v>332.66000000000003</v>
      </c>
      <c r="AB126">
        <v>0</v>
      </c>
      <c r="AC126">
        <v>0</v>
      </c>
      <c r="AD126">
        <v>1</v>
      </c>
      <c r="AE126">
        <v>0</v>
      </c>
      <c r="AF126" t="s">
        <v>122</v>
      </c>
      <c r="AG126">
        <v>0.51000000000000001</v>
      </c>
      <c r="AH126">
        <v>3</v>
      </c>
      <c r="AI126">
        <v>-1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ht="12.75">
      <c r="A127">
        <f>ROW(Source!A531)</f>
        <v>531</v>
      </c>
      <c r="B127">
        <v>52146205</v>
      </c>
      <c r="C127">
        <v>52144240</v>
      </c>
      <c r="D127">
        <v>51778526</v>
      </c>
      <c r="E127">
        <v>1</v>
      </c>
      <c r="F127">
        <v>1</v>
      </c>
      <c r="G127">
        <v>29</v>
      </c>
      <c r="H127">
        <v>2</v>
      </c>
      <c r="I127" t="s">
        <v>245</v>
      </c>
      <c r="J127" t="s">
        <v>246</v>
      </c>
      <c r="K127" t="s">
        <v>247</v>
      </c>
      <c r="L127">
        <v>1368</v>
      </c>
      <c r="N127">
        <v>1011</v>
      </c>
      <c r="O127" t="s">
        <v>215</v>
      </c>
      <c r="P127" t="s">
        <v>215</v>
      </c>
      <c r="Q127">
        <v>1</v>
      </c>
      <c r="X127">
        <v>0.0080000000000000002</v>
      </c>
      <c r="Y127">
        <v>0</v>
      </c>
      <c r="Z127">
        <v>1080.76</v>
      </c>
      <c r="AA127">
        <v>332.99000000000001</v>
      </c>
      <c r="AB127">
        <v>0</v>
      </c>
      <c r="AC127">
        <v>0</v>
      </c>
      <c r="AD127">
        <v>1</v>
      </c>
      <c r="AE127">
        <v>0</v>
      </c>
      <c r="AF127" t="s">
        <v>122</v>
      </c>
      <c r="AG127">
        <v>0.40799999999999997</v>
      </c>
      <c r="AH127">
        <v>3</v>
      </c>
      <c r="AI127">
        <v>-1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ht="12.75">
      <c r="A128">
        <f>ROW(Source!A571)</f>
        <v>571</v>
      </c>
      <c r="B128">
        <v>52146206</v>
      </c>
      <c r="C128">
        <v>52144245</v>
      </c>
      <c r="D128">
        <v>51776802</v>
      </c>
      <c r="E128">
        <v>29</v>
      </c>
      <c r="F128">
        <v>1</v>
      </c>
      <c r="G128">
        <v>29</v>
      </c>
      <c r="H128">
        <v>1</v>
      </c>
      <c r="I128" t="s">
        <v>209</v>
      </c>
      <c r="K128" t="s">
        <v>210</v>
      </c>
      <c r="L128">
        <v>1191</v>
      </c>
      <c r="N128">
        <v>1013</v>
      </c>
      <c r="O128" t="s">
        <v>211</v>
      </c>
      <c r="P128" t="s">
        <v>211</v>
      </c>
      <c r="Q128">
        <v>1</v>
      </c>
      <c r="X128">
        <v>0.66000000000000003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1</v>
      </c>
      <c r="AG128">
        <v>0.66000000000000003</v>
      </c>
      <c r="AH128">
        <v>3</v>
      </c>
      <c r="AI128">
        <v>-1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ht="12.75">
      <c r="A129">
        <f>ROW(Source!A571)</f>
        <v>571</v>
      </c>
      <c r="B129">
        <v>52146207</v>
      </c>
      <c r="C129">
        <v>52144245</v>
      </c>
      <c r="D129">
        <v>51778070</v>
      </c>
      <c r="E129">
        <v>1</v>
      </c>
      <c r="F129">
        <v>1</v>
      </c>
      <c r="G129">
        <v>29</v>
      </c>
      <c r="H129">
        <v>2</v>
      </c>
      <c r="I129" t="s">
        <v>212</v>
      </c>
      <c r="J129" t="s">
        <v>213</v>
      </c>
      <c r="K129" t="s">
        <v>214</v>
      </c>
      <c r="L129">
        <v>1368</v>
      </c>
      <c r="N129">
        <v>1011</v>
      </c>
      <c r="O129" t="s">
        <v>215</v>
      </c>
      <c r="P129" t="s">
        <v>215</v>
      </c>
      <c r="Q129">
        <v>1</v>
      </c>
      <c r="X129">
        <v>0.13200000000000001</v>
      </c>
      <c r="Y129">
        <v>0</v>
      </c>
      <c r="Z129">
        <v>493.51999999999998</v>
      </c>
      <c r="AA129">
        <v>377.79000000000002</v>
      </c>
      <c r="AB129">
        <v>0</v>
      </c>
      <c r="AC129">
        <v>0</v>
      </c>
      <c r="AD129">
        <v>1</v>
      </c>
      <c r="AE129">
        <v>0</v>
      </c>
      <c r="AG129">
        <v>0.13200000000000001</v>
      </c>
      <c r="AH129">
        <v>3</v>
      </c>
      <c r="AI129">
        <v>-1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ht="12.75">
      <c r="A130">
        <f>ROW(Source!A571)</f>
        <v>571</v>
      </c>
      <c r="B130">
        <v>52146208</v>
      </c>
      <c r="C130">
        <v>52144245</v>
      </c>
      <c r="D130">
        <v>51778536</v>
      </c>
      <c r="E130">
        <v>1</v>
      </c>
      <c r="F130">
        <v>1</v>
      </c>
      <c r="G130">
        <v>29</v>
      </c>
      <c r="H130">
        <v>2</v>
      </c>
      <c r="I130" t="s">
        <v>216</v>
      </c>
      <c r="J130" t="s">
        <v>217</v>
      </c>
      <c r="K130" t="s">
        <v>218</v>
      </c>
      <c r="L130">
        <v>1368</v>
      </c>
      <c r="N130">
        <v>1011</v>
      </c>
      <c r="O130" t="s">
        <v>215</v>
      </c>
      <c r="P130" t="s">
        <v>215</v>
      </c>
      <c r="Q130">
        <v>1</v>
      </c>
      <c r="X130">
        <v>0.050000000000000003</v>
      </c>
      <c r="Y130">
        <v>0</v>
      </c>
      <c r="Z130">
        <v>1153.51</v>
      </c>
      <c r="AA130">
        <v>408.74000000000001</v>
      </c>
      <c r="AB130">
        <v>0</v>
      </c>
      <c r="AC130">
        <v>0</v>
      </c>
      <c r="AD130">
        <v>1</v>
      </c>
      <c r="AE130">
        <v>0</v>
      </c>
      <c r="AG130">
        <v>0.050000000000000003</v>
      </c>
      <c r="AH130">
        <v>3</v>
      </c>
      <c r="AI130">
        <v>-1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ht="12.75">
      <c r="A131">
        <f>ROW(Source!A571)</f>
        <v>571</v>
      </c>
      <c r="B131">
        <v>52146209</v>
      </c>
      <c r="C131">
        <v>52144245</v>
      </c>
      <c r="D131">
        <v>51778599</v>
      </c>
      <c r="E131">
        <v>1</v>
      </c>
      <c r="F131">
        <v>1</v>
      </c>
      <c r="G131">
        <v>29</v>
      </c>
      <c r="H131">
        <v>2</v>
      </c>
      <c r="I131" t="s">
        <v>219</v>
      </c>
      <c r="J131" t="s">
        <v>220</v>
      </c>
      <c r="K131" t="s">
        <v>221</v>
      </c>
      <c r="L131">
        <v>1368</v>
      </c>
      <c r="N131">
        <v>1011</v>
      </c>
      <c r="O131" t="s">
        <v>215</v>
      </c>
      <c r="P131" t="s">
        <v>215</v>
      </c>
      <c r="Q131">
        <v>1</v>
      </c>
      <c r="X131">
        <v>0.13200000000000001</v>
      </c>
      <c r="Y131">
        <v>0</v>
      </c>
      <c r="Z131">
        <v>6.0199999999999996</v>
      </c>
      <c r="AA131">
        <v>0.02</v>
      </c>
      <c r="AB131">
        <v>0</v>
      </c>
      <c r="AC131">
        <v>0</v>
      </c>
      <c r="AD131">
        <v>1</v>
      </c>
      <c r="AE131">
        <v>0</v>
      </c>
      <c r="AG131">
        <v>0.13200000000000001</v>
      </c>
      <c r="AH131">
        <v>3</v>
      </c>
      <c r="AI131">
        <v>-1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ht="12.75">
      <c r="A132">
        <f>ROW(Source!A571)</f>
        <v>571</v>
      </c>
      <c r="B132">
        <v>52146210</v>
      </c>
      <c r="C132">
        <v>52144245</v>
      </c>
      <c r="D132">
        <v>51777824</v>
      </c>
      <c r="E132">
        <v>1</v>
      </c>
      <c r="F132">
        <v>1</v>
      </c>
      <c r="G132">
        <v>29</v>
      </c>
      <c r="H132">
        <v>2</v>
      </c>
      <c r="I132" t="s">
        <v>248</v>
      </c>
      <c r="J132" t="s">
        <v>249</v>
      </c>
      <c r="K132" t="s">
        <v>250</v>
      </c>
      <c r="L132">
        <v>1368</v>
      </c>
      <c r="N132">
        <v>1011</v>
      </c>
      <c r="O132" t="s">
        <v>215</v>
      </c>
      <c r="P132" t="s">
        <v>215</v>
      </c>
      <c r="Q132">
        <v>1</v>
      </c>
      <c r="X132">
        <v>0.088999999999999996</v>
      </c>
      <c r="Y132">
        <v>0</v>
      </c>
      <c r="Z132">
        <v>857.90999999999997</v>
      </c>
      <c r="AA132">
        <v>479.87</v>
      </c>
      <c r="AB132">
        <v>0</v>
      </c>
      <c r="AC132">
        <v>0</v>
      </c>
      <c r="AD132">
        <v>1</v>
      </c>
      <c r="AE132">
        <v>0</v>
      </c>
      <c r="AG132">
        <v>0.088999999999999996</v>
      </c>
      <c r="AH132">
        <v>3</v>
      </c>
      <c r="AI132">
        <v>-1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ht="12.75">
      <c r="A133">
        <f>ROW(Source!A571)</f>
        <v>571</v>
      </c>
      <c r="B133">
        <v>52146211</v>
      </c>
      <c r="C133">
        <v>52144245</v>
      </c>
      <c r="D133">
        <v>51781597</v>
      </c>
      <c r="E133">
        <v>1</v>
      </c>
      <c r="F133">
        <v>1</v>
      </c>
      <c r="G133">
        <v>29</v>
      </c>
      <c r="H133">
        <v>3</v>
      </c>
      <c r="I133" t="s">
        <v>251</v>
      </c>
      <c r="J133" t="s">
        <v>252</v>
      </c>
      <c r="K133" t="s">
        <v>253</v>
      </c>
      <c r="L133">
        <v>1339</v>
      </c>
      <c r="N133">
        <v>1007</v>
      </c>
      <c r="O133" t="s">
        <v>234</v>
      </c>
      <c r="P133" t="s">
        <v>234</v>
      </c>
      <c r="Q133">
        <v>1</v>
      </c>
      <c r="X133">
        <v>0.058999999999999997</v>
      </c>
      <c r="Y133">
        <v>3886.23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G133">
        <v>0.058999999999999997</v>
      </c>
      <c r="AH133">
        <v>3</v>
      </c>
      <c r="AI133">
        <v>-1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ht="12.75">
      <c r="A134">
        <f>ROW(Source!A571)</f>
        <v>571</v>
      </c>
      <c r="B134">
        <v>52146212</v>
      </c>
      <c r="C134">
        <v>52144245</v>
      </c>
      <c r="D134">
        <v>51781706</v>
      </c>
      <c r="E134">
        <v>1</v>
      </c>
      <c r="F134">
        <v>1</v>
      </c>
      <c r="G134">
        <v>29</v>
      </c>
      <c r="H134">
        <v>3</v>
      </c>
      <c r="I134" t="s">
        <v>254</v>
      </c>
      <c r="J134" t="s">
        <v>255</v>
      </c>
      <c r="K134" t="s">
        <v>256</v>
      </c>
      <c r="L134">
        <v>1339</v>
      </c>
      <c r="N134">
        <v>1007</v>
      </c>
      <c r="O134" t="s">
        <v>234</v>
      </c>
      <c r="P134" t="s">
        <v>234</v>
      </c>
      <c r="Q134">
        <v>1</v>
      </c>
      <c r="X134">
        <v>0.00059999999999999995</v>
      </c>
      <c r="Y134">
        <v>3427.48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G134">
        <v>0.00059999999999999995</v>
      </c>
      <c r="AH134">
        <v>3</v>
      </c>
      <c r="AI134">
        <v>-1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ht="12.75">
      <c r="A135">
        <f>ROW(Source!A571)</f>
        <v>571</v>
      </c>
      <c r="B135">
        <v>52146213</v>
      </c>
      <c r="C135">
        <v>52144245</v>
      </c>
      <c r="D135">
        <v>51782454</v>
      </c>
      <c r="E135">
        <v>1</v>
      </c>
      <c r="F135">
        <v>1</v>
      </c>
      <c r="G135">
        <v>29</v>
      </c>
      <c r="H135">
        <v>3</v>
      </c>
      <c r="I135" t="s">
        <v>257</v>
      </c>
      <c r="J135" t="s">
        <v>258</v>
      </c>
      <c r="K135" t="s">
        <v>259</v>
      </c>
      <c r="L135">
        <v>1339</v>
      </c>
      <c r="N135">
        <v>1007</v>
      </c>
      <c r="O135" t="s">
        <v>234</v>
      </c>
      <c r="P135" t="s">
        <v>234</v>
      </c>
      <c r="Q135">
        <v>1</v>
      </c>
      <c r="X135">
        <v>0.0436</v>
      </c>
      <c r="Y135">
        <v>7871.6899999999996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  <c r="AG135">
        <v>0.0436</v>
      </c>
      <c r="AH135">
        <v>3</v>
      </c>
      <c r="AI135">
        <v>-1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ht="12.75">
      <c r="A136">
        <f>ROW(Source!A571)</f>
        <v>571</v>
      </c>
      <c r="B136">
        <v>52146214</v>
      </c>
      <c r="C136">
        <v>52144245</v>
      </c>
      <c r="D136">
        <v>51776804</v>
      </c>
      <c r="E136">
        <v>29</v>
      </c>
      <c r="F136">
        <v>1</v>
      </c>
      <c r="G136">
        <v>29</v>
      </c>
      <c r="H136">
        <v>3</v>
      </c>
      <c r="I136" t="s">
        <v>110</v>
      </c>
      <c r="K136" t="s">
        <v>111</v>
      </c>
      <c r="L136">
        <v>1348</v>
      </c>
      <c r="N136">
        <v>1009</v>
      </c>
      <c r="O136" t="s">
        <v>112</v>
      </c>
      <c r="P136" t="s">
        <v>112</v>
      </c>
      <c r="Q136">
        <v>1000</v>
      </c>
      <c r="X136">
        <v>0.246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G136">
        <v>0.246</v>
      </c>
      <c r="AH136">
        <v>3</v>
      </c>
      <c r="AI136">
        <v>-1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ht="12.75">
      <c r="A137">
        <f>ROW(Source!A573)</f>
        <v>573</v>
      </c>
      <c r="B137">
        <v>52146215</v>
      </c>
      <c r="C137">
        <v>52144265</v>
      </c>
      <c r="D137">
        <v>51778525</v>
      </c>
      <c r="E137">
        <v>1</v>
      </c>
      <c r="F137">
        <v>1</v>
      </c>
      <c r="G137">
        <v>29</v>
      </c>
      <c r="H137">
        <v>2</v>
      </c>
      <c r="I137" t="s">
        <v>242</v>
      </c>
      <c r="J137" t="s">
        <v>243</v>
      </c>
      <c r="K137" t="s">
        <v>244</v>
      </c>
      <c r="L137">
        <v>1368</v>
      </c>
      <c r="N137">
        <v>1011</v>
      </c>
      <c r="O137" t="s">
        <v>215</v>
      </c>
      <c r="P137" t="s">
        <v>215</v>
      </c>
      <c r="Q137">
        <v>1</v>
      </c>
      <c r="X137">
        <v>0.02</v>
      </c>
      <c r="Y137">
        <v>0</v>
      </c>
      <c r="Z137">
        <v>1070.1199999999999</v>
      </c>
      <c r="AA137">
        <v>332.66000000000003</v>
      </c>
      <c r="AB137">
        <v>0</v>
      </c>
      <c r="AC137">
        <v>0</v>
      </c>
      <c r="AD137">
        <v>1</v>
      </c>
      <c r="AE137">
        <v>0</v>
      </c>
      <c r="AG137">
        <v>0.02</v>
      </c>
      <c r="AH137">
        <v>3</v>
      </c>
      <c r="AI137">
        <v>-1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ht="12.75">
      <c r="A138">
        <f>ROW(Source!A573)</f>
        <v>573</v>
      </c>
      <c r="B138">
        <v>52146216</v>
      </c>
      <c r="C138">
        <v>52144265</v>
      </c>
      <c r="D138">
        <v>51778526</v>
      </c>
      <c r="E138">
        <v>1</v>
      </c>
      <c r="F138">
        <v>1</v>
      </c>
      <c r="G138">
        <v>29</v>
      </c>
      <c r="H138">
        <v>2</v>
      </c>
      <c r="I138" t="s">
        <v>245</v>
      </c>
      <c r="J138" t="s">
        <v>246</v>
      </c>
      <c r="K138" t="s">
        <v>247</v>
      </c>
      <c r="L138">
        <v>1368</v>
      </c>
      <c r="N138">
        <v>1011</v>
      </c>
      <c r="O138" t="s">
        <v>215</v>
      </c>
      <c r="P138" t="s">
        <v>215</v>
      </c>
      <c r="Q138">
        <v>1</v>
      </c>
      <c r="X138">
        <v>0.017999999999999999</v>
      </c>
      <c r="Y138">
        <v>0</v>
      </c>
      <c r="Z138">
        <v>1080.76</v>
      </c>
      <c r="AA138">
        <v>332.99000000000001</v>
      </c>
      <c r="AB138">
        <v>0</v>
      </c>
      <c r="AC138">
        <v>0</v>
      </c>
      <c r="AD138">
        <v>1</v>
      </c>
      <c r="AE138">
        <v>0</v>
      </c>
      <c r="AG138">
        <v>0.017999999999999999</v>
      </c>
      <c r="AH138">
        <v>3</v>
      </c>
      <c r="AI138">
        <v>-1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ht="12.75">
      <c r="A139">
        <f>ROW(Source!A574)</f>
        <v>574</v>
      </c>
      <c r="B139">
        <v>52146217</v>
      </c>
      <c r="C139">
        <v>52144270</v>
      </c>
      <c r="D139">
        <v>51778525</v>
      </c>
      <c r="E139">
        <v>1</v>
      </c>
      <c r="F139">
        <v>1</v>
      </c>
      <c r="G139">
        <v>29</v>
      </c>
      <c r="H139">
        <v>2</v>
      </c>
      <c r="I139" t="s">
        <v>242</v>
      </c>
      <c r="J139" t="s">
        <v>243</v>
      </c>
      <c r="K139" t="s">
        <v>244</v>
      </c>
      <c r="L139">
        <v>1368</v>
      </c>
      <c r="N139">
        <v>1011</v>
      </c>
      <c r="O139" t="s">
        <v>215</v>
      </c>
      <c r="P139" t="s">
        <v>215</v>
      </c>
      <c r="Q139">
        <v>1</v>
      </c>
      <c r="X139">
        <v>0.01</v>
      </c>
      <c r="Y139">
        <v>0</v>
      </c>
      <c r="Z139">
        <v>1070.1199999999999</v>
      </c>
      <c r="AA139">
        <v>332.66000000000003</v>
      </c>
      <c r="AB139">
        <v>0</v>
      </c>
      <c r="AC139">
        <v>0</v>
      </c>
      <c r="AD139">
        <v>1</v>
      </c>
      <c r="AE139">
        <v>0</v>
      </c>
      <c r="AF139" t="s">
        <v>122</v>
      </c>
      <c r="AG139">
        <v>0.51000000000000001</v>
      </c>
      <c r="AH139">
        <v>3</v>
      </c>
      <c r="AI139">
        <v>-1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ht="12.75">
      <c r="A140">
        <f>ROW(Source!A574)</f>
        <v>574</v>
      </c>
      <c r="B140">
        <v>52146218</v>
      </c>
      <c r="C140">
        <v>52144270</v>
      </c>
      <c r="D140">
        <v>51778526</v>
      </c>
      <c r="E140">
        <v>1</v>
      </c>
      <c r="F140">
        <v>1</v>
      </c>
      <c r="G140">
        <v>29</v>
      </c>
      <c r="H140">
        <v>2</v>
      </c>
      <c r="I140" t="s">
        <v>245</v>
      </c>
      <c r="J140" t="s">
        <v>246</v>
      </c>
      <c r="K140" t="s">
        <v>247</v>
      </c>
      <c r="L140">
        <v>1368</v>
      </c>
      <c r="N140">
        <v>1011</v>
      </c>
      <c r="O140" t="s">
        <v>215</v>
      </c>
      <c r="P140" t="s">
        <v>215</v>
      </c>
      <c r="Q140">
        <v>1</v>
      </c>
      <c r="X140">
        <v>0.0080000000000000002</v>
      </c>
      <c r="Y140">
        <v>0</v>
      </c>
      <c r="Z140">
        <v>1080.76</v>
      </c>
      <c r="AA140">
        <v>332.99000000000001</v>
      </c>
      <c r="AB140">
        <v>0</v>
      </c>
      <c r="AC140">
        <v>0</v>
      </c>
      <c r="AD140">
        <v>1</v>
      </c>
      <c r="AE140">
        <v>0</v>
      </c>
      <c r="AF140" t="s">
        <v>122</v>
      </c>
      <c r="AG140">
        <v>0.40799999999999997</v>
      </c>
      <c r="AH140">
        <v>3</v>
      </c>
      <c r="AI140">
        <v>-1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ht="12.75">
      <c r="A141">
        <f>ROW(Source!A652)</f>
        <v>652</v>
      </c>
      <c r="B141">
        <v>52146219</v>
      </c>
      <c r="C141">
        <v>52144275</v>
      </c>
      <c r="D141">
        <v>51776802</v>
      </c>
      <c r="E141">
        <v>29</v>
      </c>
      <c r="F141">
        <v>1</v>
      </c>
      <c r="G141">
        <v>29</v>
      </c>
      <c r="H141">
        <v>1</v>
      </c>
      <c r="I141" t="s">
        <v>209</v>
      </c>
      <c r="K141" t="s">
        <v>210</v>
      </c>
      <c r="L141">
        <v>1191</v>
      </c>
      <c r="N141">
        <v>1013</v>
      </c>
      <c r="O141" t="s">
        <v>211</v>
      </c>
      <c r="P141" t="s">
        <v>211</v>
      </c>
      <c r="Q141">
        <v>1</v>
      </c>
      <c r="X141">
        <v>0.23000000000000001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1</v>
      </c>
      <c r="AG141">
        <v>0.23000000000000001</v>
      </c>
      <c r="AH141">
        <v>3</v>
      </c>
      <c r="AI141">
        <v>-1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ht="12.75">
      <c r="A142">
        <f>ROW(Source!A652)</f>
        <v>652</v>
      </c>
      <c r="B142">
        <v>52146220</v>
      </c>
      <c r="C142">
        <v>52144275</v>
      </c>
      <c r="D142">
        <v>51778070</v>
      </c>
      <c r="E142">
        <v>1</v>
      </c>
      <c r="F142">
        <v>1</v>
      </c>
      <c r="G142">
        <v>29</v>
      </c>
      <c r="H142">
        <v>2</v>
      </c>
      <c r="I142" t="s">
        <v>212</v>
      </c>
      <c r="J142" t="s">
        <v>213</v>
      </c>
      <c r="K142" t="s">
        <v>214</v>
      </c>
      <c r="L142">
        <v>1368</v>
      </c>
      <c r="N142">
        <v>1011</v>
      </c>
      <c r="O142" t="s">
        <v>215</v>
      </c>
      <c r="P142" t="s">
        <v>215</v>
      </c>
      <c r="Q142">
        <v>1</v>
      </c>
      <c r="X142">
        <v>0.036999999999999998</v>
      </c>
      <c r="Y142">
        <v>0</v>
      </c>
      <c r="Z142">
        <v>493.51999999999998</v>
      </c>
      <c r="AA142">
        <v>377.79000000000002</v>
      </c>
      <c r="AB142">
        <v>0</v>
      </c>
      <c r="AC142">
        <v>0</v>
      </c>
      <c r="AD142">
        <v>1</v>
      </c>
      <c r="AE142">
        <v>0</v>
      </c>
      <c r="AG142">
        <v>0.036999999999999998</v>
      </c>
      <c r="AH142">
        <v>3</v>
      </c>
      <c r="AI142">
        <v>-1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ht="12.75">
      <c r="A143">
        <f>ROW(Source!A652)</f>
        <v>652</v>
      </c>
      <c r="B143">
        <v>52146221</v>
      </c>
      <c r="C143">
        <v>52144275</v>
      </c>
      <c r="D143">
        <v>51778536</v>
      </c>
      <c r="E143">
        <v>1</v>
      </c>
      <c r="F143">
        <v>1</v>
      </c>
      <c r="G143">
        <v>29</v>
      </c>
      <c r="H143">
        <v>2</v>
      </c>
      <c r="I143" t="s">
        <v>216</v>
      </c>
      <c r="J143" t="s">
        <v>217</v>
      </c>
      <c r="K143" t="s">
        <v>218</v>
      </c>
      <c r="L143">
        <v>1368</v>
      </c>
      <c r="N143">
        <v>1011</v>
      </c>
      <c r="O143" t="s">
        <v>215</v>
      </c>
      <c r="P143" t="s">
        <v>215</v>
      </c>
      <c r="Q143">
        <v>1</v>
      </c>
      <c r="X143">
        <v>0.01</v>
      </c>
      <c r="Y143">
        <v>0</v>
      </c>
      <c r="Z143">
        <v>1153.51</v>
      </c>
      <c r="AA143">
        <v>408.74000000000001</v>
      </c>
      <c r="AB143">
        <v>0</v>
      </c>
      <c r="AC143">
        <v>0</v>
      </c>
      <c r="AD143">
        <v>1</v>
      </c>
      <c r="AE143">
        <v>0</v>
      </c>
      <c r="AG143">
        <v>0.01</v>
      </c>
      <c r="AH143">
        <v>3</v>
      </c>
      <c r="AI143">
        <v>-1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ht="12.75">
      <c r="A144">
        <f>ROW(Source!A652)</f>
        <v>652</v>
      </c>
      <c r="B144">
        <v>52146222</v>
      </c>
      <c r="C144">
        <v>52144275</v>
      </c>
      <c r="D144">
        <v>51778599</v>
      </c>
      <c r="E144">
        <v>1</v>
      </c>
      <c r="F144">
        <v>1</v>
      </c>
      <c r="G144">
        <v>29</v>
      </c>
      <c r="H144">
        <v>2</v>
      </c>
      <c r="I144" t="s">
        <v>219</v>
      </c>
      <c r="J144" t="s">
        <v>220</v>
      </c>
      <c r="K144" t="s">
        <v>221</v>
      </c>
      <c r="L144">
        <v>1368</v>
      </c>
      <c r="N144">
        <v>1011</v>
      </c>
      <c r="O144" t="s">
        <v>215</v>
      </c>
      <c r="P144" t="s">
        <v>215</v>
      </c>
      <c r="Q144">
        <v>1</v>
      </c>
      <c r="X144">
        <v>0.027</v>
      </c>
      <c r="Y144">
        <v>0</v>
      </c>
      <c r="Z144">
        <v>6.0199999999999996</v>
      </c>
      <c r="AA144">
        <v>0.02</v>
      </c>
      <c r="AB144">
        <v>0</v>
      </c>
      <c r="AC144">
        <v>0</v>
      </c>
      <c r="AD144">
        <v>1</v>
      </c>
      <c r="AE144">
        <v>0</v>
      </c>
      <c r="AG144">
        <v>0.027</v>
      </c>
      <c r="AH144">
        <v>3</v>
      </c>
      <c r="AI144">
        <v>-1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ht="12.75">
      <c r="A145">
        <f>ROW(Source!A652)</f>
        <v>652</v>
      </c>
      <c r="B145">
        <v>52146223</v>
      </c>
      <c r="C145">
        <v>52144275</v>
      </c>
      <c r="D145">
        <v>51777904</v>
      </c>
      <c r="E145">
        <v>1</v>
      </c>
      <c r="F145">
        <v>1</v>
      </c>
      <c r="G145">
        <v>29</v>
      </c>
      <c r="H145">
        <v>2</v>
      </c>
      <c r="I145" t="s">
        <v>222</v>
      </c>
      <c r="J145" t="s">
        <v>223</v>
      </c>
      <c r="K145" t="s">
        <v>224</v>
      </c>
      <c r="L145">
        <v>1368</v>
      </c>
      <c r="N145">
        <v>1011</v>
      </c>
      <c r="O145" t="s">
        <v>215</v>
      </c>
      <c r="P145" t="s">
        <v>215</v>
      </c>
      <c r="Q145">
        <v>1</v>
      </c>
      <c r="X145">
        <v>0.040000000000000001</v>
      </c>
      <c r="Y145">
        <v>0</v>
      </c>
      <c r="Z145">
        <v>951.19000000000005</v>
      </c>
      <c r="AA145">
        <v>416.57999999999998</v>
      </c>
      <c r="AB145">
        <v>0</v>
      </c>
      <c r="AC145">
        <v>0</v>
      </c>
      <c r="AD145">
        <v>1</v>
      </c>
      <c r="AE145">
        <v>0</v>
      </c>
      <c r="AG145">
        <v>0.040000000000000001</v>
      </c>
      <c r="AH145">
        <v>3</v>
      </c>
      <c r="AI145">
        <v>-1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ht="12.75">
      <c r="A146">
        <f>ROW(Source!A652)</f>
        <v>652</v>
      </c>
      <c r="B146">
        <v>52146224</v>
      </c>
      <c r="C146">
        <v>52144275</v>
      </c>
      <c r="D146">
        <v>51777957</v>
      </c>
      <c r="E146">
        <v>1</v>
      </c>
      <c r="F146">
        <v>1</v>
      </c>
      <c r="G146">
        <v>29</v>
      </c>
      <c r="H146">
        <v>2</v>
      </c>
      <c r="I146" t="s">
        <v>225</v>
      </c>
      <c r="J146" t="s">
        <v>226</v>
      </c>
      <c r="K146" t="s">
        <v>227</v>
      </c>
      <c r="L146">
        <v>1368</v>
      </c>
      <c r="N146">
        <v>1011</v>
      </c>
      <c r="O146" t="s">
        <v>215</v>
      </c>
      <c r="P146" t="s">
        <v>215</v>
      </c>
      <c r="Q146">
        <v>1</v>
      </c>
      <c r="X146">
        <v>0.014</v>
      </c>
      <c r="Y146">
        <v>0</v>
      </c>
      <c r="Z146">
        <v>1679.4300000000001</v>
      </c>
      <c r="AA146">
        <v>525.90999999999997</v>
      </c>
      <c r="AB146">
        <v>0</v>
      </c>
      <c r="AC146">
        <v>0</v>
      </c>
      <c r="AD146">
        <v>1</v>
      </c>
      <c r="AE146">
        <v>0</v>
      </c>
      <c r="AG146">
        <v>0.014</v>
      </c>
      <c r="AH146">
        <v>3</v>
      </c>
      <c r="AI146">
        <v>-1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ht="12.75">
      <c r="A147">
        <f>ROW(Source!A652)</f>
        <v>652</v>
      </c>
      <c r="B147">
        <v>52146225</v>
      </c>
      <c r="C147">
        <v>52144275</v>
      </c>
      <c r="D147">
        <v>51778722</v>
      </c>
      <c r="E147">
        <v>1</v>
      </c>
      <c r="F147">
        <v>1</v>
      </c>
      <c r="G147">
        <v>29</v>
      </c>
      <c r="H147">
        <v>3</v>
      </c>
      <c r="I147" t="s">
        <v>228</v>
      </c>
      <c r="J147" t="s">
        <v>229</v>
      </c>
      <c r="K147" t="s">
        <v>230</v>
      </c>
      <c r="L147">
        <v>1348</v>
      </c>
      <c r="N147">
        <v>1009</v>
      </c>
      <c r="O147" t="s">
        <v>112</v>
      </c>
      <c r="P147" t="s">
        <v>112</v>
      </c>
      <c r="Q147">
        <v>1000</v>
      </c>
      <c r="X147">
        <v>0.00080000000000000004</v>
      </c>
      <c r="Y147">
        <v>34834.18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G147">
        <v>0.00080000000000000004</v>
      </c>
      <c r="AH147">
        <v>3</v>
      </c>
      <c r="AI147">
        <v>-1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ht="12.75">
      <c r="A148">
        <f>ROW(Source!A652)</f>
        <v>652</v>
      </c>
      <c r="B148">
        <v>52146226</v>
      </c>
      <c r="C148">
        <v>52144275</v>
      </c>
      <c r="D148">
        <v>51780660</v>
      </c>
      <c r="E148">
        <v>1</v>
      </c>
      <c r="F148">
        <v>1</v>
      </c>
      <c r="G148">
        <v>29</v>
      </c>
      <c r="H148">
        <v>3</v>
      </c>
      <c r="I148" t="s">
        <v>231</v>
      </c>
      <c r="J148" t="s">
        <v>232</v>
      </c>
      <c r="K148" t="s">
        <v>233</v>
      </c>
      <c r="L148">
        <v>1339</v>
      </c>
      <c r="N148">
        <v>1007</v>
      </c>
      <c r="O148" t="s">
        <v>234</v>
      </c>
      <c r="P148" t="s">
        <v>234</v>
      </c>
      <c r="Q148">
        <v>1</v>
      </c>
      <c r="X148">
        <v>0.0032000000000000002</v>
      </c>
      <c r="Y148">
        <v>36.310000000000002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G148">
        <v>0.0032000000000000002</v>
      </c>
      <c r="AH148">
        <v>3</v>
      </c>
      <c r="AI148">
        <v>-1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ht="12.75">
      <c r="A149">
        <f>ROW(Source!A652)</f>
        <v>652</v>
      </c>
      <c r="B149">
        <v>52146227</v>
      </c>
      <c r="C149">
        <v>52144275</v>
      </c>
      <c r="D149">
        <v>51780932</v>
      </c>
      <c r="E149">
        <v>1</v>
      </c>
      <c r="F149">
        <v>1</v>
      </c>
      <c r="G149">
        <v>29</v>
      </c>
      <c r="H149">
        <v>3</v>
      </c>
      <c r="I149" t="s">
        <v>235</v>
      </c>
      <c r="J149" t="s">
        <v>236</v>
      </c>
      <c r="K149" t="s">
        <v>237</v>
      </c>
      <c r="L149">
        <v>1354</v>
      </c>
      <c r="N149">
        <v>1010</v>
      </c>
      <c r="O149" t="s">
        <v>238</v>
      </c>
      <c r="P149" t="s">
        <v>238</v>
      </c>
      <c r="Q149">
        <v>1</v>
      </c>
      <c r="X149">
        <v>0.070000000000000007</v>
      </c>
      <c r="Y149">
        <v>139.55000000000001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G149">
        <v>0.070000000000000007</v>
      </c>
      <c r="AH149">
        <v>3</v>
      </c>
      <c r="AI149">
        <v>-1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ht="12.75">
      <c r="A150">
        <f>ROW(Source!A652)</f>
        <v>652</v>
      </c>
      <c r="B150">
        <v>52146228</v>
      </c>
      <c r="C150">
        <v>52144275</v>
      </c>
      <c r="D150">
        <v>51781842</v>
      </c>
      <c r="E150">
        <v>1</v>
      </c>
      <c r="F150">
        <v>1</v>
      </c>
      <c r="G150">
        <v>29</v>
      </c>
      <c r="H150">
        <v>3</v>
      </c>
      <c r="I150" t="s">
        <v>239</v>
      </c>
      <c r="J150" t="s">
        <v>240</v>
      </c>
      <c r="K150" t="s">
        <v>241</v>
      </c>
      <c r="L150">
        <v>1348</v>
      </c>
      <c r="N150">
        <v>1009</v>
      </c>
      <c r="O150" t="s">
        <v>112</v>
      </c>
      <c r="P150" t="s">
        <v>112</v>
      </c>
      <c r="Q150">
        <v>1000</v>
      </c>
      <c r="X150">
        <v>0.105</v>
      </c>
      <c r="Y150">
        <v>3247.4899999999998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G150">
        <v>0.105</v>
      </c>
      <c r="AH150">
        <v>3</v>
      </c>
      <c r="AI150">
        <v>-1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ht="12.75">
      <c r="A151">
        <f>ROW(Source!A652)</f>
        <v>652</v>
      </c>
      <c r="B151">
        <v>52146229</v>
      </c>
      <c r="C151">
        <v>52144275</v>
      </c>
      <c r="D151">
        <v>51776804</v>
      </c>
      <c r="E151">
        <v>29</v>
      </c>
      <c r="F151">
        <v>1</v>
      </c>
      <c r="G151">
        <v>29</v>
      </c>
      <c r="H151">
        <v>3</v>
      </c>
      <c r="I151" t="s">
        <v>110</v>
      </c>
      <c r="K151" t="s">
        <v>111</v>
      </c>
      <c r="L151">
        <v>1348</v>
      </c>
      <c r="N151">
        <v>1009</v>
      </c>
      <c r="O151" t="s">
        <v>112</v>
      </c>
      <c r="P151" t="s">
        <v>112</v>
      </c>
      <c r="Q151">
        <v>1000</v>
      </c>
      <c r="X151">
        <v>0.12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G151">
        <v>0.12</v>
      </c>
      <c r="AH151">
        <v>3</v>
      </c>
      <c r="AI151">
        <v>-1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ht="12.75">
      <c r="A152">
        <f>ROW(Source!A654)</f>
        <v>654</v>
      </c>
      <c r="B152">
        <v>52146230</v>
      </c>
      <c r="C152">
        <v>52144299</v>
      </c>
      <c r="D152">
        <v>51778525</v>
      </c>
      <c r="E152">
        <v>1</v>
      </c>
      <c r="F152">
        <v>1</v>
      </c>
      <c r="G152">
        <v>29</v>
      </c>
      <c r="H152">
        <v>2</v>
      </c>
      <c r="I152" t="s">
        <v>242</v>
      </c>
      <c r="J152" t="s">
        <v>243</v>
      </c>
      <c r="K152" t="s">
        <v>244</v>
      </c>
      <c r="L152">
        <v>1368</v>
      </c>
      <c r="N152">
        <v>1011</v>
      </c>
      <c r="O152" t="s">
        <v>215</v>
      </c>
      <c r="P152" t="s">
        <v>215</v>
      </c>
      <c r="Q152">
        <v>1</v>
      </c>
      <c r="X152">
        <v>0.02</v>
      </c>
      <c r="Y152">
        <v>0</v>
      </c>
      <c r="Z152">
        <v>1070.1199999999999</v>
      </c>
      <c r="AA152">
        <v>332.66000000000003</v>
      </c>
      <c r="AB152">
        <v>0</v>
      </c>
      <c r="AC152">
        <v>0</v>
      </c>
      <c r="AD152">
        <v>1</v>
      </c>
      <c r="AE152">
        <v>0</v>
      </c>
      <c r="AG152">
        <v>0.02</v>
      </c>
      <c r="AH152">
        <v>3</v>
      </c>
      <c r="AI152">
        <v>-1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ht="12.75">
      <c r="A153">
        <f>ROW(Source!A654)</f>
        <v>654</v>
      </c>
      <c r="B153">
        <v>52146231</v>
      </c>
      <c r="C153">
        <v>52144299</v>
      </c>
      <c r="D153">
        <v>51778526</v>
      </c>
      <c r="E153">
        <v>1</v>
      </c>
      <c r="F153">
        <v>1</v>
      </c>
      <c r="G153">
        <v>29</v>
      </c>
      <c r="H153">
        <v>2</v>
      </c>
      <c r="I153" t="s">
        <v>245</v>
      </c>
      <c r="J153" t="s">
        <v>246</v>
      </c>
      <c r="K153" t="s">
        <v>247</v>
      </c>
      <c r="L153">
        <v>1368</v>
      </c>
      <c r="N153">
        <v>1011</v>
      </c>
      <c r="O153" t="s">
        <v>215</v>
      </c>
      <c r="P153" t="s">
        <v>215</v>
      </c>
      <c r="Q153">
        <v>1</v>
      </c>
      <c r="X153">
        <v>0.017999999999999999</v>
      </c>
      <c r="Y153">
        <v>0</v>
      </c>
      <c r="Z153">
        <v>1080.76</v>
      </c>
      <c r="AA153">
        <v>332.99000000000001</v>
      </c>
      <c r="AB153">
        <v>0</v>
      </c>
      <c r="AC153">
        <v>0</v>
      </c>
      <c r="AD153">
        <v>1</v>
      </c>
      <c r="AE153">
        <v>0</v>
      </c>
      <c r="AG153">
        <v>0.017999999999999999</v>
      </c>
      <c r="AH153">
        <v>3</v>
      </c>
      <c r="AI153">
        <v>-1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ht="12.75">
      <c r="A154">
        <f>ROW(Source!A655)</f>
        <v>655</v>
      </c>
      <c r="B154">
        <v>52146232</v>
      </c>
      <c r="C154">
        <v>52144304</v>
      </c>
      <c r="D154">
        <v>51778525</v>
      </c>
      <c r="E154">
        <v>1</v>
      </c>
      <c r="F154">
        <v>1</v>
      </c>
      <c r="G154">
        <v>29</v>
      </c>
      <c r="H154">
        <v>2</v>
      </c>
      <c r="I154" t="s">
        <v>242</v>
      </c>
      <c r="J154" t="s">
        <v>243</v>
      </c>
      <c r="K154" t="s">
        <v>244</v>
      </c>
      <c r="L154">
        <v>1368</v>
      </c>
      <c r="N154">
        <v>1011</v>
      </c>
      <c r="O154" t="s">
        <v>215</v>
      </c>
      <c r="P154" t="s">
        <v>215</v>
      </c>
      <c r="Q154">
        <v>1</v>
      </c>
      <c r="X154">
        <v>0.01</v>
      </c>
      <c r="Y154">
        <v>0</v>
      </c>
      <c r="Z154">
        <v>1070.1199999999999</v>
      </c>
      <c r="AA154">
        <v>332.66000000000003</v>
      </c>
      <c r="AB154">
        <v>0</v>
      </c>
      <c r="AC154">
        <v>0</v>
      </c>
      <c r="AD154">
        <v>1</v>
      </c>
      <c r="AE154">
        <v>0</v>
      </c>
      <c r="AF154" t="s">
        <v>122</v>
      </c>
      <c r="AG154">
        <v>0.51000000000000001</v>
      </c>
      <c r="AH154">
        <v>3</v>
      </c>
      <c r="AI154">
        <v>-1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ht="12.75">
      <c r="A155">
        <f>ROW(Source!A655)</f>
        <v>655</v>
      </c>
      <c r="B155">
        <v>52146233</v>
      </c>
      <c r="C155">
        <v>52144304</v>
      </c>
      <c r="D155">
        <v>51778526</v>
      </c>
      <c r="E155">
        <v>1</v>
      </c>
      <c r="F155">
        <v>1</v>
      </c>
      <c r="G155">
        <v>29</v>
      </c>
      <c r="H155">
        <v>2</v>
      </c>
      <c r="I155" t="s">
        <v>245</v>
      </c>
      <c r="J155" t="s">
        <v>246</v>
      </c>
      <c r="K155" t="s">
        <v>247</v>
      </c>
      <c r="L155">
        <v>1368</v>
      </c>
      <c r="N155">
        <v>1011</v>
      </c>
      <c r="O155" t="s">
        <v>215</v>
      </c>
      <c r="P155" t="s">
        <v>215</v>
      </c>
      <c r="Q155">
        <v>1</v>
      </c>
      <c r="X155">
        <v>0.0080000000000000002</v>
      </c>
      <c r="Y155">
        <v>0</v>
      </c>
      <c r="Z155">
        <v>1080.76</v>
      </c>
      <c r="AA155">
        <v>332.99000000000001</v>
      </c>
      <c r="AB155">
        <v>0</v>
      </c>
      <c r="AC155">
        <v>0</v>
      </c>
      <c r="AD155">
        <v>1</v>
      </c>
      <c r="AE155">
        <v>0</v>
      </c>
      <c r="AF155" t="s">
        <v>122</v>
      </c>
      <c r="AG155">
        <v>0.40799999999999997</v>
      </c>
      <c r="AH155">
        <v>3</v>
      </c>
      <c r="AI155">
        <v>-1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ht="12.75">
      <c r="A156">
        <f>ROW(Source!A695)</f>
        <v>695</v>
      </c>
      <c r="B156">
        <v>52146234</v>
      </c>
      <c r="C156">
        <v>52144309</v>
      </c>
      <c r="D156">
        <v>51776802</v>
      </c>
      <c r="E156">
        <v>29</v>
      </c>
      <c r="F156">
        <v>1</v>
      </c>
      <c r="G156">
        <v>29</v>
      </c>
      <c r="H156">
        <v>1</v>
      </c>
      <c r="I156" t="s">
        <v>209</v>
      </c>
      <c r="K156" t="s">
        <v>210</v>
      </c>
      <c r="L156">
        <v>1191</v>
      </c>
      <c r="N156">
        <v>1013</v>
      </c>
      <c r="O156" t="s">
        <v>211</v>
      </c>
      <c r="P156" t="s">
        <v>211</v>
      </c>
      <c r="Q156">
        <v>1</v>
      </c>
      <c r="X156">
        <v>0.66000000000000003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1</v>
      </c>
      <c r="AG156">
        <v>0.66000000000000003</v>
      </c>
      <c r="AH156">
        <v>3</v>
      </c>
      <c r="AI156">
        <v>-1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ht="12.75">
      <c r="A157">
        <f>ROW(Source!A695)</f>
        <v>695</v>
      </c>
      <c r="B157">
        <v>52146235</v>
      </c>
      <c r="C157">
        <v>52144309</v>
      </c>
      <c r="D157">
        <v>51778070</v>
      </c>
      <c r="E157">
        <v>1</v>
      </c>
      <c r="F157">
        <v>1</v>
      </c>
      <c r="G157">
        <v>29</v>
      </c>
      <c r="H157">
        <v>2</v>
      </c>
      <c r="I157" t="s">
        <v>212</v>
      </c>
      <c r="J157" t="s">
        <v>213</v>
      </c>
      <c r="K157" t="s">
        <v>214</v>
      </c>
      <c r="L157">
        <v>1368</v>
      </c>
      <c r="N157">
        <v>1011</v>
      </c>
      <c r="O157" t="s">
        <v>215</v>
      </c>
      <c r="P157" t="s">
        <v>215</v>
      </c>
      <c r="Q157">
        <v>1</v>
      </c>
      <c r="X157">
        <v>0.13200000000000001</v>
      </c>
      <c r="Y157">
        <v>0</v>
      </c>
      <c r="Z157">
        <v>493.51999999999998</v>
      </c>
      <c r="AA157">
        <v>377.79000000000002</v>
      </c>
      <c r="AB157">
        <v>0</v>
      </c>
      <c r="AC157">
        <v>0</v>
      </c>
      <c r="AD157">
        <v>1</v>
      </c>
      <c r="AE157">
        <v>0</v>
      </c>
      <c r="AG157">
        <v>0.13200000000000001</v>
      </c>
      <c r="AH157">
        <v>3</v>
      </c>
      <c r="AI157">
        <v>-1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ht="12.75">
      <c r="A158">
        <f>ROW(Source!A695)</f>
        <v>695</v>
      </c>
      <c r="B158">
        <v>52146236</v>
      </c>
      <c r="C158">
        <v>52144309</v>
      </c>
      <c r="D158">
        <v>51778536</v>
      </c>
      <c r="E158">
        <v>1</v>
      </c>
      <c r="F158">
        <v>1</v>
      </c>
      <c r="G158">
        <v>29</v>
      </c>
      <c r="H158">
        <v>2</v>
      </c>
      <c r="I158" t="s">
        <v>216</v>
      </c>
      <c r="J158" t="s">
        <v>217</v>
      </c>
      <c r="K158" t="s">
        <v>218</v>
      </c>
      <c r="L158">
        <v>1368</v>
      </c>
      <c r="N158">
        <v>1011</v>
      </c>
      <c r="O158" t="s">
        <v>215</v>
      </c>
      <c r="P158" t="s">
        <v>215</v>
      </c>
      <c r="Q158">
        <v>1</v>
      </c>
      <c r="X158">
        <v>0.050000000000000003</v>
      </c>
      <c r="Y158">
        <v>0</v>
      </c>
      <c r="Z158">
        <v>1153.51</v>
      </c>
      <c r="AA158">
        <v>408.74000000000001</v>
      </c>
      <c r="AB158">
        <v>0</v>
      </c>
      <c r="AC158">
        <v>0</v>
      </c>
      <c r="AD158">
        <v>1</v>
      </c>
      <c r="AE158">
        <v>0</v>
      </c>
      <c r="AG158">
        <v>0.050000000000000003</v>
      </c>
      <c r="AH158">
        <v>3</v>
      </c>
      <c r="AI158">
        <v>-1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ht="12.75">
      <c r="A159">
        <f>ROW(Source!A695)</f>
        <v>695</v>
      </c>
      <c r="B159">
        <v>52146237</v>
      </c>
      <c r="C159">
        <v>52144309</v>
      </c>
      <c r="D159">
        <v>51778599</v>
      </c>
      <c r="E159">
        <v>1</v>
      </c>
      <c r="F159">
        <v>1</v>
      </c>
      <c r="G159">
        <v>29</v>
      </c>
      <c r="H159">
        <v>2</v>
      </c>
      <c r="I159" t="s">
        <v>219</v>
      </c>
      <c r="J159" t="s">
        <v>220</v>
      </c>
      <c r="K159" t="s">
        <v>221</v>
      </c>
      <c r="L159">
        <v>1368</v>
      </c>
      <c r="N159">
        <v>1011</v>
      </c>
      <c r="O159" t="s">
        <v>215</v>
      </c>
      <c r="P159" t="s">
        <v>215</v>
      </c>
      <c r="Q159">
        <v>1</v>
      </c>
      <c r="X159">
        <v>0.13200000000000001</v>
      </c>
      <c r="Y159">
        <v>0</v>
      </c>
      <c r="Z159">
        <v>6.0199999999999996</v>
      </c>
      <c r="AA159">
        <v>0.02</v>
      </c>
      <c r="AB159">
        <v>0</v>
      </c>
      <c r="AC159">
        <v>0</v>
      </c>
      <c r="AD159">
        <v>1</v>
      </c>
      <c r="AE159">
        <v>0</v>
      </c>
      <c r="AG159">
        <v>0.13200000000000001</v>
      </c>
      <c r="AH159">
        <v>3</v>
      </c>
      <c r="AI159">
        <v>-1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ht="12.75">
      <c r="A160">
        <f>ROW(Source!A695)</f>
        <v>695</v>
      </c>
      <c r="B160">
        <v>52146238</v>
      </c>
      <c r="C160">
        <v>52144309</v>
      </c>
      <c r="D160">
        <v>51777824</v>
      </c>
      <c r="E160">
        <v>1</v>
      </c>
      <c r="F160">
        <v>1</v>
      </c>
      <c r="G160">
        <v>29</v>
      </c>
      <c r="H160">
        <v>2</v>
      </c>
      <c r="I160" t="s">
        <v>248</v>
      </c>
      <c r="J160" t="s">
        <v>249</v>
      </c>
      <c r="K160" t="s">
        <v>250</v>
      </c>
      <c r="L160">
        <v>1368</v>
      </c>
      <c r="N160">
        <v>1011</v>
      </c>
      <c r="O160" t="s">
        <v>215</v>
      </c>
      <c r="P160" t="s">
        <v>215</v>
      </c>
      <c r="Q160">
        <v>1</v>
      </c>
      <c r="X160">
        <v>0.088999999999999996</v>
      </c>
      <c r="Y160">
        <v>0</v>
      </c>
      <c r="Z160">
        <v>857.90999999999997</v>
      </c>
      <c r="AA160">
        <v>479.87</v>
      </c>
      <c r="AB160">
        <v>0</v>
      </c>
      <c r="AC160">
        <v>0</v>
      </c>
      <c r="AD160">
        <v>1</v>
      </c>
      <c r="AE160">
        <v>0</v>
      </c>
      <c r="AG160">
        <v>0.088999999999999996</v>
      </c>
      <c r="AH160">
        <v>3</v>
      </c>
      <c r="AI160">
        <v>-1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ht="12.75">
      <c r="A161">
        <f>ROW(Source!A695)</f>
        <v>695</v>
      </c>
      <c r="B161">
        <v>52146239</v>
      </c>
      <c r="C161">
        <v>52144309</v>
      </c>
      <c r="D161">
        <v>51781597</v>
      </c>
      <c r="E161">
        <v>1</v>
      </c>
      <c r="F161">
        <v>1</v>
      </c>
      <c r="G161">
        <v>29</v>
      </c>
      <c r="H161">
        <v>3</v>
      </c>
      <c r="I161" t="s">
        <v>251</v>
      </c>
      <c r="J161" t="s">
        <v>252</v>
      </c>
      <c r="K161" t="s">
        <v>253</v>
      </c>
      <c r="L161">
        <v>1339</v>
      </c>
      <c r="N161">
        <v>1007</v>
      </c>
      <c r="O161" t="s">
        <v>234</v>
      </c>
      <c r="P161" t="s">
        <v>234</v>
      </c>
      <c r="Q161">
        <v>1</v>
      </c>
      <c r="X161">
        <v>0.058999999999999997</v>
      </c>
      <c r="Y161">
        <v>3886.23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G161">
        <v>0.058999999999999997</v>
      </c>
      <c r="AH161">
        <v>3</v>
      </c>
      <c r="AI161">
        <v>-1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ht="12.75">
      <c r="A162">
        <f>ROW(Source!A695)</f>
        <v>695</v>
      </c>
      <c r="B162">
        <v>52146240</v>
      </c>
      <c r="C162">
        <v>52144309</v>
      </c>
      <c r="D162">
        <v>51781706</v>
      </c>
      <c r="E162">
        <v>1</v>
      </c>
      <c r="F162">
        <v>1</v>
      </c>
      <c r="G162">
        <v>29</v>
      </c>
      <c r="H162">
        <v>3</v>
      </c>
      <c r="I162" t="s">
        <v>254</v>
      </c>
      <c r="J162" t="s">
        <v>255</v>
      </c>
      <c r="K162" t="s">
        <v>256</v>
      </c>
      <c r="L162">
        <v>1339</v>
      </c>
      <c r="N162">
        <v>1007</v>
      </c>
      <c r="O162" t="s">
        <v>234</v>
      </c>
      <c r="P162" t="s">
        <v>234</v>
      </c>
      <c r="Q162">
        <v>1</v>
      </c>
      <c r="X162">
        <v>0.00059999999999999995</v>
      </c>
      <c r="Y162">
        <v>3427.48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G162">
        <v>0.00059999999999999995</v>
      </c>
      <c r="AH162">
        <v>3</v>
      </c>
      <c r="AI162">
        <v>-1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ht="12.75">
      <c r="A163">
        <f>ROW(Source!A695)</f>
        <v>695</v>
      </c>
      <c r="B163">
        <v>52146241</v>
      </c>
      <c r="C163">
        <v>52144309</v>
      </c>
      <c r="D163">
        <v>51782454</v>
      </c>
      <c r="E163">
        <v>1</v>
      </c>
      <c r="F163">
        <v>1</v>
      </c>
      <c r="G163">
        <v>29</v>
      </c>
      <c r="H163">
        <v>3</v>
      </c>
      <c r="I163" t="s">
        <v>257</v>
      </c>
      <c r="J163" t="s">
        <v>258</v>
      </c>
      <c r="K163" t="s">
        <v>259</v>
      </c>
      <c r="L163">
        <v>1339</v>
      </c>
      <c r="N163">
        <v>1007</v>
      </c>
      <c r="O163" t="s">
        <v>234</v>
      </c>
      <c r="P163" t="s">
        <v>234</v>
      </c>
      <c r="Q163">
        <v>1</v>
      </c>
      <c r="X163">
        <v>0.0436</v>
      </c>
      <c r="Y163">
        <v>7871.6899999999996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G163">
        <v>0.0436</v>
      </c>
      <c r="AH163">
        <v>3</v>
      </c>
      <c r="AI163">
        <v>-1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ht="12.75">
      <c r="A164">
        <f>ROW(Source!A695)</f>
        <v>695</v>
      </c>
      <c r="B164">
        <v>52146242</v>
      </c>
      <c r="C164">
        <v>52144309</v>
      </c>
      <c r="D164">
        <v>51776804</v>
      </c>
      <c r="E164">
        <v>29</v>
      </c>
      <c r="F164">
        <v>1</v>
      </c>
      <c r="G164">
        <v>29</v>
      </c>
      <c r="H164">
        <v>3</v>
      </c>
      <c r="I164" t="s">
        <v>110</v>
      </c>
      <c r="K164" t="s">
        <v>111</v>
      </c>
      <c r="L164">
        <v>1348</v>
      </c>
      <c r="N164">
        <v>1009</v>
      </c>
      <c r="O164" t="s">
        <v>112</v>
      </c>
      <c r="P164" t="s">
        <v>112</v>
      </c>
      <c r="Q164">
        <v>1000</v>
      </c>
      <c r="X164">
        <v>0.246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0</v>
      </c>
      <c r="AG164">
        <v>0.246</v>
      </c>
      <c r="AH164">
        <v>3</v>
      </c>
      <c r="AI164">
        <v>-1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ht="12.75">
      <c r="A165">
        <f>ROW(Source!A697)</f>
        <v>697</v>
      </c>
      <c r="B165">
        <v>52146243</v>
      </c>
      <c r="C165">
        <v>52144329</v>
      </c>
      <c r="D165">
        <v>51778525</v>
      </c>
      <c r="E165">
        <v>1</v>
      </c>
      <c r="F165">
        <v>1</v>
      </c>
      <c r="G165">
        <v>29</v>
      </c>
      <c r="H165">
        <v>2</v>
      </c>
      <c r="I165" t="s">
        <v>242</v>
      </c>
      <c r="J165" t="s">
        <v>243</v>
      </c>
      <c r="K165" t="s">
        <v>244</v>
      </c>
      <c r="L165">
        <v>1368</v>
      </c>
      <c r="N165">
        <v>1011</v>
      </c>
      <c r="O165" t="s">
        <v>215</v>
      </c>
      <c r="P165" t="s">
        <v>215</v>
      </c>
      <c r="Q165">
        <v>1</v>
      </c>
      <c r="X165">
        <v>0.02</v>
      </c>
      <c r="Y165">
        <v>0</v>
      </c>
      <c r="Z165">
        <v>1070.1199999999999</v>
      </c>
      <c r="AA165">
        <v>332.66000000000003</v>
      </c>
      <c r="AB165">
        <v>0</v>
      </c>
      <c r="AC165">
        <v>0</v>
      </c>
      <c r="AD165">
        <v>1</v>
      </c>
      <c r="AE165">
        <v>0</v>
      </c>
      <c r="AG165">
        <v>0.02</v>
      </c>
      <c r="AH165">
        <v>3</v>
      </c>
      <c r="AI165">
        <v>-1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ht="12.75">
      <c r="A166">
        <f>ROW(Source!A697)</f>
        <v>697</v>
      </c>
      <c r="B166">
        <v>52146244</v>
      </c>
      <c r="C166">
        <v>52144329</v>
      </c>
      <c r="D166">
        <v>51778526</v>
      </c>
      <c r="E166">
        <v>1</v>
      </c>
      <c r="F166">
        <v>1</v>
      </c>
      <c r="G166">
        <v>29</v>
      </c>
      <c r="H166">
        <v>2</v>
      </c>
      <c r="I166" t="s">
        <v>245</v>
      </c>
      <c r="J166" t="s">
        <v>246</v>
      </c>
      <c r="K166" t="s">
        <v>247</v>
      </c>
      <c r="L166">
        <v>1368</v>
      </c>
      <c r="N166">
        <v>1011</v>
      </c>
      <c r="O166" t="s">
        <v>215</v>
      </c>
      <c r="P166" t="s">
        <v>215</v>
      </c>
      <c r="Q166">
        <v>1</v>
      </c>
      <c r="X166">
        <v>0.017999999999999999</v>
      </c>
      <c r="Y166">
        <v>0</v>
      </c>
      <c r="Z166">
        <v>1080.76</v>
      </c>
      <c r="AA166">
        <v>332.99000000000001</v>
      </c>
      <c r="AB166">
        <v>0</v>
      </c>
      <c r="AC166">
        <v>0</v>
      </c>
      <c r="AD166">
        <v>1</v>
      </c>
      <c r="AE166">
        <v>0</v>
      </c>
      <c r="AG166">
        <v>0.017999999999999999</v>
      </c>
      <c r="AH166">
        <v>3</v>
      </c>
      <c r="AI166">
        <v>-1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ht="12.75">
      <c r="A167">
        <f>ROW(Source!A698)</f>
        <v>698</v>
      </c>
      <c r="B167">
        <v>52146245</v>
      </c>
      <c r="C167">
        <v>52144334</v>
      </c>
      <c r="D167">
        <v>51778525</v>
      </c>
      <c r="E167">
        <v>1</v>
      </c>
      <c r="F167">
        <v>1</v>
      </c>
      <c r="G167">
        <v>29</v>
      </c>
      <c r="H167">
        <v>2</v>
      </c>
      <c r="I167" t="s">
        <v>242</v>
      </c>
      <c r="J167" t="s">
        <v>243</v>
      </c>
      <c r="K167" t="s">
        <v>244</v>
      </c>
      <c r="L167">
        <v>1368</v>
      </c>
      <c r="N167">
        <v>1011</v>
      </c>
      <c r="O167" t="s">
        <v>215</v>
      </c>
      <c r="P167" t="s">
        <v>215</v>
      </c>
      <c r="Q167">
        <v>1</v>
      </c>
      <c r="X167">
        <v>0.01</v>
      </c>
      <c r="Y167">
        <v>0</v>
      </c>
      <c r="Z167">
        <v>1070.1199999999999</v>
      </c>
      <c r="AA167">
        <v>332.66000000000003</v>
      </c>
      <c r="AB167">
        <v>0</v>
      </c>
      <c r="AC167">
        <v>0</v>
      </c>
      <c r="AD167">
        <v>1</v>
      </c>
      <c r="AE167">
        <v>0</v>
      </c>
      <c r="AF167" t="s">
        <v>122</v>
      </c>
      <c r="AG167">
        <v>0.51000000000000001</v>
      </c>
      <c r="AH167">
        <v>3</v>
      </c>
      <c r="AI167">
        <v>-1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ht="12.75">
      <c r="A168">
        <f>ROW(Source!A698)</f>
        <v>698</v>
      </c>
      <c r="B168">
        <v>52146246</v>
      </c>
      <c r="C168">
        <v>52144334</v>
      </c>
      <c r="D168">
        <v>51778526</v>
      </c>
      <c r="E168">
        <v>1</v>
      </c>
      <c r="F168">
        <v>1</v>
      </c>
      <c r="G168">
        <v>29</v>
      </c>
      <c r="H168">
        <v>2</v>
      </c>
      <c r="I168" t="s">
        <v>245</v>
      </c>
      <c r="J168" t="s">
        <v>246</v>
      </c>
      <c r="K168" t="s">
        <v>247</v>
      </c>
      <c r="L168">
        <v>1368</v>
      </c>
      <c r="N168">
        <v>1011</v>
      </c>
      <c r="O168" t="s">
        <v>215</v>
      </c>
      <c r="P168" t="s">
        <v>215</v>
      </c>
      <c r="Q168">
        <v>1</v>
      </c>
      <c r="X168">
        <v>0.0080000000000000002</v>
      </c>
      <c r="Y168">
        <v>0</v>
      </c>
      <c r="Z168">
        <v>1080.76</v>
      </c>
      <c r="AA168">
        <v>332.99000000000001</v>
      </c>
      <c r="AB168">
        <v>0</v>
      </c>
      <c r="AC168">
        <v>0</v>
      </c>
      <c r="AD168">
        <v>1</v>
      </c>
      <c r="AE168">
        <v>0</v>
      </c>
      <c r="AF168" t="s">
        <v>122</v>
      </c>
      <c r="AG168">
        <v>0.40799999999999997</v>
      </c>
      <c r="AH168">
        <v>3</v>
      </c>
      <c r="AI168">
        <v>-1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ht="12.75">
      <c r="A169">
        <f>ROW(Source!A776)</f>
        <v>776</v>
      </c>
      <c r="B169">
        <v>52146630</v>
      </c>
      <c r="C169">
        <v>52146628</v>
      </c>
      <c r="D169">
        <v>51776802</v>
      </c>
      <c r="E169">
        <v>29</v>
      </c>
      <c r="F169">
        <v>1</v>
      </c>
      <c r="G169">
        <v>29</v>
      </c>
      <c r="H169">
        <v>1</v>
      </c>
      <c r="I169" t="s">
        <v>209</v>
      </c>
      <c r="K169" t="s">
        <v>210</v>
      </c>
      <c r="L169">
        <v>1191</v>
      </c>
      <c r="N169">
        <v>1013</v>
      </c>
      <c r="O169" t="s">
        <v>211</v>
      </c>
      <c r="P169" t="s">
        <v>211</v>
      </c>
      <c r="Q169">
        <v>1</v>
      </c>
      <c r="X169">
        <v>0.23000000000000001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1</v>
      </c>
      <c r="AG169">
        <v>0.23000000000000001</v>
      </c>
      <c r="AH169">
        <v>3</v>
      </c>
      <c r="AI169">
        <v>-1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ht="12.75">
      <c r="A170">
        <f>ROW(Source!A776)</f>
        <v>776</v>
      </c>
      <c r="B170">
        <v>52146631</v>
      </c>
      <c r="C170">
        <v>52146628</v>
      </c>
      <c r="D170">
        <v>51778070</v>
      </c>
      <c r="E170">
        <v>1</v>
      </c>
      <c r="F170">
        <v>1</v>
      </c>
      <c r="G170">
        <v>29</v>
      </c>
      <c r="H170">
        <v>2</v>
      </c>
      <c r="I170" t="s">
        <v>212</v>
      </c>
      <c r="J170" t="s">
        <v>213</v>
      </c>
      <c r="K170" t="s">
        <v>214</v>
      </c>
      <c r="L170">
        <v>1368</v>
      </c>
      <c r="N170">
        <v>1011</v>
      </c>
      <c r="O170" t="s">
        <v>215</v>
      </c>
      <c r="P170" t="s">
        <v>215</v>
      </c>
      <c r="Q170">
        <v>1</v>
      </c>
      <c r="X170">
        <v>0.036999999999999998</v>
      </c>
      <c r="Y170">
        <v>0</v>
      </c>
      <c r="Z170">
        <v>493.51999999999998</v>
      </c>
      <c r="AA170">
        <v>377.79000000000002</v>
      </c>
      <c r="AB170">
        <v>0</v>
      </c>
      <c r="AC170">
        <v>0</v>
      </c>
      <c r="AD170">
        <v>1</v>
      </c>
      <c r="AE170">
        <v>0</v>
      </c>
      <c r="AG170">
        <v>0.036999999999999998</v>
      </c>
      <c r="AH170">
        <v>3</v>
      </c>
      <c r="AI170">
        <v>-1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ht="12.75">
      <c r="A171">
        <f>ROW(Source!A776)</f>
        <v>776</v>
      </c>
      <c r="B171">
        <v>52146632</v>
      </c>
      <c r="C171">
        <v>52146628</v>
      </c>
      <c r="D171">
        <v>51778536</v>
      </c>
      <c r="E171">
        <v>1</v>
      </c>
      <c r="F171">
        <v>1</v>
      </c>
      <c r="G171">
        <v>29</v>
      </c>
      <c r="H171">
        <v>2</v>
      </c>
      <c r="I171" t="s">
        <v>216</v>
      </c>
      <c r="J171" t="s">
        <v>217</v>
      </c>
      <c r="K171" t="s">
        <v>218</v>
      </c>
      <c r="L171">
        <v>1368</v>
      </c>
      <c r="N171">
        <v>1011</v>
      </c>
      <c r="O171" t="s">
        <v>215</v>
      </c>
      <c r="P171" t="s">
        <v>215</v>
      </c>
      <c r="Q171">
        <v>1</v>
      </c>
      <c r="X171">
        <v>0.01</v>
      </c>
      <c r="Y171">
        <v>0</v>
      </c>
      <c r="Z171">
        <v>1153.51</v>
      </c>
      <c r="AA171">
        <v>408.74000000000001</v>
      </c>
      <c r="AB171">
        <v>0</v>
      </c>
      <c r="AC171">
        <v>0</v>
      </c>
      <c r="AD171">
        <v>1</v>
      </c>
      <c r="AE171">
        <v>0</v>
      </c>
      <c r="AG171">
        <v>0.01</v>
      </c>
      <c r="AH171">
        <v>3</v>
      </c>
      <c r="AI171">
        <v>-1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ht="12.75">
      <c r="A172">
        <f>ROW(Source!A776)</f>
        <v>776</v>
      </c>
      <c r="B172">
        <v>52146633</v>
      </c>
      <c r="C172">
        <v>52146628</v>
      </c>
      <c r="D172">
        <v>51778599</v>
      </c>
      <c r="E172">
        <v>1</v>
      </c>
      <c r="F172">
        <v>1</v>
      </c>
      <c r="G172">
        <v>29</v>
      </c>
      <c r="H172">
        <v>2</v>
      </c>
      <c r="I172" t="s">
        <v>219</v>
      </c>
      <c r="J172" t="s">
        <v>220</v>
      </c>
      <c r="K172" t="s">
        <v>221</v>
      </c>
      <c r="L172">
        <v>1368</v>
      </c>
      <c r="N172">
        <v>1011</v>
      </c>
      <c r="O172" t="s">
        <v>215</v>
      </c>
      <c r="P172" t="s">
        <v>215</v>
      </c>
      <c r="Q172">
        <v>1</v>
      </c>
      <c r="X172">
        <v>0.027</v>
      </c>
      <c r="Y172">
        <v>0</v>
      </c>
      <c r="Z172">
        <v>6.0199999999999996</v>
      </c>
      <c r="AA172">
        <v>0.02</v>
      </c>
      <c r="AB172">
        <v>0</v>
      </c>
      <c r="AC172">
        <v>0</v>
      </c>
      <c r="AD172">
        <v>1</v>
      </c>
      <c r="AE172">
        <v>0</v>
      </c>
      <c r="AG172">
        <v>0.027</v>
      </c>
      <c r="AH172">
        <v>3</v>
      </c>
      <c r="AI172">
        <v>-1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ht="12.75">
      <c r="A173">
        <f>ROW(Source!A776)</f>
        <v>776</v>
      </c>
      <c r="B173">
        <v>52146634</v>
      </c>
      <c r="C173">
        <v>52146628</v>
      </c>
      <c r="D173">
        <v>51777904</v>
      </c>
      <c r="E173">
        <v>1</v>
      </c>
      <c r="F173">
        <v>1</v>
      </c>
      <c r="G173">
        <v>29</v>
      </c>
      <c r="H173">
        <v>2</v>
      </c>
      <c r="I173" t="s">
        <v>222</v>
      </c>
      <c r="J173" t="s">
        <v>223</v>
      </c>
      <c r="K173" t="s">
        <v>224</v>
      </c>
      <c r="L173">
        <v>1368</v>
      </c>
      <c r="N173">
        <v>1011</v>
      </c>
      <c r="O173" t="s">
        <v>215</v>
      </c>
      <c r="P173" t="s">
        <v>215</v>
      </c>
      <c r="Q173">
        <v>1</v>
      </c>
      <c r="X173">
        <v>0.040000000000000001</v>
      </c>
      <c r="Y173">
        <v>0</v>
      </c>
      <c r="Z173">
        <v>951.19000000000005</v>
      </c>
      <c r="AA173">
        <v>416.57999999999998</v>
      </c>
      <c r="AB173">
        <v>0</v>
      </c>
      <c r="AC173">
        <v>0</v>
      </c>
      <c r="AD173">
        <v>1</v>
      </c>
      <c r="AE173">
        <v>0</v>
      </c>
      <c r="AG173">
        <v>0.040000000000000001</v>
      </c>
      <c r="AH173">
        <v>3</v>
      </c>
      <c r="AI173">
        <v>-1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ht="12.75">
      <c r="A174">
        <f>ROW(Source!A776)</f>
        <v>776</v>
      </c>
      <c r="B174">
        <v>52146635</v>
      </c>
      <c r="C174">
        <v>52146628</v>
      </c>
      <c r="D174">
        <v>51777957</v>
      </c>
      <c r="E174">
        <v>1</v>
      </c>
      <c r="F174">
        <v>1</v>
      </c>
      <c r="G174">
        <v>29</v>
      </c>
      <c r="H174">
        <v>2</v>
      </c>
      <c r="I174" t="s">
        <v>225</v>
      </c>
      <c r="J174" t="s">
        <v>226</v>
      </c>
      <c r="K174" t="s">
        <v>227</v>
      </c>
      <c r="L174">
        <v>1368</v>
      </c>
      <c r="N174">
        <v>1011</v>
      </c>
      <c r="O174" t="s">
        <v>215</v>
      </c>
      <c r="P174" t="s">
        <v>215</v>
      </c>
      <c r="Q174">
        <v>1</v>
      </c>
      <c r="X174">
        <v>0.014</v>
      </c>
      <c r="Y174">
        <v>0</v>
      </c>
      <c r="Z174">
        <v>1679.4300000000001</v>
      </c>
      <c r="AA174">
        <v>525.90999999999997</v>
      </c>
      <c r="AB174">
        <v>0</v>
      </c>
      <c r="AC174">
        <v>0</v>
      </c>
      <c r="AD174">
        <v>1</v>
      </c>
      <c r="AE174">
        <v>0</v>
      </c>
      <c r="AG174">
        <v>0.014</v>
      </c>
      <c r="AH174">
        <v>3</v>
      </c>
      <c r="AI174">
        <v>-1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ht="12.75">
      <c r="A175">
        <f>ROW(Source!A776)</f>
        <v>776</v>
      </c>
      <c r="B175">
        <v>52146636</v>
      </c>
      <c r="C175">
        <v>52146628</v>
      </c>
      <c r="D175">
        <v>51778722</v>
      </c>
      <c r="E175">
        <v>1</v>
      </c>
      <c r="F175">
        <v>1</v>
      </c>
      <c r="G175">
        <v>29</v>
      </c>
      <c r="H175">
        <v>3</v>
      </c>
      <c r="I175" t="s">
        <v>228</v>
      </c>
      <c r="J175" t="s">
        <v>229</v>
      </c>
      <c r="K175" t="s">
        <v>230</v>
      </c>
      <c r="L175">
        <v>1348</v>
      </c>
      <c r="N175">
        <v>1009</v>
      </c>
      <c r="O175" t="s">
        <v>112</v>
      </c>
      <c r="P175" t="s">
        <v>112</v>
      </c>
      <c r="Q175">
        <v>1000</v>
      </c>
      <c r="X175">
        <v>0.00080000000000000004</v>
      </c>
      <c r="Y175">
        <v>34834.18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G175">
        <v>0.00080000000000000004</v>
      </c>
      <c r="AH175">
        <v>3</v>
      </c>
      <c r="AI175">
        <v>-1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ht="12.75">
      <c r="A176">
        <f>ROW(Source!A776)</f>
        <v>776</v>
      </c>
      <c r="B176">
        <v>52146637</v>
      </c>
      <c r="C176">
        <v>52146628</v>
      </c>
      <c r="D176">
        <v>51780660</v>
      </c>
      <c r="E176">
        <v>1</v>
      </c>
      <c r="F176">
        <v>1</v>
      </c>
      <c r="G176">
        <v>29</v>
      </c>
      <c r="H176">
        <v>3</v>
      </c>
      <c r="I176" t="s">
        <v>231</v>
      </c>
      <c r="J176" t="s">
        <v>232</v>
      </c>
      <c r="K176" t="s">
        <v>233</v>
      </c>
      <c r="L176">
        <v>1339</v>
      </c>
      <c r="N176">
        <v>1007</v>
      </c>
      <c r="O176" t="s">
        <v>234</v>
      </c>
      <c r="P176" t="s">
        <v>234</v>
      </c>
      <c r="Q176">
        <v>1</v>
      </c>
      <c r="X176">
        <v>0.0032000000000000002</v>
      </c>
      <c r="Y176">
        <v>36.310000000000002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G176">
        <v>0.0032000000000000002</v>
      </c>
      <c r="AH176">
        <v>3</v>
      </c>
      <c r="AI176">
        <v>-1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ht="12.75">
      <c r="A177">
        <f>ROW(Source!A776)</f>
        <v>776</v>
      </c>
      <c r="B177">
        <v>52146638</v>
      </c>
      <c r="C177">
        <v>52146628</v>
      </c>
      <c r="D177">
        <v>51780932</v>
      </c>
      <c r="E177">
        <v>1</v>
      </c>
      <c r="F177">
        <v>1</v>
      </c>
      <c r="G177">
        <v>29</v>
      </c>
      <c r="H177">
        <v>3</v>
      </c>
      <c r="I177" t="s">
        <v>235</v>
      </c>
      <c r="J177" t="s">
        <v>236</v>
      </c>
      <c r="K177" t="s">
        <v>237</v>
      </c>
      <c r="L177">
        <v>1354</v>
      </c>
      <c r="N177">
        <v>1010</v>
      </c>
      <c r="O177" t="s">
        <v>238</v>
      </c>
      <c r="P177" t="s">
        <v>238</v>
      </c>
      <c r="Q177">
        <v>1</v>
      </c>
      <c r="X177">
        <v>0.070000000000000007</v>
      </c>
      <c r="Y177">
        <v>139.55000000000001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G177">
        <v>0.070000000000000007</v>
      </c>
      <c r="AH177">
        <v>3</v>
      </c>
      <c r="AI177">
        <v>-1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ht="12.75">
      <c r="A178">
        <f>ROW(Source!A776)</f>
        <v>776</v>
      </c>
      <c r="B178">
        <v>52146639</v>
      </c>
      <c r="C178">
        <v>52146628</v>
      </c>
      <c r="D178">
        <v>51781842</v>
      </c>
      <c r="E178">
        <v>1</v>
      </c>
      <c r="F178">
        <v>1</v>
      </c>
      <c r="G178">
        <v>29</v>
      </c>
      <c r="H178">
        <v>3</v>
      </c>
      <c r="I178" t="s">
        <v>239</v>
      </c>
      <c r="J178" t="s">
        <v>240</v>
      </c>
      <c r="K178" t="s">
        <v>241</v>
      </c>
      <c r="L178">
        <v>1348</v>
      </c>
      <c r="N178">
        <v>1009</v>
      </c>
      <c r="O178" t="s">
        <v>112</v>
      </c>
      <c r="P178" t="s">
        <v>112</v>
      </c>
      <c r="Q178">
        <v>1000</v>
      </c>
      <c r="X178">
        <v>0.105</v>
      </c>
      <c r="Y178">
        <v>3247.4899999999998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  <c r="AG178">
        <v>0.105</v>
      </c>
      <c r="AH178">
        <v>3</v>
      </c>
      <c r="AI178">
        <v>-1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ht="12.75">
      <c r="A179">
        <f>ROW(Source!A776)</f>
        <v>776</v>
      </c>
      <c r="B179">
        <v>52146640</v>
      </c>
      <c r="C179">
        <v>52146628</v>
      </c>
      <c r="D179">
        <v>51776804</v>
      </c>
      <c r="E179">
        <v>29</v>
      </c>
      <c r="F179">
        <v>1</v>
      </c>
      <c r="G179">
        <v>29</v>
      </c>
      <c r="H179">
        <v>3</v>
      </c>
      <c r="I179" t="s">
        <v>110</v>
      </c>
      <c r="K179" t="s">
        <v>111</v>
      </c>
      <c r="L179">
        <v>1348</v>
      </c>
      <c r="N179">
        <v>1009</v>
      </c>
      <c r="O179" t="s">
        <v>112</v>
      </c>
      <c r="P179" t="s">
        <v>112</v>
      </c>
      <c r="Q179">
        <v>1000</v>
      </c>
      <c r="X179">
        <v>0.12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  <c r="AG179">
        <v>0.12</v>
      </c>
      <c r="AH179">
        <v>2</v>
      </c>
      <c r="AI179">
        <v>52146629</v>
      </c>
      <c r="AJ179">
        <v>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ht="12.75">
      <c r="A180">
        <f>ROW(Source!A778)</f>
        <v>778</v>
      </c>
      <c r="B180">
        <v>52146643</v>
      </c>
      <c r="C180">
        <v>52146642</v>
      </c>
      <c r="D180">
        <v>51778525</v>
      </c>
      <c r="E180">
        <v>1</v>
      </c>
      <c r="F180">
        <v>1</v>
      </c>
      <c r="G180">
        <v>29</v>
      </c>
      <c r="H180">
        <v>2</v>
      </c>
      <c r="I180" t="s">
        <v>242</v>
      </c>
      <c r="J180" t="s">
        <v>243</v>
      </c>
      <c r="K180" t="s">
        <v>244</v>
      </c>
      <c r="L180">
        <v>1368</v>
      </c>
      <c r="N180">
        <v>1011</v>
      </c>
      <c r="O180" t="s">
        <v>215</v>
      </c>
      <c r="P180" t="s">
        <v>215</v>
      </c>
      <c r="Q180">
        <v>1</v>
      </c>
      <c r="X180">
        <v>0.02</v>
      </c>
      <c r="Y180">
        <v>0</v>
      </c>
      <c r="Z180">
        <v>1070.1199999999999</v>
      </c>
      <c r="AA180">
        <v>332.66000000000003</v>
      </c>
      <c r="AB180">
        <v>0</v>
      </c>
      <c r="AC180">
        <v>0</v>
      </c>
      <c r="AD180">
        <v>1</v>
      </c>
      <c r="AE180">
        <v>0</v>
      </c>
      <c r="AG180">
        <v>0.02</v>
      </c>
      <c r="AH180">
        <v>3</v>
      </c>
      <c r="AI180">
        <v>-1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ht="12.75">
      <c r="A181">
        <f>ROW(Source!A778)</f>
        <v>778</v>
      </c>
      <c r="B181">
        <v>52146644</v>
      </c>
      <c r="C181">
        <v>52146642</v>
      </c>
      <c r="D181">
        <v>51778526</v>
      </c>
      <c r="E181">
        <v>1</v>
      </c>
      <c r="F181">
        <v>1</v>
      </c>
      <c r="G181">
        <v>29</v>
      </c>
      <c r="H181">
        <v>2</v>
      </c>
      <c r="I181" t="s">
        <v>245</v>
      </c>
      <c r="J181" t="s">
        <v>246</v>
      </c>
      <c r="K181" t="s">
        <v>247</v>
      </c>
      <c r="L181">
        <v>1368</v>
      </c>
      <c r="N181">
        <v>1011</v>
      </c>
      <c r="O181" t="s">
        <v>215</v>
      </c>
      <c r="P181" t="s">
        <v>215</v>
      </c>
      <c r="Q181">
        <v>1</v>
      </c>
      <c r="X181">
        <v>0.017999999999999999</v>
      </c>
      <c r="Y181">
        <v>0</v>
      </c>
      <c r="Z181">
        <v>1080.76</v>
      </c>
      <c r="AA181">
        <v>332.99000000000001</v>
      </c>
      <c r="AB181">
        <v>0</v>
      </c>
      <c r="AC181">
        <v>0</v>
      </c>
      <c r="AD181">
        <v>1</v>
      </c>
      <c r="AE181">
        <v>0</v>
      </c>
      <c r="AG181">
        <v>0.017999999999999999</v>
      </c>
      <c r="AH181">
        <v>3</v>
      </c>
      <c r="AI181">
        <v>-1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ht="12.75">
      <c r="A182">
        <f>ROW(Source!A779)</f>
        <v>779</v>
      </c>
      <c r="B182">
        <v>52146646</v>
      </c>
      <c r="C182">
        <v>52146645</v>
      </c>
      <c r="D182">
        <v>51778525</v>
      </c>
      <c r="E182">
        <v>1</v>
      </c>
      <c r="F182">
        <v>1</v>
      </c>
      <c r="G182">
        <v>29</v>
      </c>
      <c r="H182">
        <v>2</v>
      </c>
      <c r="I182" t="s">
        <v>242</v>
      </c>
      <c r="J182" t="s">
        <v>243</v>
      </c>
      <c r="K182" t="s">
        <v>244</v>
      </c>
      <c r="L182">
        <v>1368</v>
      </c>
      <c r="N182">
        <v>1011</v>
      </c>
      <c r="O182" t="s">
        <v>215</v>
      </c>
      <c r="P182" t="s">
        <v>215</v>
      </c>
      <c r="Q182">
        <v>1</v>
      </c>
      <c r="X182">
        <v>26.010000000000002</v>
      </c>
      <c r="Y182">
        <v>0</v>
      </c>
      <c r="Z182">
        <v>1070.1199999999999</v>
      </c>
      <c r="AA182">
        <v>332.66000000000003</v>
      </c>
      <c r="AB182">
        <v>0</v>
      </c>
      <c r="AC182">
        <v>0</v>
      </c>
      <c r="AD182">
        <v>1</v>
      </c>
      <c r="AE182">
        <v>0</v>
      </c>
      <c r="AF182" t="s">
        <v>122</v>
      </c>
      <c r="AG182">
        <v>1326.51</v>
      </c>
      <c r="AH182">
        <v>3</v>
      </c>
      <c r="AI182">
        <v>-1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ht="12.75">
      <c r="A183">
        <f>ROW(Source!A779)</f>
        <v>779</v>
      </c>
      <c r="B183">
        <v>52146647</v>
      </c>
      <c r="C183">
        <v>52146645</v>
      </c>
      <c r="D183">
        <v>51778526</v>
      </c>
      <c r="E183">
        <v>1</v>
      </c>
      <c r="F183">
        <v>1</v>
      </c>
      <c r="G183">
        <v>29</v>
      </c>
      <c r="H183">
        <v>2</v>
      </c>
      <c r="I183" t="s">
        <v>245</v>
      </c>
      <c r="J183" t="s">
        <v>246</v>
      </c>
      <c r="K183" t="s">
        <v>247</v>
      </c>
      <c r="L183">
        <v>1368</v>
      </c>
      <c r="N183">
        <v>1011</v>
      </c>
      <c r="O183" t="s">
        <v>215</v>
      </c>
      <c r="P183" t="s">
        <v>215</v>
      </c>
      <c r="Q183">
        <v>1</v>
      </c>
      <c r="X183">
        <v>20.808</v>
      </c>
      <c r="Y183">
        <v>0</v>
      </c>
      <c r="Z183">
        <v>1080.76</v>
      </c>
      <c r="AA183">
        <v>332.99000000000001</v>
      </c>
      <c r="AB183">
        <v>0</v>
      </c>
      <c r="AC183">
        <v>0</v>
      </c>
      <c r="AD183">
        <v>1</v>
      </c>
      <c r="AE183">
        <v>0</v>
      </c>
      <c r="AF183" t="s">
        <v>122</v>
      </c>
      <c r="AG183">
        <v>1061.2080000000001</v>
      </c>
      <c r="AH183">
        <v>3</v>
      </c>
      <c r="AI183">
        <v>-1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ht="12.75">
      <c r="A184">
        <f>ROW(Source!A819)</f>
        <v>819</v>
      </c>
      <c r="B184">
        <v>52146612</v>
      </c>
      <c r="C184">
        <v>52146610</v>
      </c>
      <c r="D184">
        <v>51776802</v>
      </c>
      <c r="E184">
        <v>29</v>
      </c>
      <c r="F184">
        <v>1</v>
      </c>
      <c r="G184">
        <v>29</v>
      </c>
      <c r="H184">
        <v>1</v>
      </c>
      <c r="I184" t="s">
        <v>209</v>
      </c>
      <c r="K184" t="s">
        <v>210</v>
      </c>
      <c r="L184">
        <v>1191</v>
      </c>
      <c r="N184">
        <v>1013</v>
      </c>
      <c r="O184" t="s">
        <v>211</v>
      </c>
      <c r="P184" t="s">
        <v>211</v>
      </c>
      <c r="Q184">
        <v>1</v>
      </c>
      <c r="X184">
        <v>0.66000000000000003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1</v>
      </c>
      <c r="AG184">
        <v>0.66000000000000003</v>
      </c>
      <c r="AH184">
        <v>3</v>
      </c>
      <c r="AI184">
        <v>-1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ht="12.75">
      <c r="A185">
        <f>ROW(Source!A819)</f>
        <v>819</v>
      </c>
      <c r="B185">
        <v>52146613</v>
      </c>
      <c r="C185">
        <v>52146610</v>
      </c>
      <c r="D185">
        <v>51778070</v>
      </c>
      <c r="E185">
        <v>1</v>
      </c>
      <c r="F185">
        <v>1</v>
      </c>
      <c r="G185">
        <v>29</v>
      </c>
      <c r="H185">
        <v>2</v>
      </c>
      <c r="I185" t="s">
        <v>212</v>
      </c>
      <c r="J185" t="s">
        <v>213</v>
      </c>
      <c r="K185" t="s">
        <v>214</v>
      </c>
      <c r="L185">
        <v>1368</v>
      </c>
      <c r="N185">
        <v>1011</v>
      </c>
      <c r="O185" t="s">
        <v>215</v>
      </c>
      <c r="P185" t="s">
        <v>215</v>
      </c>
      <c r="Q185">
        <v>1</v>
      </c>
      <c r="X185">
        <v>0.13200000000000001</v>
      </c>
      <c r="Y185">
        <v>0</v>
      </c>
      <c r="Z185">
        <v>493.51999999999998</v>
      </c>
      <c r="AA185">
        <v>377.79000000000002</v>
      </c>
      <c r="AB185">
        <v>0</v>
      </c>
      <c r="AC185">
        <v>0</v>
      </c>
      <c r="AD185">
        <v>1</v>
      </c>
      <c r="AE185">
        <v>0</v>
      </c>
      <c r="AG185">
        <v>0.13200000000000001</v>
      </c>
      <c r="AH185">
        <v>3</v>
      </c>
      <c r="AI185">
        <v>-1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ht="12.75">
      <c r="A186">
        <f>ROW(Source!A819)</f>
        <v>819</v>
      </c>
      <c r="B186">
        <v>52146614</v>
      </c>
      <c r="C186">
        <v>52146610</v>
      </c>
      <c r="D186">
        <v>51778536</v>
      </c>
      <c r="E186">
        <v>1</v>
      </c>
      <c r="F186">
        <v>1</v>
      </c>
      <c r="G186">
        <v>29</v>
      </c>
      <c r="H186">
        <v>2</v>
      </c>
      <c r="I186" t="s">
        <v>216</v>
      </c>
      <c r="J186" t="s">
        <v>217</v>
      </c>
      <c r="K186" t="s">
        <v>218</v>
      </c>
      <c r="L186">
        <v>1368</v>
      </c>
      <c r="N186">
        <v>1011</v>
      </c>
      <c r="O186" t="s">
        <v>215</v>
      </c>
      <c r="P186" t="s">
        <v>215</v>
      </c>
      <c r="Q186">
        <v>1</v>
      </c>
      <c r="X186">
        <v>0.050000000000000003</v>
      </c>
      <c r="Y186">
        <v>0</v>
      </c>
      <c r="Z186">
        <v>1153.51</v>
      </c>
      <c r="AA186">
        <v>408.74000000000001</v>
      </c>
      <c r="AB186">
        <v>0</v>
      </c>
      <c r="AC186">
        <v>0</v>
      </c>
      <c r="AD186">
        <v>1</v>
      </c>
      <c r="AE186">
        <v>0</v>
      </c>
      <c r="AG186">
        <v>0.050000000000000003</v>
      </c>
      <c r="AH186">
        <v>3</v>
      </c>
      <c r="AI186">
        <v>-1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ht="12.75">
      <c r="A187">
        <f>ROW(Source!A819)</f>
        <v>819</v>
      </c>
      <c r="B187">
        <v>52146615</v>
      </c>
      <c r="C187">
        <v>52146610</v>
      </c>
      <c r="D187">
        <v>51778599</v>
      </c>
      <c r="E187">
        <v>1</v>
      </c>
      <c r="F187">
        <v>1</v>
      </c>
      <c r="G187">
        <v>29</v>
      </c>
      <c r="H187">
        <v>2</v>
      </c>
      <c r="I187" t="s">
        <v>219</v>
      </c>
      <c r="J187" t="s">
        <v>220</v>
      </c>
      <c r="K187" t="s">
        <v>221</v>
      </c>
      <c r="L187">
        <v>1368</v>
      </c>
      <c r="N187">
        <v>1011</v>
      </c>
      <c r="O187" t="s">
        <v>215</v>
      </c>
      <c r="P187" t="s">
        <v>215</v>
      </c>
      <c r="Q187">
        <v>1</v>
      </c>
      <c r="X187">
        <v>0.13200000000000001</v>
      </c>
      <c r="Y187">
        <v>0</v>
      </c>
      <c r="Z187">
        <v>6.0199999999999996</v>
      </c>
      <c r="AA187">
        <v>0.02</v>
      </c>
      <c r="AB187">
        <v>0</v>
      </c>
      <c r="AC187">
        <v>0</v>
      </c>
      <c r="AD187">
        <v>1</v>
      </c>
      <c r="AE187">
        <v>0</v>
      </c>
      <c r="AG187">
        <v>0.13200000000000001</v>
      </c>
      <c r="AH187">
        <v>3</v>
      </c>
      <c r="AI187">
        <v>-1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ht="12.75">
      <c r="A188">
        <f>ROW(Source!A819)</f>
        <v>819</v>
      </c>
      <c r="B188">
        <v>52146616</v>
      </c>
      <c r="C188">
        <v>52146610</v>
      </c>
      <c r="D188">
        <v>51777824</v>
      </c>
      <c r="E188">
        <v>1</v>
      </c>
      <c r="F188">
        <v>1</v>
      </c>
      <c r="G188">
        <v>29</v>
      </c>
      <c r="H188">
        <v>2</v>
      </c>
      <c r="I188" t="s">
        <v>248</v>
      </c>
      <c r="J188" t="s">
        <v>249</v>
      </c>
      <c r="K188" t="s">
        <v>250</v>
      </c>
      <c r="L188">
        <v>1368</v>
      </c>
      <c r="N188">
        <v>1011</v>
      </c>
      <c r="O188" t="s">
        <v>215</v>
      </c>
      <c r="P188" t="s">
        <v>215</v>
      </c>
      <c r="Q188">
        <v>1</v>
      </c>
      <c r="X188">
        <v>0.088999999999999996</v>
      </c>
      <c r="Y188">
        <v>0</v>
      </c>
      <c r="Z188">
        <v>857.90999999999997</v>
      </c>
      <c r="AA188">
        <v>479.87</v>
      </c>
      <c r="AB188">
        <v>0</v>
      </c>
      <c r="AC188">
        <v>0</v>
      </c>
      <c r="AD188">
        <v>1</v>
      </c>
      <c r="AE188">
        <v>0</v>
      </c>
      <c r="AG188">
        <v>0.088999999999999996</v>
      </c>
      <c r="AH188">
        <v>3</v>
      </c>
      <c r="AI188">
        <v>-1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ht="12.75">
      <c r="A189">
        <f>ROW(Source!A819)</f>
        <v>819</v>
      </c>
      <c r="B189">
        <v>52146617</v>
      </c>
      <c r="C189">
        <v>52146610</v>
      </c>
      <c r="D189">
        <v>51781597</v>
      </c>
      <c r="E189">
        <v>1</v>
      </c>
      <c r="F189">
        <v>1</v>
      </c>
      <c r="G189">
        <v>29</v>
      </c>
      <c r="H189">
        <v>3</v>
      </c>
      <c r="I189" t="s">
        <v>251</v>
      </c>
      <c r="J189" t="s">
        <v>252</v>
      </c>
      <c r="K189" t="s">
        <v>253</v>
      </c>
      <c r="L189">
        <v>1339</v>
      </c>
      <c r="N189">
        <v>1007</v>
      </c>
      <c r="O189" t="s">
        <v>234</v>
      </c>
      <c r="P189" t="s">
        <v>234</v>
      </c>
      <c r="Q189">
        <v>1</v>
      </c>
      <c r="X189">
        <v>0.058999999999999997</v>
      </c>
      <c r="Y189">
        <v>3886.23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G189">
        <v>0.058999999999999997</v>
      </c>
      <c r="AH189">
        <v>3</v>
      </c>
      <c r="AI189">
        <v>-1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ht="12.75">
      <c r="A190">
        <f>ROW(Source!A819)</f>
        <v>819</v>
      </c>
      <c r="B190">
        <v>52146618</v>
      </c>
      <c r="C190">
        <v>52146610</v>
      </c>
      <c r="D190">
        <v>51781706</v>
      </c>
      <c r="E190">
        <v>1</v>
      </c>
      <c r="F190">
        <v>1</v>
      </c>
      <c r="G190">
        <v>29</v>
      </c>
      <c r="H190">
        <v>3</v>
      </c>
      <c r="I190" t="s">
        <v>254</v>
      </c>
      <c r="J190" t="s">
        <v>255</v>
      </c>
      <c r="K190" t="s">
        <v>256</v>
      </c>
      <c r="L190">
        <v>1339</v>
      </c>
      <c r="N190">
        <v>1007</v>
      </c>
      <c r="O190" t="s">
        <v>234</v>
      </c>
      <c r="P190" t="s">
        <v>234</v>
      </c>
      <c r="Q190">
        <v>1</v>
      </c>
      <c r="X190">
        <v>0.00059999999999999995</v>
      </c>
      <c r="Y190">
        <v>3427.48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  <c r="AG190">
        <v>0.00059999999999999995</v>
      </c>
      <c r="AH190">
        <v>3</v>
      </c>
      <c r="AI190">
        <v>-1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ht="12.75">
      <c r="A191">
        <f>ROW(Source!A819)</f>
        <v>819</v>
      </c>
      <c r="B191">
        <v>52146619</v>
      </c>
      <c r="C191">
        <v>52146610</v>
      </c>
      <c r="D191">
        <v>51782454</v>
      </c>
      <c r="E191">
        <v>1</v>
      </c>
      <c r="F191">
        <v>1</v>
      </c>
      <c r="G191">
        <v>29</v>
      </c>
      <c r="H191">
        <v>3</v>
      </c>
      <c r="I191" t="s">
        <v>257</v>
      </c>
      <c r="J191" t="s">
        <v>258</v>
      </c>
      <c r="K191" t="s">
        <v>259</v>
      </c>
      <c r="L191">
        <v>1339</v>
      </c>
      <c r="N191">
        <v>1007</v>
      </c>
      <c r="O191" t="s">
        <v>234</v>
      </c>
      <c r="P191" t="s">
        <v>234</v>
      </c>
      <c r="Q191">
        <v>1</v>
      </c>
      <c r="X191">
        <v>0.0436</v>
      </c>
      <c r="Y191">
        <v>7871.6899999999996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0</v>
      </c>
      <c r="AG191">
        <v>0.0436</v>
      </c>
      <c r="AH191">
        <v>3</v>
      </c>
      <c r="AI191">
        <v>-1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ht="12.75">
      <c r="A192">
        <f>ROW(Source!A819)</f>
        <v>819</v>
      </c>
      <c r="B192">
        <v>52146620</v>
      </c>
      <c r="C192">
        <v>52146610</v>
      </c>
      <c r="D192">
        <v>51776804</v>
      </c>
      <c r="E192">
        <v>29</v>
      </c>
      <c r="F192">
        <v>1</v>
      </c>
      <c r="G192">
        <v>29</v>
      </c>
      <c r="H192">
        <v>3</v>
      </c>
      <c r="I192" t="s">
        <v>110</v>
      </c>
      <c r="K192" t="s">
        <v>111</v>
      </c>
      <c r="L192">
        <v>1348</v>
      </c>
      <c r="N192">
        <v>1009</v>
      </c>
      <c r="O192" t="s">
        <v>112</v>
      </c>
      <c r="P192" t="s">
        <v>112</v>
      </c>
      <c r="Q192">
        <v>1000</v>
      </c>
      <c r="X192">
        <v>0.246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G192">
        <v>0.246</v>
      </c>
      <c r="AH192">
        <v>2</v>
      </c>
      <c r="AI192">
        <v>52146611</v>
      </c>
      <c r="AJ192">
        <v>2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</row>
    <row r="193" ht="12.75">
      <c r="A193">
        <f>ROW(Source!A821)</f>
        <v>821</v>
      </c>
      <c r="B193">
        <v>52146623</v>
      </c>
      <c r="C193">
        <v>52146622</v>
      </c>
      <c r="D193">
        <v>51778525</v>
      </c>
      <c r="E193">
        <v>1</v>
      </c>
      <c r="F193">
        <v>1</v>
      </c>
      <c r="G193">
        <v>29</v>
      </c>
      <c r="H193">
        <v>2</v>
      </c>
      <c r="I193" t="s">
        <v>242</v>
      </c>
      <c r="J193" t="s">
        <v>243</v>
      </c>
      <c r="K193" t="s">
        <v>244</v>
      </c>
      <c r="L193">
        <v>1368</v>
      </c>
      <c r="N193">
        <v>1011</v>
      </c>
      <c r="O193" t="s">
        <v>215</v>
      </c>
      <c r="P193" t="s">
        <v>215</v>
      </c>
      <c r="Q193">
        <v>1</v>
      </c>
      <c r="X193">
        <v>0.02</v>
      </c>
      <c r="Y193">
        <v>0</v>
      </c>
      <c r="Z193">
        <v>1070.1199999999999</v>
      </c>
      <c r="AA193">
        <v>332.66000000000003</v>
      </c>
      <c r="AB193">
        <v>0</v>
      </c>
      <c r="AC193">
        <v>0</v>
      </c>
      <c r="AD193">
        <v>1</v>
      </c>
      <c r="AE193">
        <v>0</v>
      </c>
      <c r="AG193">
        <v>0.02</v>
      </c>
      <c r="AH193">
        <v>3</v>
      </c>
      <c r="AI193">
        <v>-1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ht="12.75">
      <c r="A194">
        <f>ROW(Source!A821)</f>
        <v>821</v>
      </c>
      <c r="B194">
        <v>52146624</v>
      </c>
      <c r="C194">
        <v>52146622</v>
      </c>
      <c r="D194">
        <v>51778526</v>
      </c>
      <c r="E194">
        <v>1</v>
      </c>
      <c r="F194">
        <v>1</v>
      </c>
      <c r="G194">
        <v>29</v>
      </c>
      <c r="H194">
        <v>2</v>
      </c>
      <c r="I194" t="s">
        <v>245</v>
      </c>
      <c r="J194" t="s">
        <v>246</v>
      </c>
      <c r="K194" t="s">
        <v>247</v>
      </c>
      <c r="L194">
        <v>1368</v>
      </c>
      <c r="N194">
        <v>1011</v>
      </c>
      <c r="O194" t="s">
        <v>215</v>
      </c>
      <c r="P194" t="s">
        <v>215</v>
      </c>
      <c r="Q194">
        <v>1</v>
      </c>
      <c r="X194">
        <v>0.017999999999999999</v>
      </c>
      <c r="Y194">
        <v>0</v>
      </c>
      <c r="Z194">
        <v>1080.76</v>
      </c>
      <c r="AA194">
        <v>332.99000000000001</v>
      </c>
      <c r="AB194">
        <v>0</v>
      </c>
      <c r="AC194">
        <v>0</v>
      </c>
      <c r="AD194">
        <v>1</v>
      </c>
      <c r="AE194">
        <v>0</v>
      </c>
      <c r="AG194">
        <v>0.017999999999999999</v>
      </c>
      <c r="AH194">
        <v>3</v>
      </c>
      <c r="AI194">
        <v>-1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</row>
    <row r="195" ht="12.75">
      <c r="A195">
        <f>ROW(Source!A822)</f>
        <v>822</v>
      </c>
      <c r="B195">
        <v>52146626</v>
      </c>
      <c r="C195">
        <v>52146625</v>
      </c>
      <c r="D195">
        <v>51778525</v>
      </c>
      <c r="E195">
        <v>1</v>
      </c>
      <c r="F195">
        <v>1</v>
      </c>
      <c r="G195">
        <v>29</v>
      </c>
      <c r="H195">
        <v>2</v>
      </c>
      <c r="I195" t="s">
        <v>242</v>
      </c>
      <c r="J195" t="s">
        <v>243</v>
      </c>
      <c r="K195" t="s">
        <v>244</v>
      </c>
      <c r="L195">
        <v>1368</v>
      </c>
      <c r="N195">
        <v>1011</v>
      </c>
      <c r="O195" t="s">
        <v>215</v>
      </c>
      <c r="P195" t="s">
        <v>215</v>
      </c>
      <c r="Q195">
        <v>1</v>
      </c>
      <c r="X195">
        <v>26.010000000000002</v>
      </c>
      <c r="Y195">
        <v>0</v>
      </c>
      <c r="Z195">
        <v>1070.1199999999999</v>
      </c>
      <c r="AA195">
        <v>332.66000000000003</v>
      </c>
      <c r="AB195">
        <v>0</v>
      </c>
      <c r="AC195">
        <v>0</v>
      </c>
      <c r="AD195">
        <v>1</v>
      </c>
      <c r="AE195">
        <v>0</v>
      </c>
      <c r="AF195" t="s">
        <v>122</v>
      </c>
      <c r="AG195">
        <v>1326.51</v>
      </c>
      <c r="AH195">
        <v>3</v>
      </c>
      <c r="AI195">
        <v>-1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</row>
    <row r="196" ht="12.75">
      <c r="A196">
        <f>ROW(Source!A822)</f>
        <v>822</v>
      </c>
      <c r="B196">
        <v>52146627</v>
      </c>
      <c r="C196">
        <v>52146625</v>
      </c>
      <c r="D196">
        <v>51778526</v>
      </c>
      <c r="E196">
        <v>1</v>
      </c>
      <c r="F196">
        <v>1</v>
      </c>
      <c r="G196">
        <v>29</v>
      </c>
      <c r="H196">
        <v>2</v>
      </c>
      <c r="I196" t="s">
        <v>245</v>
      </c>
      <c r="J196" t="s">
        <v>246</v>
      </c>
      <c r="K196" t="s">
        <v>247</v>
      </c>
      <c r="L196">
        <v>1368</v>
      </c>
      <c r="N196">
        <v>1011</v>
      </c>
      <c r="O196" t="s">
        <v>215</v>
      </c>
      <c r="P196" t="s">
        <v>215</v>
      </c>
      <c r="Q196">
        <v>1</v>
      </c>
      <c r="X196">
        <v>20.808</v>
      </c>
      <c r="Y196">
        <v>0</v>
      </c>
      <c r="Z196">
        <v>1080.76</v>
      </c>
      <c r="AA196">
        <v>332.99000000000001</v>
      </c>
      <c r="AB196">
        <v>0</v>
      </c>
      <c r="AC196">
        <v>0</v>
      </c>
      <c r="AD196">
        <v>1</v>
      </c>
      <c r="AE196">
        <v>0</v>
      </c>
      <c r="AF196" t="s">
        <v>122</v>
      </c>
      <c r="AG196">
        <v>1061.2080000000001</v>
      </c>
      <c r="AH196">
        <v>3</v>
      </c>
      <c r="AI196">
        <v>-1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ht="12.75">
      <c r="A197">
        <f>ROW(Source!A900)</f>
        <v>900</v>
      </c>
      <c r="B197">
        <v>52147115</v>
      </c>
      <c r="C197">
        <v>52147113</v>
      </c>
      <c r="D197">
        <v>51776802</v>
      </c>
      <c r="E197">
        <v>29</v>
      </c>
      <c r="F197">
        <v>1</v>
      </c>
      <c r="G197">
        <v>29</v>
      </c>
      <c r="H197">
        <v>1</v>
      </c>
      <c r="I197" t="s">
        <v>209</v>
      </c>
      <c r="K197" t="s">
        <v>210</v>
      </c>
      <c r="L197">
        <v>1191</v>
      </c>
      <c r="N197">
        <v>1013</v>
      </c>
      <c r="O197" t="s">
        <v>211</v>
      </c>
      <c r="P197" t="s">
        <v>211</v>
      </c>
      <c r="Q197">
        <v>1</v>
      </c>
      <c r="X197">
        <v>0.23000000000000001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1</v>
      </c>
      <c r="AG197">
        <v>0.23000000000000001</v>
      </c>
      <c r="AH197">
        <v>3</v>
      </c>
      <c r="AI197">
        <v>-1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</row>
    <row r="198" ht="12.75">
      <c r="A198">
        <f>ROW(Source!A900)</f>
        <v>900</v>
      </c>
      <c r="B198">
        <v>52147116</v>
      </c>
      <c r="C198">
        <v>52147113</v>
      </c>
      <c r="D198">
        <v>51778070</v>
      </c>
      <c r="E198">
        <v>1</v>
      </c>
      <c r="F198">
        <v>1</v>
      </c>
      <c r="G198">
        <v>29</v>
      </c>
      <c r="H198">
        <v>2</v>
      </c>
      <c r="I198" t="s">
        <v>212</v>
      </c>
      <c r="J198" t="s">
        <v>213</v>
      </c>
      <c r="K198" t="s">
        <v>214</v>
      </c>
      <c r="L198">
        <v>1368</v>
      </c>
      <c r="N198">
        <v>1011</v>
      </c>
      <c r="O198" t="s">
        <v>215</v>
      </c>
      <c r="P198" t="s">
        <v>215</v>
      </c>
      <c r="Q198">
        <v>1</v>
      </c>
      <c r="X198">
        <v>0.036999999999999998</v>
      </c>
      <c r="Y198">
        <v>0</v>
      </c>
      <c r="Z198">
        <v>493.51999999999998</v>
      </c>
      <c r="AA198">
        <v>377.79000000000002</v>
      </c>
      <c r="AB198">
        <v>0</v>
      </c>
      <c r="AC198">
        <v>0</v>
      </c>
      <c r="AD198">
        <v>1</v>
      </c>
      <c r="AE198">
        <v>0</v>
      </c>
      <c r="AG198">
        <v>0.036999999999999998</v>
      </c>
      <c r="AH198">
        <v>3</v>
      </c>
      <c r="AI198">
        <v>-1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</row>
    <row r="199" ht="12.75">
      <c r="A199">
        <f>ROW(Source!A900)</f>
        <v>900</v>
      </c>
      <c r="B199">
        <v>52147117</v>
      </c>
      <c r="C199">
        <v>52147113</v>
      </c>
      <c r="D199">
        <v>51778536</v>
      </c>
      <c r="E199">
        <v>1</v>
      </c>
      <c r="F199">
        <v>1</v>
      </c>
      <c r="G199">
        <v>29</v>
      </c>
      <c r="H199">
        <v>2</v>
      </c>
      <c r="I199" t="s">
        <v>216</v>
      </c>
      <c r="J199" t="s">
        <v>217</v>
      </c>
      <c r="K199" t="s">
        <v>218</v>
      </c>
      <c r="L199">
        <v>1368</v>
      </c>
      <c r="N199">
        <v>1011</v>
      </c>
      <c r="O199" t="s">
        <v>215</v>
      </c>
      <c r="P199" t="s">
        <v>215</v>
      </c>
      <c r="Q199">
        <v>1</v>
      </c>
      <c r="X199">
        <v>0.01</v>
      </c>
      <c r="Y199">
        <v>0</v>
      </c>
      <c r="Z199">
        <v>1153.51</v>
      </c>
      <c r="AA199">
        <v>408.74000000000001</v>
      </c>
      <c r="AB199">
        <v>0</v>
      </c>
      <c r="AC199">
        <v>0</v>
      </c>
      <c r="AD199">
        <v>1</v>
      </c>
      <c r="AE199">
        <v>0</v>
      </c>
      <c r="AG199">
        <v>0.01</v>
      </c>
      <c r="AH199">
        <v>3</v>
      </c>
      <c r="AI199">
        <v>-1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ht="12.75">
      <c r="A200">
        <f>ROW(Source!A900)</f>
        <v>900</v>
      </c>
      <c r="B200">
        <v>52147118</v>
      </c>
      <c r="C200">
        <v>52147113</v>
      </c>
      <c r="D200">
        <v>51778599</v>
      </c>
      <c r="E200">
        <v>1</v>
      </c>
      <c r="F200">
        <v>1</v>
      </c>
      <c r="G200">
        <v>29</v>
      </c>
      <c r="H200">
        <v>2</v>
      </c>
      <c r="I200" t="s">
        <v>219</v>
      </c>
      <c r="J200" t="s">
        <v>220</v>
      </c>
      <c r="K200" t="s">
        <v>221</v>
      </c>
      <c r="L200">
        <v>1368</v>
      </c>
      <c r="N200">
        <v>1011</v>
      </c>
      <c r="O200" t="s">
        <v>215</v>
      </c>
      <c r="P200" t="s">
        <v>215</v>
      </c>
      <c r="Q200">
        <v>1</v>
      </c>
      <c r="X200">
        <v>0.027</v>
      </c>
      <c r="Y200">
        <v>0</v>
      </c>
      <c r="Z200">
        <v>6.0199999999999996</v>
      </c>
      <c r="AA200">
        <v>0.02</v>
      </c>
      <c r="AB200">
        <v>0</v>
      </c>
      <c r="AC200">
        <v>0</v>
      </c>
      <c r="AD200">
        <v>1</v>
      </c>
      <c r="AE200">
        <v>0</v>
      </c>
      <c r="AG200">
        <v>0.027</v>
      </c>
      <c r="AH200">
        <v>3</v>
      </c>
      <c r="AI200">
        <v>-1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ht="12.75">
      <c r="A201">
        <f>ROW(Source!A900)</f>
        <v>900</v>
      </c>
      <c r="B201">
        <v>52147119</v>
      </c>
      <c r="C201">
        <v>52147113</v>
      </c>
      <c r="D201">
        <v>51777904</v>
      </c>
      <c r="E201">
        <v>1</v>
      </c>
      <c r="F201">
        <v>1</v>
      </c>
      <c r="G201">
        <v>29</v>
      </c>
      <c r="H201">
        <v>2</v>
      </c>
      <c r="I201" t="s">
        <v>222</v>
      </c>
      <c r="J201" t="s">
        <v>223</v>
      </c>
      <c r="K201" t="s">
        <v>224</v>
      </c>
      <c r="L201">
        <v>1368</v>
      </c>
      <c r="N201">
        <v>1011</v>
      </c>
      <c r="O201" t="s">
        <v>215</v>
      </c>
      <c r="P201" t="s">
        <v>215</v>
      </c>
      <c r="Q201">
        <v>1</v>
      </c>
      <c r="X201">
        <v>0.040000000000000001</v>
      </c>
      <c r="Y201">
        <v>0</v>
      </c>
      <c r="Z201">
        <v>951.19000000000005</v>
      </c>
      <c r="AA201">
        <v>416.57999999999998</v>
      </c>
      <c r="AB201">
        <v>0</v>
      </c>
      <c r="AC201">
        <v>0</v>
      </c>
      <c r="AD201">
        <v>1</v>
      </c>
      <c r="AE201">
        <v>0</v>
      </c>
      <c r="AG201">
        <v>0.040000000000000001</v>
      </c>
      <c r="AH201">
        <v>3</v>
      </c>
      <c r="AI201">
        <v>-1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ht="12.75">
      <c r="A202">
        <f>ROW(Source!A900)</f>
        <v>900</v>
      </c>
      <c r="B202">
        <v>52147120</v>
      </c>
      <c r="C202">
        <v>52147113</v>
      </c>
      <c r="D202">
        <v>51777957</v>
      </c>
      <c r="E202">
        <v>1</v>
      </c>
      <c r="F202">
        <v>1</v>
      </c>
      <c r="G202">
        <v>29</v>
      </c>
      <c r="H202">
        <v>2</v>
      </c>
      <c r="I202" t="s">
        <v>225</v>
      </c>
      <c r="J202" t="s">
        <v>226</v>
      </c>
      <c r="K202" t="s">
        <v>227</v>
      </c>
      <c r="L202">
        <v>1368</v>
      </c>
      <c r="N202">
        <v>1011</v>
      </c>
      <c r="O202" t="s">
        <v>215</v>
      </c>
      <c r="P202" t="s">
        <v>215</v>
      </c>
      <c r="Q202">
        <v>1</v>
      </c>
      <c r="X202">
        <v>0.014</v>
      </c>
      <c r="Y202">
        <v>0</v>
      </c>
      <c r="Z202">
        <v>1679.4300000000001</v>
      </c>
      <c r="AA202">
        <v>525.90999999999997</v>
      </c>
      <c r="AB202">
        <v>0</v>
      </c>
      <c r="AC202">
        <v>0</v>
      </c>
      <c r="AD202">
        <v>1</v>
      </c>
      <c r="AE202">
        <v>0</v>
      </c>
      <c r="AG202">
        <v>0.014</v>
      </c>
      <c r="AH202">
        <v>3</v>
      </c>
      <c r="AI202">
        <v>-1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</row>
    <row r="203" ht="12.75">
      <c r="A203">
        <f>ROW(Source!A900)</f>
        <v>900</v>
      </c>
      <c r="B203">
        <v>52147121</v>
      </c>
      <c r="C203">
        <v>52147113</v>
      </c>
      <c r="D203">
        <v>51778722</v>
      </c>
      <c r="E203">
        <v>1</v>
      </c>
      <c r="F203">
        <v>1</v>
      </c>
      <c r="G203">
        <v>29</v>
      </c>
      <c r="H203">
        <v>3</v>
      </c>
      <c r="I203" t="s">
        <v>228</v>
      </c>
      <c r="J203" t="s">
        <v>229</v>
      </c>
      <c r="K203" t="s">
        <v>230</v>
      </c>
      <c r="L203">
        <v>1348</v>
      </c>
      <c r="N203">
        <v>1009</v>
      </c>
      <c r="O203" t="s">
        <v>112</v>
      </c>
      <c r="P203" t="s">
        <v>112</v>
      </c>
      <c r="Q203">
        <v>1000</v>
      </c>
      <c r="X203">
        <v>0.00080000000000000004</v>
      </c>
      <c r="Y203">
        <v>34834.18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0</v>
      </c>
      <c r="AG203">
        <v>0.00080000000000000004</v>
      </c>
      <c r="AH203">
        <v>3</v>
      </c>
      <c r="AI203">
        <v>-1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</row>
    <row r="204" ht="12.75">
      <c r="A204">
        <f>ROW(Source!A900)</f>
        <v>900</v>
      </c>
      <c r="B204">
        <v>52147122</v>
      </c>
      <c r="C204">
        <v>52147113</v>
      </c>
      <c r="D204">
        <v>51780660</v>
      </c>
      <c r="E204">
        <v>1</v>
      </c>
      <c r="F204">
        <v>1</v>
      </c>
      <c r="G204">
        <v>29</v>
      </c>
      <c r="H204">
        <v>3</v>
      </c>
      <c r="I204" t="s">
        <v>231</v>
      </c>
      <c r="J204" t="s">
        <v>232</v>
      </c>
      <c r="K204" t="s">
        <v>233</v>
      </c>
      <c r="L204">
        <v>1339</v>
      </c>
      <c r="N204">
        <v>1007</v>
      </c>
      <c r="O204" t="s">
        <v>234</v>
      </c>
      <c r="P204" t="s">
        <v>234</v>
      </c>
      <c r="Q204">
        <v>1</v>
      </c>
      <c r="X204">
        <v>0.0032000000000000002</v>
      </c>
      <c r="Y204">
        <v>36.310000000000002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  <c r="AG204">
        <v>0.0032000000000000002</v>
      </c>
      <c r="AH204">
        <v>3</v>
      </c>
      <c r="AI204">
        <v>-1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</row>
    <row r="205" ht="12.75">
      <c r="A205">
        <f>ROW(Source!A900)</f>
        <v>900</v>
      </c>
      <c r="B205">
        <v>52147123</v>
      </c>
      <c r="C205">
        <v>52147113</v>
      </c>
      <c r="D205">
        <v>51780932</v>
      </c>
      <c r="E205">
        <v>1</v>
      </c>
      <c r="F205">
        <v>1</v>
      </c>
      <c r="G205">
        <v>29</v>
      </c>
      <c r="H205">
        <v>3</v>
      </c>
      <c r="I205" t="s">
        <v>235</v>
      </c>
      <c r="J205" t="s">
        <v>236</v>
      </c>
      <c r="K205" t="s">
        <v>237</v>
      </c>
      <c r="L205">
        <v>1354</v>
      </c>
      <c r="N205">
        <v>1010</v>
      </c>
      <c r="O205" t="s">
        <v>238</v>
      </c>
      <c r="P205" t="s">
        <v>238</v>
      </c>
      <c r="Q205">
        <v>1</v>
      </c>
      <c r="X205">
        <v>0.070000000000000007</v>
      </c>
      <c r="Y205">
        <v>139.55000000000001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  <c r="AG205">
        <v>0.070000000000000007</v>
      </c>
      <c r="AH205">
        <v>3</v>
      </c>
      <c r="AI205">
        <v>-1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</row>
    <row r="206" ht="12.75">
      <c r="A206">
        <f>ROW(Source!A900)</f>
        <v>900</v>
      </c>
      <c r="B206">
        <v>52147124</v>
      </c>
      <c r="C206">
        <v>52147113</v>
      </c>
      <c r="D206">
        <v>51781842</v>
      </c>
      <c r="E206">
        <v>1</v>
      </c>
      <c r="F206">
        <v>1</v>
      </c>
      <c r="G206">
        <v>29</v>
      </c>
      <c r="H206">
        <v>3</v>
      </c>
      <c r="I206" t="s">
        <v>239</v>
      </c>
      <c r="J206" t="s">
        <v>240</v>
      </c>
      <c r="K206" t="s">
        <v>241</v>
      </c>
      <c r="L206">
        <v>1348</v>
      </c>
      <c r="N206">
        <v>1009</v>
      </c>
      <c r="O206" t="s">
        <v>112</v>
      </c>
      <c r="P206" t="s">
        <v>112</v>
      </c>
      <c r="Q206">
        <v>1000</v>
      </c>
      <c r="X206">
        <v>0.105</v>
      </c>
      <c r="Y206">
        <v>3247.4899999999998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  <c r="AG206">
        <v>0.105</v>
      </c>
      <c r="AH206">
        <v>3</v>
      </c>
      <c r="AI206">
        <v>-1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</row>
    <row r="207" ht="12.75">
      <c r="A207">
        <f>ROW(Source!A900)</f>
        <v>900</v>
      </c>
      <c r="B207">
        <v>52147125</v>
      </c>
      <c r="C207">
        <v>52147113</v>
      </c>
      <c r="D207">
        <v>51776804</v>
      </c>
      <c r="E207">
        <v>29</v>
      </c>
      <c r="F207">
        <v>1</v>
      </c>
      <c r="G207">
        <v>29</v>
      </c>
      <c r="H207">
        <v>3</v>
      </c>
      <c r="I207" t="s">
        <v>110</v>
      </c>
      <c r="K207" t="s">
        <v>111</v>
      </c>
      <c r="L207">
        <v>1348</v>
      </c>
      <c r="N207">
        <v>1009</v>
      </c>
      <c r="O207" t="s">
        <v>112</v>
      </c>
      <c r="P207" t="s">
        <v>112</v>
      </c>
      <c r="Q207">
        <v>1000</v>
      </c>
      <c r="X207">
        <v>0.12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0</v>
      </c>
      <c r="AG207">
        <v>0.12</v>
      </c>
      <c r="AH207">
        <v>2</v>
      </c>
      <c r="AI207">
        <v>52147114</v>
      </c>
      <c r="AJ207">
        <v>3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ht="12.75">
      <c r="A208">
        <f>ROW(Source!A902)</f>
        <v>902</v>
      </c>
      <c r="B208">
        <v>52147128</v>
      </c>
      <c r="C208">
        <v>52147127</v>
      </c>
      <c r="D208">
        <v>51778525</v>
      </c>
      <c r="E208">
        <v>1</v>
      </c>
      <c r="F208">
        <v>1</v>
      </c>
      <c r="G208">
        <v>29</v>
      </c>
      <c r="H208">
        <v>2</v>
      </c>
      <c r="I208" t="s">
        <v>242</v>
      </c>
      <c r="J208" t="s">
        <v>243</v>
      </c>
      <c r="K208" t="s">
        <v>244</v>
      </c>
      <c r="L208">
        <v>1368</v>
      </c>
      <c r="N208">
        <v>1011</v>
      </c>
      <c r="O208" t="s">
        <v>215</v>
      </c>
      <c r="P208" t="s">
        <v>215</v>
      </c>
      <c r="Q208">
        <v>1</v>
      </c>
      <c r="X208">
        <v>0.02</v>
      </c>
      <c r="Y208">
        <v>0</v>
      </c>
      <c r="Z208">
        <v>1070.1199999999999</v>
      </c>
      <c r="AA208">
        <v>332.66000000000003</v>
      </c>
      <c r="AB208">
        <v>0</v>
      </c>
      <c r="AC208">
        <v>0</v>
      </c>
      <c r="AD208">
        <v>1</v>
      </c>
      <c r="AE208">
        <v>0</v>
      </c>
      <c r="AG208">
        <v>0.02</v>
      </c>
      <c r="AH208">
        <v>3</v>
      </c>
      <c r="AI208">
        <v>-1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</row>
    <row r="209" ht="12.75">
      <c r="A209">
        <f>ROW(Source!A902)</f>
        <v>902</v>
      </c>
      <c r="B209">
        <v>52147129</v>
      </c>
      <c r="C209">
        <v>52147127</v>
      </c>
      <c r="D209">
        <v>51778526</v>
      </c>
      <c r="E209">
        <v>1</v>
      </c>
      <c r="F209">
        <v>1</v>
      </c>
      <c r="G209">
        <v>29</v>
      </c>
      <c r="H209">
        <v>2</v>
      </c>
      <c r="I209" t="s">
        <v>245</v>
      </c>
      <c r="J209" t="s">
        <v>246</v>
      </c>
      <c r="K209" t="s">
        <v>247</v>
      </c>
      <c r="L209">
        <v>1368</v>
      </c>
      <c r="N209">
        <v>1011</v>
      </c>
      <c r="O209" t="s">
        <v>215</v>
      </c>
      <c r="P209" t="s">
        <v>215</v>
      </c>
      <c r="Q209">
        <v>1</v>
      </c>
      <c r="X209">
        <v>0.017999999999999999</v>
      </c>
      <c r="Y209">
        <v>0</v>
      </c>
      <c r="Z209">
        <v>1080.76</v>
      </c>
      <c r="AA209">
        <v>332.99000000000001</v>
      </c>
      <c r="AB209">
        <v>0</v>
      </c>
      <c r="AC209">
        <v>0</v>
      </c>
      <c r="AD209">
        <v>1</v>
      </c>
      <c r="AE209">
        <v>0</v>
      </c>
      <c r="AG209">
        <v>0.017999999999999999</v>
      </c>
      <c r="AH209">
        <v>3</v>
      </c>
      <c r="AI209">
        <v>-1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</row>
    <row r="210" ht="12.75">
      <c r="A210">
        <f>ROW(Source!A903)</f>
        <v>903</v>
      </c>
      <c r="B210">
        <v>52147131</v>
      </c>
      <c r="C210">
        <v>52147130</v>
      </c>
      <c r="D210">
        <v>51778525</v>
      </c>
      <c r="E210">
        <v>1</v>
      </c>
      <c r="F210">
        <v>1</v>
      </c>
      <c r="G210">
        <v>29</v>
      </c>
      <c r="H210">
        <v>2</v>
      </c>
      <c r="I210" t="s">
        <v>242</v>
      </c>
      <c r="J210" t="s">
        <v>243</v>
      </c>
      <c r="K210" t="s">
        <v>244</v>
      </c>
      <c r="L210">
        <v>1368</v>
      </c>
      <c r="N210">
        <v>1011</v>
      </c>
      <c r="O210" t="s">
        <v>215</v>
      </c>
      <c r="P210" t="s">
        <v>215</v>
      </c>
      <c r="Q210">
        <v>1</v>
      </c>
      <c r="X210">
        <v>1326.51</v>
      </c>
      <c r="Y210">
        <v>0</v>
      </c>
      <c r="Z210">
        <v>1070.1199999999999</v>
      </c>
      <c r="AA210">
        <v>332.66000000000003</v>
      </c>
      <c r="AB210">
        <v>0</v>
      </c>
      <c r="AC210">
        <v>0</v>
      </c>
      <c r="AD210">
        <v>1</v>
      </c>
      <c r="AE210">
        <v>0</v>
      </c>
      <c r="AF210" t="s">
        <v>122</v>
      </c>
      <c r="AG210">
        <v>67652.009999999995</v>
      </c>
      <c r="AH210">
        <v>3</v>
      </c>
      <c r="AI210">
        <v>-1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</row>
    <row r="211" ht="12.75">
      <c r="A211">
        <f>ROW(Source!A903)</f>
        <v>903</v>
      </c>
      <c r="B211">
        <v>52147132</v>
      </c>
      <c r="C211">
        <v>52147130</v>
      </c>
      <c r="D211">
        <v>51778526</v>
      </c>
      <c r="E211">
        <v>1</v>
      </c>
      <c r="F211">
        <v>1</v>
      </c>
      <c r="G211">
        <v>29</v>
      </c>
      <c r="H211">
        <v>2</v>
      </c>
      <c r="I211" t="s">
        <v>245</v>
      </c>
      <c r="J211" t="s">
        <v>246</v>
      </c>
      <c r="K211" t="s">
        <v>247</v>
      </c>
      <c r="L211">
        <v>1368</v>
      </c>
      <c r="N211">
        <v>1011</v>
      </c>
      <c r="O211" t="s">
        <v>215</v>
      </c>
      <c r="P211" t="s">
        <v>215</v>
      </c>
      <c r="Q211">
        <v>1</v>
      </c>
      <c r="X211">
        <v>1061.2080000000001</v>
      </c>
      <c r="Y211">
        <v>0</v>
      </c>
      <c r="Z211">
        <v>1080.76</v>
      </c>
      <c r="AA211">
        <v>332.99000000000001</v>
      </c>
      <c r="AB211">
        <v>0</v>
      </c>
      <c r="AC211">
        <v>0</v>
      </c>
      <c r="AD211">
        <v>1</v>
      </c>
      <c r="AE211">
        <v>0</v>
      </c>
      <c r="AF211" t="s">
        <v>122</v>
      </c>
      <c r="AG211">
        <v>54121.608</v>
      </c>
      <c r="AH211">
        <v>3</v>
      </c>
      <c r="AI211">
        <v>-1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</row>
    <row r="212" ht="12.75">
      <c r="A212">
        <f>ROW(Source!A943)</f>
        <v>943</v>
      </c>
      <c r="B212">
        <v>52147097</v>
      </c>
      <c r="C212">
        <v>52147095</v>
      </c>
      <c r="D212">
        <v>51776802</v>
      </c>
      <c r="E212">
        <v>29</v>
      </c>
      <c r="F212">
        <v>1</v>
      </c>
      <c r="G212">
        <v>29</v>
      </c>
      <c r="H212">
        <v>1</v>
      </c>
      <c r="I212" t="s">
        <v>209</v>
      </c>
      <c r="K212" t="s">
        <v>210</v>
      </c>
      <c r="L212">
        <v>1191</v>
      </c>
      <c r="N212">
        <v>1013</v>
      </c>
      <c r="O212" t="s">
        <v>211</v>
      </c>
      <c r="P212" t="s">
        <v>211</v>
      </c>
      <c r="Q212">
        <v>1</v>
      </c>
      <c r="X212">
        <v>0.66000000000000003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1</v>
      </c>
      <c r="AG212">
        <v>0.66000000000000003</v>
      </c>
      <c r="AH212">
        <v>3</v>
      </c>
      <c r="AI212">
        <v>-1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</row>
    <row r="213" ht="12.75">
      <c r="A213">
        <f>ROW(Source!A943)</f>
        <v>943</v>
      </c>
      <c r="B213">
        <v>52147098</v>
      </c>
      <c r="C213">
        <v>52147095</v>
      </c>
      <c r="D213">
        <v>51778070</v>
      </c>
      <c r="E213">
        <v>1</v>
      </c>
      <c r="F213">
        <v>1</v>
      </c>
      <c r="G213">
        <v>29</v>
      </c>
      <c r="H213">
        <v>2</v>
      </c>
      <c r="I213" t="s">
        <v>212</v>
      </c>
      <c r="J213" t="s">
        <v>213</v>
      </c>
      <c r="K213" t="s">
        <v>214</v>
      </c>
      <c r="L213">
        <v>1368</v>
      </c>
      <c r="N213">
        <v>1011</v>
      </c>
      <c r="O213" t="s">
        <v>215</v>
      </c>
      <c r="P213" t="s">
        <v>215</v>
      </c>
      <c r="Q213">
        <v>1</v>
      </c>
      <c r="X213">
        <v>0.13200000000000001</v>
      </c>
      <c r="Y213">
        <v>0</v>
      </c>
      <c r="Z213">
        <v>493.51999999999998</v>
      </c>
      <c r="AA213">
        <v>377.79000000000002</v>
      </c>
      <c r="AB213">
        <v>0</v>
      </c>
      <c r="AC213">
        <v>0</v>
      </c>
      <c r="AD213">
        <v>1</v>
      </c>
      <c r="AE213">
        <v>0</v>
      </c>
      <c r="AG213">
        <v>0.13200000000000001</v>
      </c>
      <c r="AH213">
        <v>3</v>
      </c>
      <c r="AI213">
        <v>-1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ht="12.75">
      <c r="A214">
        <f>ROW(Source!A943)</f>
        <v>943</v>
      </c>
      <c r="B214">
        <v>52147099</v>
      </c>
      <c r="C214">
        <v>52147095</v>
      </c>
      <c r="D214">
        <v>51778536</v>
      </c>
      <c r="E214">
        <v>1</v>
      </c>
      <c r="F214">
        <v>1</v>
      </c>
      <c r="G214">
        <v>29</v>
      </c>
      <c r="H214">
        <v>2</v>
      </c>
      <c r="I214" t="s">
        <v>216</v>
      </c>
      <c r="J214" t="s">
        <v>217</v>
      </c>
      <c r="K214" t="s">
        <v>218</v>
      </c>
      <c r="L214">
        <v>1368</v>
      </c>
      <c r="N214">
        <v>1011</v>
      </c>
      <c r="O214" t="s">
        <v>215</v>
      </c>
      <c r="P214" t="s">
        <v>215</v>
      </c>
      <c r="Q214">
        <v>1</v>
      </c>
      <c r="X214">
        <v>0.050000000000000003</v>
      </c>
      <c r="Y214">
        <v>0</v>
      </c>
      <c r="Z214">
        <v>1153.51</v>
      </c>
      <c r="AA214">
        <v>408.74000000000001</v>
      </c>
      <c r="AB214">
        <v>0</v>
      </c>
      <c r="AC214">
        <v>0</v>
      </c>
      <c r="AD214">
        <v>1</v>
      </c>
      <c r="AE214">
        <v>0</v>
      </c>
      <c r="AG214">
        <v>0.050000000000000003</v>
      </c>
      <c r="AH214">
        <v>3</v>
      </c>
      <c r="AI214">
        <v>-1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ht="12.75">
      <c r="A215">
        <f>ROW(Source!A943)</f>
        <v>943</v>
      </c>
      <c r="B215">
        <v>52147100</v>
      </c>
      <c r="C215">
        <v>52147095</v>
      </c>
      <c r="D215">
        <v>51778599</v>
      </c>
      <c r="E215">
        <v>1</v>
      </c>
      <c r="F215">
        <v>1</v>
      </c>
      <c r="G215">
        <v>29</v>
      </c>
      <c r="H215">
        <v>2</v>
      </c>
      <c r="I215" t="s">
        <v>219</v>
      </c>
      <c r="J215" t="s">
        <v>220</v>
      </c>
      <c r="K215" t="s">
        <v>221</v>
      </c>
      <c r="L215">
        <v>1368</v>
      </c>
      <c r="N215">
        <v>1011</v>
      </c>
      <c r="O215" t="s">
        <v>215</v>
      </c>
      <c r="P215" t="s">
        <v>215</v>
      </c>
      <c r="Q215">
        <v>1</v>
      </c>
      <c r="X215">
        <v>0.13200000000000001</v>
      </c>
      <c r="Y215">
        <v>0</v>
      </c>
      <c r="Z215">
        <v>6.0199999999999996</v>
      </c>
      <c r="AA215">
        <v>0.02</v>
      </c>
      <c r="AB215">
        <v>0</v>
      </c>
      <c r="AC215">
        <v>0</v>
      </c>
      <c r="AD215">
        <v>1</v>
      </c>
      <c r="AE215">
        <v>0</v>
      </c>
      <c r="AG215">
        <v>0.13200000000000001</v>
      </c>
      <c r="AH215">
        <v>3</v>
      </c>
      <c r="AI215">
        <v>-1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ht="12.75">
      <c r="A216">
        <f>ROW(Source!A943)</f>
        <v>943</v>
      </c>
      <c r="B216">
        <v>52147101</v>
      </c>
      <c r="C216">
        <v>52147095</v>
      </c>
      <c r="D216">
        <v>51777824</v>
      </c>
      <c r="E216">
        <v>1</v>
      </c>
      <c r="F216">
        <v>1</v>
      </c>
      <c r="G216">
        <v>29</v>
      </c>
      <c r="H216">
        <v>2</v>
      </c>
      <c r="I216" t="s">
        <v>248</v>
      </c>
      <c r="J216" t="s">
        <v>249</v>
      </c>
      <c r="K216" t="s">
        <v>250</v>
      </c>
      <c r="L216">
        <v>1368</v>
      </c>
      <c r="N216">
        <v>1011</v>
      </c>
      <c r="O216" t="s">
        <v>215</v>
      </c>
      <c r="P216" t="s">
        <v>215</v>
      </c>
      <c r="Q216">
        <v>1</v>
      </c>
      <c r="X216">
        <v>0.088999999999999996</v>
      </c>
      <c r="Y216">
        <v>0</v>
      </c>
      <c r="Z216">
        <v>857.90999999999997</v>
      </c>
      <c r="AA216">
        <v>479.87</v>
      </c>
      <c r="AB216">
        <v>0</v>
      </c>
      <c r="AC216">
        <v>0</v>
      </c>
      <c r="AD216">
        <v>1</v>
      </c>
      <c r="AE216">
        <v>0</v>
      </c>
      <c r="AG216">
        <v>0.088999999999999996</v>
      </c>
      <c r="AH216">
        <v>3</v>
      </c>
      <c r="AI216">
        <v>-1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ht="12.75">
      <c r="A217">
        <f>ROW(Source!A943)</f>
        <v>943</v>
      </c>
      <c r="B217">
        <v>52147102</v>
      </c>
      <c r="C217">
        <v>52147095</v>
      </c>
      <c r="D217">
        <v>51781597</v>
      </c>
      <c r="E217">
        <v>1</v>
      </c>
      <c r="F217">
        <v>1</v>
      </c>
      <c r="G217">
        <v>29</v>
      </c>
      <c r="H217">
        <v>3</v>
      </c>
      <c r="I217" t="s">
        <v>251</v>
      </c>
      <c r="J217" t="s">
        <v>252</v>
      </c>
      <c r="K217" t="s">
        <v>253</v>
      </c>
      <c r="L217">
        <v>1339</v>
      </c>
      <c r="N217">
        <v>1007</v>
      </c>
      <c r="O217" t="s">
        <v>234</v>
      </c>
      <c r="P217" t="s">
        <v>234</v>
      </c>
      <c r="Q217">
        <v>1</v>
      </c>
      <c r="X217">
        <v>0.058999999999999997</v>
      </c>
      <c r="Y217">
        <v>3886.23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G217">
        <v>0.058999999999999997</v>
      </c>
      <c r="AH217">
        <v>3</v>
      </c>
      <c r="AI217">
        <v>-1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ht="12.75">
      <c r="A218">
        <f>ROW(Source!A943)</f>
        <v>943</v>
      </c>
      <c r="B218">
        <v>52147103</v>
      </c>
      <c r="C218">
        <v>52147095</v>
      </c>
      <c r="D218">
        <v>51781706</v>
      </c>
      <c r="E218">
        <v>1</v>
      </c>
      <c r="F218">
        <v>1</v>
      </c>
      <c r="G218">
        <v>29</v>
      </c>
      <c r="H218">
        <v>3</v>
      </c>
      <c r="I218" t="s">
        <v>254</v>
      </c>
      <c r="J218" t="s">
        <v>255</v>
      </c>
      <c r="K218" t="s">
        <v>256</v>
      </c>
      <c r="L218">
        <v>1339</v>
      </c>
      <c r="N218">
        <v>1007</v>
      </c>
      <c r="O218" t="s">
        <v>234</v>
      </c>
      <c r="P218" t="s">
        <v>234</v>
      </c>
      <c r="Q218">
        <v>1</v>
      </c>
      <c r="X218">
        <v>0.00059999999999999995</v>
      </c>
      <c r="Y218">
        <v>3427.48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G218">
        <v>0.00059999999999999995</v>
      </c>
      <c r="AH218">
        <v>3</v>
      </c>
      <c r="AI218">
        <v>-1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ht="12.75">
      <c r="A219">
        <f>ROW(Source!A943)</f>
        <v>943</v>
      </c>
      <c r="B219">
        <v>52147104</v>
      </c>
      <c r="C219">
        <v>52147095</v>
      </c>
      <c r="D219">
        <v>51782454</v>
      </c>
      <c r="E219">
        <v>1</v>
      </c>
      <c r="F219">
        <v>1</v>
      </c>
      <c r="G219">
        <v>29</v>
      </c>
      <c r="H219">
        <v>3</v>
      </c>
      <c r="I219" t="s">
        <v>257</v>
      </c>
      <c r="J219" t="s">
        <v>258</v>
      </c>
      <c r="K219" t="s">
        <v>259</v>
      </c>
      <c r="L219">
        <v>1339</v>
      </c>
      <c r="N219">
        <v>1007</v>
      </c>
      <c r="O219" t="s">
        <v>234</v>
      </c>
      <c r="P219" t="s">
        <v>234</v>
      </c>
      <c r="Q219">
        <v>1</v>
      </c>
      <c r="X219">
        <v>0.0436</v>
      </c>
      <c r="Y219">
        <v>7871.6899999999996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G219">
        <v>0.0436</v>
      </c>
      <c r="AH219">
        <v>3</v>
      </c>
      <c r="AI219">
        <v>-1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ht="12.75">
      <c r="A220">
        <f>ROW(Source!A943)</f>
        <v>943</v>
      </c>
      <c r="B220">
        <v>52147105</v>
      </c>
      <c r="C220">
        <v>52147095</v>
      </c>
      <c r="D220">
        <v>51776804</v>
      </c>
      <c r="E220">
        <v>29</v>
      </c>
      <c r="F220">
        <v>1</v>
      </c>
      <c r="G220">
        <v>29</v>
      </c>
      <c r="H220">
        <v>3</v>
      </c>
      <c r="I220" t="s">
        <v>110</v>
      </c>
      <c r="K220" t="s">
        <v>111</v>
      </c>
      <c r="L220">
        <v>1348</v>
      </c>
      <c r="N220">
        <v>1009</v>
      </c>
      <c r="O220" t="s">
        <v>112</v>
      </c>
      <c r="P220" t="s">
        <v>112</v>
      </c>
      <c r="Q220">
        <v>1000</v>
      </c>
      <c r="X220">
        <v>0.246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G220">
        <v>0.246</v>
      </c>
      <c r="AH220">
        <v>2</v>
      </c>
      <c r="AI220">
        <v>52147096</v>
      </c>
      <c r="AJ220">
        <v>4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ht="12.75">
      <c r="A221">
        <f>ROW(Source!A945)</f>
        <v>945</v>
      </c>
      <c r="B221">
        <v>52147108</v>
      </c>
      <c r="C221">
        <v>52147107</v>
      </c>
      <c r="D221">
        <v>51778525</v>
      </c>
      <c r="E221">
        <v>1</v>
      </c>
      <c r="F221">
        <v>1</v>
      </c>
      <c r="G221">
        <v>29</v>
      </c>
      <c r="H221">
        <v>2</v>
      </c>
      <c r="I221" t="s">
        <v>242</v>
      </c>
      <c r="J221" t="s">
        <v>243</v>
      </c>
      <c r="K221" t="s">
        <v>244</v>
      </c>
      <c r="L221">
        <v>1368</v>
      </c>
      <c r="N221">
        <v>1011</v>
      </c>
      <c r="O221" t="s">
        <v>215</v>
      </c>
      <c r="P221" t="s">
        <v>215</v>
      </c>
      <c r="Q221">
        <v>1</v>
      </c>
      <c r="X221">
        <v>0.02</v>
      </c>
      <c r="Y221">
        <v>0</v>
      </c>
      <c r="Z221">
        <v>1070.1199999999999</v>
      </c>
      <c r="AA221">
        <v>332.66000000000003</v>
      </c>
      <c r="AB221">
        <v>0</v>
      </c>
      <c r="AC221">
        <v>0</v>
      </c>
      <c r="AD221">
        <v>1</v>
      </c>
      <c r="AE221">
        <v>0</v>
      </c>
      <c r="AG221">
        <v>0.02</v>
      </c>
      <c r="AH221">
        <v>3</v>
      </c>
      <c r="AI221">
        <v>-1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ht="12.75">
      <c r="A222">
        <f>ROW(Source!A945)</f>
        <v>945</v>
      </c>
      <c r="B222">
        <v>52147109</v>
      </c>
      <c r="C222">
        <v>52147107</v>
      </c>
      <c r="D222">
        <v>51778526</v>
      </c>
      <c r="E222">
        <v>1</v>
      </c>
      <c r="F222">
        <v>1</v>
      </c>
      <c r="G222">
        <v>29</v>
      </c>
      <c r="H222">
        <v>2</v>
      </c>
      <c r="I222" t="s">
        <v>245</v>
      </c>
      <c r="J222" t="s">
        <v>246</v>
      </c>
      <c r="K222" t="s">
        <v>247</v>
      </c>
      <c r="L222">
        <v>1368</v>
      </c>
      <c r="N222">
        <v>1011</v>
      </c>
      <c r="O222" t="s">
        <v>215</v>
      </c>
      <c r="P222" t="s">
        <v>215</v>
      </c>
      <c r="Q222">
        <v>1</v>
      </c>
      <c r="X222">
        <v>0.017999999999999999</v>
      </c>
      <c r="Y222">
        <v>0</v>
      </c>
      <c r="Z222">
        <v>1080.76</v>
      </c>
      <c r="AA222">
        <v>332.99000000000001</v>
      </c>
      <c r="AB222">
        <v>0</v>
      </c>
      <c r="AC222">
        <v>0</v>
      </c>
      <c r="AD222">
        <v>1</v>
      </c>
      <c r="AE222">
        <v>0</v>
      </c>
      <c r="AG222">
        <v>0.017999999999999999</v>
      </c>
      <c r="AH222">
        <v>3</v>
      </c>
      <c r="AI222">
        <v>-1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ht="12.75">
      <c r="A223">
        <f>ROW(Source!A946)</f>
        <v>946</v>
      </c>
      <c r="B223">
        <v>52147111</v>
      </c>
      <c r="C223">
        <v>52147110</v>
      </c>
      <c r="D223">
        <v>51778525</v>
      </c>
      <c r="E223">
        <v>1</v>
      </c>
      <c r="F223">
        <v>1</v>
      </c>
      <c r="G223">
        <v>29</v>
      </c>
      <c r="H223">
        <v>2</v>
      </c>
      <c r="I223" t="s">
        <v>242</v>
      </c>
      <c r="J223" t="s">
        <v>243</v>
      </c>
      <c r="K223" t="s">
        <v>244</v>
      </c>
      <c r="L223">
        <v>1368</v>
      </c>
      <c r="N223">
        <v>1011</v>
      </c>
      <c r="O223" t="s">
        <v>215</v>
      </c>
      <c r="P223" t="s">
        <v>215</v>
      </c>
      <c r="Q223">
        <v>1</v>
      </c>
      <c r="X223">
        <v>1326.51</v>
      </c>
      <c r="Y223">
        <v>0</v>
      </c>
      <c r="Z223">
        <v>1070.1199999999999</v>
      </c>
      <c r="AA223">
        <v>332.66000000000003</v>
      </c>
      <c r="AB223">
        <v>0</v>
      </c>
      <c r="AC223">
        <v>0</v>
      </c>
      <c r="AD223">
        <v>1</v>
      </c>
      <c r="AE223">
        <v>0</v>
      </c>
      <c r="AF223" t="s">
        <v>122</v>
      </c>
      <c r="AG223">
        <v>67652.009999999995</v>
      </c>
      <c r="AH223">
        <v>3</v>
      </c>
      <c r="AI223">
        <v>-1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ht="12.75">
      <c r="A224">
        <f>ROW(Source!A946)</f>
        <v>946</v>
      </c>
      <c r="B224">
        <v>52147112</v>
      </c>
      <c r="C224">
        <v>52147110</v>
      </c>
      <c r="D224">
        <v>51778526</v>
      </c>
      <c r="E224">
        <v>1</v>
      </c>
      <c r="F224">
        <v>1</v>
      </c>
      <c r="G224">
        <v>29</v>
      </c>
      <c r="H224">
        <v>2</v>
      </c>
      <c r="I224" t="s">
        <v>245</v>
      </c>
      <c r="J224" t="s">
        <v>246</v>
      </c>
      <c r="K224" t="s">
        <v>247</v>
      </c>
      <c r="L224">
        <v>1368</v>
      </c>
      <c r="N224">
        <v>1011</v>
      </c>
      <c r="O224" t="s">
        <v>215</v>
      </c>
      <c r="P224" t="s">
        <v>215</v>
      </c>
      <c r="Q224">
        <v>1</v>
      </c>
      <c r="X224">
        <v>1061.2080000000001</v>
      </c>
      <c r="Y224">
        <v>0</v>
      </c>
      <c r="Z224">
        <v>1080.76</v>
      </c>
      <c r="AA224">
        <v>332.99000000000001</v>
      </c>
      <c r="AB224">
        <v>0</v>
      </c>
      <c r="AC224">
        <v>0</v>
      </c>
      <c r="AD224">
        <v>1</v>
      </c>
      <c r="AE224">
        <v>0</v>
      </c>
      <c r="AF224" t="s">
        <v>122</v>
      </c>
      <c r="AG224">
        <v>54121.608</v>
      </c>
      <c r="AH224">
        <v>3</v>
      </c>
      <c r="AI224">
        <v>-1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ht="12.75">
      <c r="A225">
        <f>ROW(Source!A1024)</f>
        <v>1024</v>
      </c>
      <c r="B225">
        <v>52146247</v>
      </c>
      <c r="C225">
        <v>52144339</v>
      </c>
      <c r="D225">
        <v>51776802</v>
      </c>
      <c r="E225">
        <v>29</v>
      </c>
      <c r="F225">
        <v>1</v>
      </c>
      <c r="G225">
        <v>29</v>
      </c>
      <c r="H225">
        <v>1</v>
      </c>
      <c r="I225" t="s">
        <v>209</v>
      </c>
      <c r="K225" t="s">
        <v>210</v>
      </c>
      <c r="L225">
        <v>1191</v>
      </c>
      <c r="N225">
        <v>1013</v>
      </c>
      <c r="O225" t="s">
        <v>211</v>
      </c>
      <c r="P225" t="s">
        <v>211</v>
      </c>
      <c r="Q225">
        <v>1</v>
      </c>
      <c r="X225">
        <v>0.23000000000000001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1</v>
      </c>
      <c r="AG225">
        <v>0.23000000000000001</v>
      </c>
      <c r="AH225">
        <v>3</v>
      </c>
      <c r="AI225">
        <v>-1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ht="12.75">
      <c r="A226">
        <f>ROW(Source!A1024)</f>
        <v>1024</v>
      </c>
      <c r="B226">
        <v>52146248</v>
      </c>
      <c r="C226">
        <v>52144339</v>
      </c>
      <c r="D226">
        <v>51778070</v>
      </c>
      <c r="E226">
        <v>1</v>
      </c>
      <c r="F226">
        <v>1</v>
      </c>
      <c r="G226">
        <v>29</v>
      </c>
      <c r="H226">
        <v>2</v>
      </c>
      <c r="I226" t="s">
        <v>212</v>
      </c>
      <c r="J226" t="s">
        <v>213</v>
      </c>
      <c r="K226" t="s">
        <v>214</v>
      </c>
      <c r="L226">
        <v>1368</v>
      </c>
      <c r="N226">
        <v>1011</v>
      </c>
      <c r="O226" t="s">
        <v>215</v>
      </c>
      <c r="P226" t="s">
        <v>215</v>
      </c>
      <c r="Q226">
        <v>1</v>
      </c>
      <c r="X226">
        <v>0.036999999999999998</v>
      </c>
      <c r="Y226">
        <v>0</v>
      </c>
      <c r="Z226">
        <v>493.51999999999998</v>
      </c>
      <c r="AA226">
        <v>377.79000000000002</v>
      </c>
      <c r="AB226">
        <v>0</v>
      </c>
      <c r="AC226">
        <v>0</v>
      </c>
      <c r="AD226">
        <v>1</v>
      </c>
      <c r="AE226">
        <v>0</v>
      </c>
      <c r="AG226">
        <v>0.036999999999999998</v>
      </c>
      <c r="AH226">
        <v>3</v>
      </c>
      <c r="AI226">
        <v>-1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ht="12.75">
      <c r="A227">
        <f>ROW(Source!A1024)</f>
        <v>1024</v>
      </c>
      <c r="B227">
        <v>52146249</v>
      </c>
      <c r="C227">
        <v>52144339</v>
      </c>
      <c r="D227">
        <v>51778536</v>
      </c>
      <c r="E227">
        <v>1</v>
      </c>
      <c r="F227">
        <v>1</v>
      </c>
      <c r="G227">
        <v>29</v>
      </c>
      <c r="H227">
        <v>2</v>
      </c>
      <c r="I227" t="s">
        <v>216</v>
      </c>
      <c r="J227" t="s">
        <v>217</v>
      </c>
      <c r="K227" t="s">
        <v>218</v>
      </c>
      <c r="L227">
        <v>1368</v>
      </c>
      <c r="N227">
        <v>1011</v>
      </c>
      <c r="O227" t="s">
        <v>215</v>
      </c>
      <c r="P227" t="s">
        <v>215</v>
      </c>
      <c r="Q227">
        <v>1</v>
      </c>
      <c r="X227">
        <v>0.01</v>
      </c>
      <c r="Y227">
        <v>0</v>
      </c>
      <c r="Z227">
        <v>1153.51</v>
      </c>
      <c r="AA227">
        <v>408.74000000000001</v>
      </c>
      <c r="AB227">
        <v>0</v>
      </c>
      <c r="AC227">
        <v>0</v>
      </c>
      <c r="AD227">
        <v>1</v>
      </c>
      <c r="AE227">
        <v>0</v>
      </c>
      <c r="AG227">
        <v>0.01</v>
      </c>
      <c r="AH227">
        <v>3</v>
      </c>
      <c r="AI227">
        <v>-1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ht="12.75">
      <c r="A228">
        <f>ROW(Source!A1024)</f>
        <v>1024</v>
      </c>
      <c r="B228">
        <v>52146250</v>
      </c>
      <c r="C228">
        <v>52144339</v>
      </c>
      <c r="D228">
        <v>51778599</v>
      </c>
      <c r="E228">
        <v>1</v>
      </c>
      <c r="F228">
        <v>1</v>
      </c>
      <c r="G228">
        <v>29</v>
      </c>
      <c r="H228">
        <v>2</v>
      </c>
      <c r="I228" t="s">
        <v>219</v>
      </c>
      <c r="J228" t="s">
        <v>220</v>
      </c>
      <c r="K228" t="s">
        <v>221</v>
      </c>
      <c r="L228">
        <v>1368</v>
      </c>
      <c r="N228">
        <v>1011</v>
      </c>
      <c r="O228" t="s">
        <v>215</v>
      </c>
      <c r="P228" t="s">
        <v>215</v>
      </c>
      <c r="Q228">
        <v>1</v>
      </c>
      <c r="X228">
        <v>0.027</v>
      </c>
      <c r="Y228">
        <v>0</v>
      </c>
      <c r="Z228">
        <v>6.0199999999999996</v>
      </c>
      <c r="AA228">
        <v>0.02</v>
      </c>
      <c r="AB228">
        <v>0</v>
      </c>
      <c r="AC228">
        <v>0</v>
      </c>
      <c r="AD228">
        <v>1</v>
      </c>
      <c r="AE228">
        <v>0</v>
      </c>
      <c r="AG228">
        <v>0.027</v>
      </c>
      <c r="AH228">
        <v>3</v>
      </c>
      <c r="AI228">
        <v>-1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ht="12.75">
      <c r="A229">
        <f>ROW(Source!A1024)</f>
        <v>1024</v>
      </c>
      <c r="B229">
        <v>52146251</v>
      </c>
      <c r="C229">
        <v>52144339</v>
      </c>
      <c r="D229">
        <v>51777904</v>
      </c>
      <c r="E229">
        <v>1</v>
      </c>
      <c r="F229">
        <v>1</v>
      </c>
      <c r="G229">
        <v>29</v>
      </c>
      <c r="H229">
        <v>2</v>
      </c>
      <c r="I229" t="s">
        <v>222</v>
      </c>
      <c r="J229" t="s">
        <v>223</v>
      </c>
      <c r="K229" t="s">
        <v>224</v>
      </c>
      <c r="L229">
        <v>1368</v>
      </c>
      <c r="N229">
        <v>1011</v>
      </c>
      <c r="O229" t="s">
        <v>215</v>
      </c>
      <c r="P229" t="s">
        <v>215</v>
      </c>
      <c r="Q229">
        <v>1</v>
      </c>
      <c r="X229">
        <v>0.040000000000000001</v>
      </c>
      <c r="Y229">
        <v>0</v>
      </c>
      <c r="Z229">
        <v>951.19000000000005</v>
      </c>
      <c r="AA229">
        <v>416.57999999999998</v>
      </c>
      <c r="AB229">
        <v>0</v>
      </c>
      <c r="AC229">
        <v>0</v>
      </c>
      <c r="AD229">
        <v>1</v>
      </c>
      <c r="AE229">
        <v>0</v>
      </c>
      <c r="AG229">
        <v>0.040000000000000001</v>
      </c>
      <c r="AH229">
        <v>3</v>
      </c>
      <c r="AI229">
        <v>-1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ht="12.75">
      <c r="A230">
        <f>ROW(Source!A1024)</f>
        <v>1024</v>
      </c>
      <c r="B230">
        <v>52146252</v>
      </c>
      <c r="C230">
        <v>52144339</v>
      </c>
      <c r="D230">
        <v>51777957</v>
      </c>
      <c r="E230">
        <v>1</v>
      </c>
      <c r="F230">
        <v>1</v>
      </c>
      <c r="G230">
        <v>29</v>
      </c>
      <c r="H230">
        <v>2</v>
      </c>
      <c r="I230" t="s">
        <v>225</v>
      </c>
      <c r="J230" t="s">
        <v>226</v>
      </c>
      <c r="K230" t="s">
        <v>227</v>
      </c>
      <c r="L230">
        <v>1368</v>
      </c>
      <c r="N230">
        <v>1011</v>
      </c>
      <c r="O230" t="s">
        <v>215</v>
      </c>
      <c r="P230" t="s">
        <v>215</v>
      </c>
      <c r="Q230">
        <v>1</v>
      </c>
      <c r="X230">
        <v>0.014</v>
      </c>
      <c r="Y230">
        <v>0</v>
      </c>
      <c r="Z230">
        <v>1679.4300000000001</v>
      </c>
      <c r="AA230">
        <v>525.90999999999997</v>
      </c>
      <c r="AB230">
        <v>0</v>
      </c>
      <c r="AC230">
        <v>0</v>
      </c>
      <c r="AD230">
        <v>1</v>
      </c>
      <c r="AE230">
        <v>0</v>
      </c>
      <c r="AG230">
        <v>0.014</v>
      </c>
      <c r="AH230">
        <v>3</v>
      </c>
      <c r="AI230">
        <v>-1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ht="12.75">
      <c r="A231">
        <f>ROW(Source!A1024)</f>
        <v>1024</v>
      </c>
      <c r="B231">
        <v>52146253</v>
      </c>
      <c r="C231">
        <v>52144339</v>
      </c>
      <c r="D231">
        <v>51778722</v>
      </c>
      <c r="E231">
        <v>1</v>
      </c>
      <c r="F231">
        <v>1</v>
      </c>
      <c r="G231">
        <v>29</v>
      </c>
      <c r="H231">
        <v>3</v>
      </c>
      <c r="I231" t="s">
        <v>228</v>
      </c>
      <c r="J231" t="s">
        <v>229</v>
      </c>
      <c r="K231" t="s">
        <v>230</v>
      </c>
      <c r="L231">
        <v>1348</v>
      </c>
      <c r="N231">
        <v>1009</v>
      </c>
      <c r="O231" t="s">
        <v>112</v>
      </c>
      <c r="P231" t="s">
        <v>112</v>
      </c>
      <c r="Q231">
        <v>1000</v>
      </c>
      <c r="X231">
        <v>0.00080000000000000004</v>
      </c>
      <c r="Y231">
        <v>34834.18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  <c r="AG231">
        <v>0.00080000000000000004</v>
      </c>
      <c r="AH231">
        <v>3</v>
      </c>
      <c r="AI231">
        <v>-1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ht="12.75">
      <c r="A232">
        <f>ROW(Source!A1024)</f>
        <v>1024</v>
      </c>
      <c r="B232">
        <v>52146254</v>
      </c>
      <c r="C232">
        <v>52144339</v>
      </c>
      <c r="D232">
        <v>51780660</v>
      </c>
      <c r="E232">
        <v>1</v>
      </c>
      <c r="F232">
        <v>1</v>
      </c>
      <c r="G232">
        <v>29</v>
      </c>
      <c r="H232">
        <v>3</v>
      </c>
      <c r="I232" t="s">
        <v>231</v>
      </c>
      <c r="J232" t="s">
        <v>232</v>
      </c>
      <c r="K232" t="s">
        <v>233</v>
      </c>
      <c r="L232">
        <v>1339</v>
      </c>
      <c r="N232">
        <v>1007</v>
      </c>
      <c r="O232" t="s">
        <v>234</v>
      </c>
      <c r="P232" t="s">
        <v>234</v>
      </c>
      <c r="Q232">
        <v>1</v>
      </c>
      <c r="X232">
        <v>0.0032000000000000002</v>
      </c>
      <c r="Y232">
        <v>36.310000000000002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G232">
        <v>0.0032000000000000002</v>
      </c>
      <c r="AH232">
        <v>3</v>
      </c>
      <c r="AI232">
        <v>-1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ht="12.75">
      <c r="A233">
        <f>ROW(Source!A1024)</f>
        <v>1024</v>
      </c>
      <c r="B233">
        <v>52146255</v>
      </c>
      <c r="C233">
        <v>52144339</v>
      </c>
      <c r="D233">
        <v>51780932</v>
      </c>
      <c r="E233">
        <v>1</v>
      </c>
      <c r="F233">
        <v>1</v>
      </c>
      <c r="G233">
        <v>29</v>
      </c>
      <c r="H233">
        <v>3</v>
      </c>
      <c r="I233" t="s">
        <v>235</v>
      </c>
      <c r="J233" t="s">
        <v>236</v>
      </c>
      <c r="K233" t="s">
        <v>237</v>
      </c>
      <c r="L233">
        <v>1354</v>
      </c>
      <c r="N233">
        <v>1010</v>
      </c>
      <c r="O233" t="s">
        <v>238</v>
      </c>
      <c r="P233" t="s">
        <v>238</v>
      </c>
      <c r="Q233">
        <v>1</v>
      </c>
      <c r="X233">
        <v>0.070000000000000007</v>
      </c>
      <c r="Y233">
        <v>139.55000000000001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G233">
        <v>0.070000000000000007</v>
      </c>
      <c r="AH233">
        <v>3</v>
      </c>
      <c r="AI233">
        <v>-1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ht="12.75">
      <c r="A234">
        <f>ROW(Source!A1024)</f>
        <v>1024</v>
      </c>
      <c r="B234">
        <v>52146256</v>
      </c>
      <c r="C234">
        <v>52144339</v>
      </c>
      <c r="D234">
        <v>51781842</v>
      </c>
      <c r="E234">
        <v>1</v>
      </c>
      <c r="F234">
        <v>1</v>
      </c>
      <c r="G234">
        <v>29</v>
      </c>
      <c r="H234">
        <v>3</v>
      </c>
      <c r="I234" t="s">
        <v>239</v>
      </c>
      <c r="J234" t="s">
        <v>240</v>
      </c>
      <c r="K234" t="s">
        <v>241</v>
      </c>
      <c r="L234">
        <v>1348</v>
      </c>
      <c r="N234">
        <v>1009</v>
      </c>
      <c r="O234" t="s">
        <v>112</v>
      </c>
      <c r="P234" t="s">
        <v>112</v>
      </c>
      <c r="Q234">
        <v>1000</v>
      </c>
      <c r="X234">
        <v>0.105</v>
      </c>
      <c r="Y234">
        <v>3247.4899999999998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G234">
        <v>0.105</v>
      </c>
      <c r="AH234">
        <v>3</v>
      </c>
      <c r="AI234">
        <v>-1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ht="12.75">
      <c r="A235">
        <f>ROW(Source!A1024)</f>
        <v>1024</v>
      </c>
      <c r="B235">
        <v>52146257</v>
      </c>
      <c r="C235">
        <v>52144339</v>
      </c>
      <c r="D235">
        <v>51776804</v>
      </c>
      <c r="E235">
        <v>29</v>
      </c>
      <c r="F235">
        <v>1</v>
      </c>
      <c r="G235">
        <v>29</v>
      </c>
      <c r="H235">
        <v>3</v>
      </c>
      <c r="I235" t="s">
        <v>110</v>
      </c>
      <c r="K235" t="s">
        <v>111</v>
      </c>
      <c r="L235">
        <v>1348</v>
      </c>
      <c r="N235">
        <v>1009</v>
      </c>
      <c r="O235" t="s">
        <v>112</v>
      </c>
      <c r="P235" t="s">
        <v>112</v>
      </c>
      <c r="Q235">
        <v>1000</v>
      </c>
      <c r="X235">
        <v>0.12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G235">
        <v>0.12</v>
      </c>
      <c r="AH235">
        <v>3</v>
      </c>
      <c r="AI235">
        <v>-1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ht="12.75">
      <c r="A236">
        <f>ROW(Source!A1026)</f>
        <v>1026</v>
      </c>
      <c r="B236">
        <v>52146258</v>
      </c>
      <c r="C236">
        <v>52144363</v>
      </c>
      <c r="D236">
        <v>51778525</v>
      </c>
      <c r="E236">
        <v>1</v>
      </c>
      <c r="F236">
        <v>1</v>
      </c>
      <c r="G236">
        <v>29</v>
      </c>
      <c r="H236">
        <v>2</v>
      </c>
      <c r="I236" t="s">
        <v>242</v>
      </c>
      <c r="J236" t="s">
        <v>243</v>
      </c>
      <c r="K236" t="s">
        <v>244</v>
      </c>
      <c r="L236">
        <v>1368</v>
      </c>
      <c r="N236">
        <v>1011</v>
      </c>
      <c r="O236" t="s">
        <v>215</v>
      </c>
      <c r="P236" t="s">
        <v>215</v>
      </c>
      <c r="Q236">
        <v>1</v>
      </c>
      <c r="X236">
        <v>0.02</v>
      </c>
      <c r="Y236">
        <v>0</v>
      </c>
      <c r="Z236">
        <v>1070.1199999999999</v>
      </c>
      <c r="AA236">
        <v>332.66000000000003</v>
      </c>
      <c r="AB236">
        <v>0</v>
      </c>
      <c r="AC236">
        <v>0</v>
      </c>
      <c r="AD236">
        <v>1</v>
      </c>
      <c r="AE236">
        <v>0</v>
      </c>
      <c r="AG236">
        <v>0.02</v>
      </c>
      <c r="AH236">
        <v>3</v>
      </c>
      <c r="AI236">
        <v>-1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ht="12.75">
      <c r="A237">
        <f>ROW(Source!A1026)</f>
        <v>1026</v>
      </c>
      <c r="B237">
        <v>52146259</v>
      </c>
      <c r="C237">
        <v>52144363</v>
      </c>
      <c r="D237">
        <v>51778526</v>
      </c>
      <c r="E237">
        <v>1</v>
      </c>
      <c r="F237">
        <v>1</v>
      </c>
      <c r="G237">
        <v>29</v>
      </c>
      <c r="H237">
        <v>2</v>
      </c>
      <c r="I237" t="s">
        <v>245</v>
      </c>
      <c r="J237" t="s">
        <v>246</v>
      </c>
      <c r="K237" t="s">
        <v>247</v>
      </c>
      <c r="L237">
        <v>1368</v>
      </c>
      <c r="N237">
        <v>1011</v>
      </c>
      <c r="O237" t="s">
        <v>215</v>
      </c>
      <c r="P237" t="s">
        <v>215</v>
      </c>
      <c r="Q237">
        <v>1</v>
      </c>
      <c r="X237">
        <v>0.017999999999999999</v>
      </c>
      <c r="Y237">
        <v>0</v>
      </c>
      <c r="Z237">
        <v>1080.76</v>
      </c>
      <c r="AA237">
        <v>332.99000000000001</v>
      </c>
      <c r="AB237">
        <v>0</v>
      </c>
      <c r="AC237">
        <v>0</v>
      </c>
      <c r="AD237">
        <v>1</v>
      </c>
      <c r="AE237">
        <v>0</v>
      </c>
      <c r="AG237">
        <v>0.017999999999999999</v>
      </c>
      <c r="AH237">
        <v>3</v>
      </c>
      <c r="AI237">
        <v>-1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ht="12.75">
      <c r="A238">
        <f>ROW(Source!A1027)</f>
        <v>1027</v>
      </c>
      <c r="B238">
        <v>52146260</v>
      </c>
      <c r="C238">
        <v>52144368</v>
      </c>
      <c r="D238">
        <v>51778525</v>
      </c>
      <c r="E238">
        <v>1</v>
      </c>
      <c r="F238">
        <v>1</v>
      </c>
      <c r="G238">
        <v>29</v>
      </c>
      <c r="H238">
        <v>2</v>
      </c>
      <c r="I238" t="s">
        <v>242</v>
      </c>
      <c r="J238" t="s">
        <v>243</v>
      </c>
      <c r="K238" t="s">
        <v>244</v>
      </c>
      <c r="L238">
        <v>1368</v>
      </c>
      <c r="N238">
        <v>1011</v>
      </c>
      <c r="O238" t="s">
        <v>215</v>
      </c>
      <c r="P238" t="s">
        <v>215</v>
      </c>
      <c r="Q238">
        <v>1</v>
      </c>
      <c r="X238">
        <v>0.01</v>
      </c>
      <c r="Y238">
        <v>0</v>
      </c>
      <c r="Z238">
        <v>1070.1199999999999</v>
      </c>
      <c r="AA238">
        <v>332.66000000000003</v>
      </c>
      <c r="AB238">
        <v>0</v>
      </c>
      <c r="AC238">
        <v>0</v>
      </c>
      <c r="AD238">
        <v>1</v>
      </c>
      <c r="AE238">
        <v>0</v>
      </c>
      <c r="AF238" t="s">
        <v>122</v>
      </c>
      <c r="AG238">
        <v>0.51000000000000001</v>
      </c>
      <c r="AH238">
        <v>3</v>
      </c>
      <c r="AI238">
        <v>-1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ht="12.75">
      <c r="A239">
        <f>ROW(Source!A1027)</f>
        <v>1027</v>
      </c>
      <c r="B239">
        <v>52146261</v>
      </c>
      <c r="C239">
        <v>52144368</v>
      </c>
      <c r="D239">
        <v>51778526</v>
      </c>
      <c r="E239">
        <v>1</v>
      </c>
      <c r="F239">
        <v>1</v>
      </c>
      <c r="G239">
        <v>29</v>
      </c>
      <c r="H239">
        <v>2</v>
      </c>
      <c r="I239" t="s">
        <v>245</v>
      </c>
      <c r="J239" t="s">
        <v>246</v>
      </c>
      <c r="K239" t="s">
        <v>247</v>
      </c>
      <c r="L239">
        <v>1368</v>
      </c>
      <c r="N239">
        <v>1011</v>
      </c>
      <c r="O239" t="s">
        <v>215</v>
      </c>
      <c r="P239" t="s">
        <v>215</v>
      </c>
      <c r="Q239">
        <v>1</v>
      </c>
      <c r="X239">
        <v>0.0080000000000000002</v>
      </c>
      <c r="Y239">
        <v>0</v>
      </c>
      <c r="Z239">
        <v>1080.76</v>
      </c>
      <c r="AA239">
        <v>332.99000000000001</v>
      </c>
      <c r="AB239">
        <v>0</v>
      </c>
      <c r="AC239">
        <v>0</v>
      </c>
      <c r="AD239">
        <v>1</v>
      </c>
      <c r="AE239">
        <v>0</v>
      </c>
      <c r="AF239" t="s">
        <v>122</v>
      </c>
      <c r="AG239">
        <v>0.40799999999999997</v>
      </c>
      <c r="AH239">
        <v>3</v>
      </c>
      <c r="AI239">
        <v>-1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ht="12.75">
      <c r="A240">
        <f>ROW(Source!A1067)</f>
        <v>1067</v>
      </c>
      <c r="B240">
        <v>52146262</v>
      </c>
      <c r="C240">
        <v>52144373</v>
      </c>
      <c r="D240">
        <v>51776802</v>
      </c>
      <c r="E240">
        <v>29</v>
      </c>
      <c r="F240">
        <v>1</v>
      </c>
      <c r="G240">
        <v>29</v>
      </c>
      <c r="H240">
        <v>1</v>
      </c>
      <c r="I240" t="s">
        <v>209</v>
      </c>
      <c r="K240" t="s">
        <v>210</v>
      </c>
      <c r="L240">
        <v>1191</v>
      </c>
      <c r="N240">
        <v>1013</v>
      </c>
      <c r="O240" t="s">
        <v>211</v>
      </c>
      <c r="P240" t="s">
        <v>211</v>
      </c>
      <c r="Q240">
        <v>1</v>
      </c>
      <c r="X240">
        <v>0.66000000000000003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1</v>
      </c>
      <c r="AG240">
        <v>0.66000000000000003</v>
      </c>
      <c r="AH240">
        <v>3</v>
      </c>
      <c r="AI240">
        <v>-1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ht="12.75">
      <c r="A241">
        <f>ROW(Source!A1067)</f>
        <v>1067</v>
      </c>
      <c r="B241">
        <v>52146263</v>
      </c>
      <c r="C241">
        <v>52144373</v>
      </c>
      <c r="D241">
        <v>51778070</v>
      </c>
      <c r="E241">
        <v>1</v>
      </c>
      <c r="F241">
        <v>1</v>
      </c>
      <c r="G241">
        <v>29</v>
      </c>
      <c r="H241">
        <v>2</v>
      </c>
      <c r="I241" t="s">
        <v>212</v>
      </c>
      <c r="J241" t="s">
        <v>213</v>
      </c>
      <c r="K241" t="s">
        <v>214</v>
      </c>
      <c r="L241">
        <v>1368</v>
      </c>
      <c r="N241">
        <v>1011</v>
      </c>
      <c r="O241" t="s">
        <v>215</v>
      </c>
      <c r="P241" t="s">
        <v>215</v>
      </c>
      <c r="Q241">
        <v>1</v>
      </c>
      <c r="X241">
        <v>0.13200000000000001</v>
      </c>
      <c r="Y241">
        <v>0</v>
      </c>
      <c r="Z241">
        <v>493.51999999999998</v>
      </c>
      <c r="AA241">
        <v>377.79000000000002</v>
      </c>
      <c r="AB241">
        <v>0</v>
      </c>
      <c r="AC241">
        <v>0</v>
      </c>
      <c r="AD241">
        <v>1</v>
      </c>
      <c r="AE241">
        <v>0</v>
      </c>
      <c r="AG241">
        <v>0.13200000000000001</v>
      </c>
      <c r="AH241">
        <v>3</v>
      </c>
      <c r="AI241">
        <v>-1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ht="12.75">
      <c r="A242">
        <f>ROW(Source!A1067)</f>
        <v>1067</v>
      </c>
      <c r="B242">
        <v>52146264</v>
      </c>
      <c r="C242">
        <v>52144373</v>
      </c>
      <c r="D242">
        <v>51778536</v>
      </c>
      <c r="E242">
        <v>1</v>
      </c>
      <c r="F242">
        <v>1</v>
      </c>
      <c r="G242">
        <v>29</v>
      </c>
      <c r="H242">
        <v>2</v>
      </c>
      <c r="I242" t="s">
        <v>216</v>
      </c>
      <c r="J242" t="s">
        <v>217</v>
      </c>
      <c r="K242" t="s">
        <v>218</v>
      </c>
      <c r="L242">
        <v>1368</v>
      </c>
      <c r="N242">
        <v>1011</v>
      </c>
      <c r="O242" t="s">
        <v>215</v>
      </c>
      <c r="P242" t="s">
        <v>215</v>
      </c>
      <c r="Q242">
        <v>1</v>
      </c>
      <c r="X242">
        <v>0.050000000000000003</v>
      </c>
      <c r="Y242">
        <v>0</v>
      </c>
      <c r="Z242">
        <v>1153.51</v>
      </c>
      <c r="AA242">
        <v>408.74000000000001</v>
      </c>
      <c r="AB242">
        <v>0</v>
      </c>
      <c r="AC242">
        <v>0</v>
      </c>
      <c r="AD242">
        <v>1</v>
      </c>
      <c r="AE242">
        <v>0</v>
      </c>
      <c r="AG242">
        <v>0.050000000000000003</v>
      </c>
      <c r="AH242">
        <v>3</v>
      </c>
      <c r="AI242">
        <v>-1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ht="12.75">
      <c r="A243">
        <f>ROW(Source!A1067)</f>
        <v>1067</v>
      </c>
      <c r="B243">
        <v>52146265</v>
      </c>
      <c r="C243">
        <v>52144373</v>
      </c>
      <c r="D243">
        <v>51778599</v>
      </c>
      <c r="E243">
        <v>1</v>
      </c>
      <c r="F243">
        <v>1</v>
      </c>
      <c r="G243">
        <v>29</v>
      </c>
      <c r="H243">
        <v>2</v>
      </c>
      <c r="I243" t="s">
        <v>219</v>
      </c>
      <c r="J243" t="s">
        <v>220</v>
      </c>
      <c r="K243" t="s">
        <v>221</v>
      </c>
      <c r="L243">
        <v>1368</v>
      </c>
      <c r="N243">
        <v>1011</v>
      </c>
      <c r="O243" t="s">
        <v>215</v>
      </c>
      <c r="P243" t="s">
        <v>215</v>
      </c>
      <c r="Q243">
        <v>1</v>
      </c>
      <c r="X243">
        <v>0.13200000000000001</v>
      </c>
      <c r="Y243">
        <v>0</v>
      </c>
      <c r="Z243">
        <v>6.0199999999999996</v>
      </c>
      <c r="AA243">
        <v>0.02</v>
      </c>
      <c r="AB243">
        <v>0</v>
      </c>
      <c r="AC243">
        <v>0</v>
      </c>
      <c r="AD243">
        <v>1</v>
      </c>
      <c r="AE243">
        <v>0</v>
      </c>
      <c r="AG243">
        <v>0.13200000000000001</v>
      </c>
      <c r="AH243">
        <v>3</v>
      </c>
      <c r="AI243">
        <v>-1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ht="12.75">
      <c r="A244">
        <f>ROW(Source!A1067)</f>
        <v>1067</v>
      </c>
      <c r="B244">
        <v>52146266</v>
      </c>
      <c r="C244">
        <v>52144373</v>
      </c>
      <c r="D244">
        <v>51777824</v>
      </c>
      <c r="E244">
        <v>1</v>
      </c>
      <c r="F244">
        <v>1</v>
      </c>
      <c r="G244">
        <v>29</v>
      </c>
      <c r="H244">
        <v>2</v>
      </c>
      <c r="I244" t="s">
        <v>248</v>
      </c>
      <c r="J244" t="s">
        <v>249</v>
      </c>
      <c r="K244" t="s">
        <v>250</v>
      </c>
      <c r="L244">
        <v>1368</v>
      </c>
      <c r="N244">
        <v>1011</v>
      </c>
      <c r="O244" t="s">
        <v>215</v>
      </c>
      <c r="P244" t="s">
        <v>215</v>
      </c>
      <c r="Q244">
        <v>1</v>
      </c>
      <c r="X244">
        <v>0.088999999999999996</v>
      </c>
      <c r="Y244">
        <v>0</v>
      </c>
      <c r="Z244">
        <v>857.90999999999997</v>
      </c>
      <c r="AA244">
        <v>479.87</v>
      </c>
      <c r="AB244">
        <v>0</v>
      </c>
      <c r="AC244">
        <v>0</v>
      </c>
      <c r="AD244">
        <v>1</v>
      </c>
      <c r="AE244">
        <v>0</v>
      </c>
      <c r="AG244">
        <v>0.088999999999999996</v>
      </c>
      <c r="AH244">
        <v>3</v>
      </c>
      <c r="AI244">
        <v>-1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ht="12.75">
      <c r="A245">
        <f>ROW(Source!A1067)</f>
        <v>1067</v>
      </c>
      <c r="B245">
        <v>52146267</v>
      </c>
      <c r="C245">
        <v>52144373</v>
      </c>
      <c r="D245">
        <v>51781597</v>
      </c>
      <c r="E245">
        <v>1</v>
      </c>
      <c r="F245">
        <v>1</v>
      </c>
      <c r="G245">
        <v>29</v>
      </c>
      <c r="H245">
        <v>3</v>
      </c>
      <c r="I245" t="s">
        <v>251</v>
      </c>
      <c r="J245" t="s">
        <v>252</v>
      </c>
      <c r="K245" t="s">
        <v>253</v>
      </c>
      <c r="L245">
        <v>1339</v>
      </c>
      <c r="N245">
        <v>1007</v>
      </c>
      <c r="O245" t="s">
        <v>234</v>
      </c>
      <c r="P245" t="s">
        <v>234</v>
      </c>
      <c r="Q245">
        <v>1</v>
      </c>
      <c r="X245">
        <v>0.058999999999999997</v>
      </c>
      <c r="Y245">
        <v>3886.23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G245">
        <v>0.058999999999999997</v>
      </c>
      <c r="AH245">
        <v>3</v>
      </c>
      <c r="AI245">
        <v>-1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ht="12.75">
      <c r="A246">
        <f>ROW(Source!A1067)</f>
        <v>1067</v>
      </c>
      <c r="B246">
        <v>52146268</v>
      </c>
      <c r="C246">
        <v>52144373</v>
      </c>
      <c r="D246">
        <v>51781706</v>
      </c>
      <c r="E246">
        <v>1</v>
      </c>
      <c r="F246">
        <v>1</v>
      </c>
      <c r="G246">
        <v>29</v>
      </c>
      <c r="H246">
        <v>3</v>
      </c>
      <c r="I246" t="s">
        <v>254</v>
      </c>
      <c r="J246" t="s">
        <v>255</v>
      </c>
      <c r="K246" t="s">
        <v>256</v>
      </c>
      <c r="L246">
        <v>1339</v>
      </c>
      <c r="N246">
        <v>1007</v>
      </c>
      <c r="O246" t="s">
        <v>234</v>
      </c>
      <c r="P246" t="s">
        <v>234</v>
      </c>
      <c r="Q246">
        <v>1</v>
      </c>
      <c r="X246">
        <v>0.00059999999999999995</v>
      </c>
      <c r="Y246">
        <v>3427.48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G246">
        <v>0.00059999999999999995</v>
      </c>
      <c r="AH246">
        <v>3</v>
      </c>
      <c r="AI246">
        <v>-1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ht="12.75">
      <c r="A247">
        <f>ROW(Source!A1067)</f>
        <v>1067</v>
      </c>
      <c r="B247">
        <v>52146269</v>
      </c>
      <c r="C247">
        <v>52144373</v>
      </c>
      <c r="D247">
        <v>51782454</v>
      </c>
      <c r="E247">
        <v>1</v>
      </c>
      <c r="F247">
        <v>1</v>
      </c>
      <c r="G247">
        <v>29</v>
      </c>
      <c r="H247">
        <v>3</v>
      </c>
      <c r="I247" t="s">
        <v>257</v>
      </c>
      <c r="J247" t="s">
        <v>258</v>
      </c>
      <c r="K247" t="s">
        <v>259</v>
      </c>
      <c r="L247">
        <v>1339</v>
      </c>
      <c r="N247">
        <v>1007</v>
      </c>
      <c r="O247" t="s">
        <v>234</v>
      </c>
      <c r="P247" t="s">
        <v>234</v>
      </c>
      <c r="Q247">
        <v>1</v>
      </c>
      <c r="X247">
        <v>0.0436</v>
      </c>
      <c r="Y247">
        <v>7871.6899999999996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G247">
        <v>0.0436</v>
      </c>
      <c r="AH247">
        <v>3</v>
      </c>
      <c r="AI247">
        <v>-1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ht="12.75">
      <c r="A248">
        <f>ROW(Source!A1067)</f>
        <v>1067</v>
      </c>
      <c r="B248">
        <v>52146270</v>
      </c>
      <c r="C248">
        <v>52144373</v>
      </c>
      <c r="D248">
        <v>51776804</v>
      </c>
      <c r="E248">
        <v>29</v>
      </c>
      <c r="F248">
        <v>1</v>
      </c>
      <c r="G248">
        <v>29</v>
      </c>
      <c r="H248">
        <v>3</v>
      </c>
      <c r="I248" t="s">
        <v>110</v>
      </c>
      <c r="K248" t="s">
        <v>111</v>
      </c>
      <c r="L248">
        <v>1348</v>
      </c>
      <c r="N248">
        <v>1009</v>
      </c>
      <c r="O248" t="s">
        <v>112</v>
      </c>
      <c r="P248" t="s">
        <v>112</v>
      </c>
      <c r="Q248">
        <v>1000</v>
      </c>
      <c r="X248">
        <v>0.246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  <c r="AG248">
        <v>0.246</v>
      </c>
      <c r="AH248">
        <v>3</v>
      </c>
      <c r="AI248">
        <v>-1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</row>
    <row r="249" ht="12.75">
      <c r="A249">
        <f>ROW(Source!A1069)</f>
        <v>1069</v>
      </c>
      <c r="B249">
        <v>52146271</v>
      </c>
      <c r="C249">
        <v>52144393</v>
      </c>
      <c r="D249">
        <v>51778525</v>
      </c>
      <c r="E249">
        <v>1</v>
      </c>
      <c r="F249">
        <v>1</v>
      </c>
      <c r="G249">
        <v>29</v>
      </c>
      <c r="H249">
        <v>2</v>
      </c>
      <c r="I249" t="s">
        <v>242</v>
      </c>
      <c r="J249" t="s">
        <v>243</v>
      </c>
      <c r="K249" t="s">
        <v>244</v>
      </c>
      <c r="L249">
        <v>1368</v>
      </c>
      <c r="N249">
        <v>1011</v>
      </c>
      <c r="O249" t="s">
        <v>215</v>
      </c>
      <c r="P249" t="s">
        <v>215</v>
      </c>
      <c r="Q249">
        <v>1</v>
      </c>
      <c r="X249">
        <v>0.02</v>
      </c>
      <c r="Y249">
        <v>0</v>
      </c>
      <c r="Z249">
        <v>1070.1199999999999</v>
      </c>
      <c r="AA249">
        <v>332.66000000000003</v>
      </c>
      <c r="AB249">
        <v>0</v>
      </c>
      <c r="AC249">
        <v>0</v>
      </c>
      <c r="AD249">
        <v>1</v>
      </c>
      <c r="AE249">
        <v>0</v>
      </c>
      <c r="AG249">
        <v>0.02</v>
      </c>
      <c r="AH249">
        <v>3</v>
      </c>
      <c r="AI249">
        <v>-1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ht="12.75">
      <c r="A250">
        <f>ROW(Source!A1069)</f>
        <v>1069</v>
      </c>
      <c r="B250">
        <v>52146272</v>
      </c>
      <c r="C250">
        <v>52144393</v>
      </c>
      <c r="D250">
        <v>51778526</v>
      </c>
      <c r="E250">
        <v>1</v>
      </c>
      <c r="F250">
        <v>1</v>
      </c>
      <c r="G250">
        <v>29</v>
      </c>
      <c r="H250">
        <v>2</v>
      </c>
      <c r="I250" t="s">
        <v>245</v>
      </c>
      <c r="J250" t="s">
        <v>246</v>
      </c>
      <c r="K250" t="s">
        <v>247</v>
      </c>
      <c r="L250">
        <v>1368</v>
      </c>
      <c r="N250">
        <v>1011</v>
      </c>
      <c r="O250" t="s">
        <v>215</v>
      </c>
      <c r="P250" t="s">
        <v>215</v>
      </c>
      <c r="Q250">
        <v>1</v>
      </c>
      <c r="X250">
        <v>0.017999999999999999</v>
      </c>
      <c r="Y250">
        <v>0</v>
      </c>
      <c r="Z250">
        <v>1080.76</v>
      </c>
      <c r="AA250">
        <v>332.99000000000001</v>
      </c>
      <c r="AB250">
        <v>0</v>
      </c>
      <c r="AC250">
        <v>0</v>
      </c>
      <c r="AD250">
        <v>1</v>
      </c>
      <c r="AE250">
        <v>0</v>
      </c>
      <c r="AG250">
        <v>0.017999999999999999</v>
      </c>
      <c r="AH250">
        <v>3</v>
      </c>
      <c r="AI250">
        <v>-1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ht="12.75">
      <c r="A251">
        <f>ROW(Source!A1070)</f>
        <v>1070</v>
      </c>
      <c r="B251">
        <v>52146273</v>
      </c>
      <c r="C251">
        <v>52144398</v>
      </c>
      <c r="D251">
        <v>51778525</v>
      </c>
      <c r="E251">
        <v>1</v>
      </c>
      <c r="F251">
        <v>1</v>
      </c>
      <c r="G251">
        <v>29</v>
      </c>
      <c r="H251">
        <v>2</v>
      </c>
      <c r="I251" t="s">
        <v>242</v>
      </c>
      <c r="J251" t="s">
        <v>243</v>
      </c>
      <c r="K251" t="s">
        <v>244</v>
      </c>
      <c r="L251">
        <v>1368</v>
      </c>
      <c r="N251">
        <v>1011</v>
      </c>
      <c r="O251" t="s">
        <v>215</v>
      </c>
      <c r="P251" t="s">
        <v>215</v>
      </c>
      <c r="Q251">
        <v>1</v>
      </c>
      <c r="X251">
        <v>0.01</v>
      </c>
      <c r="Y251">
        <v>0</v>
      </c>
      <c r="Z251">
        <v>1070.1199999999999</v>
      </c>
      <c r="AA251">
        <v>332.66000000000003</v>
      </c>
      <c r="AB251">
        <v>0</v>
      </c>
      <c r="AC251">
        <v>0</v>
      </c>
      <c r="AD251">
        <v>1</v>
      </c>
      <c r="AE251">
        <v>0</v>
      </c>
      <c r="AF251" t="s">
        <v>122</v>
      </c>
      <c r="AG251">
        <v>0.51000000000000001</v>
      </c>
      <c r="AH251">
        <v>3</v>
      </c>
      <c r="AI251">
        <v>-1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ht="12.75">
      <c r="A252">
        <f>ROW(Source!A1070)</f>
        <v>1070</v>
      </c>
      <c r="B252">
        <v>52146274</v>
      </c>
      <c r="C252">
        <v>52144398</v>
      </c>
      <c r="D252">
        <v>51778526</v>
      </c>
      <c r="E252">
        <v>1</v>
      </c>
      <c r="F252">
        <v>1</v>
      </c>
      <c r="G252">
        <v>29</v>
      </c>
      <c r="H252">
        <v>2</v>
      </c>
      <c r="I252" t="s">
        <v>245</v>
      </c>
      <c r="J252" t="s">
        <v>246</v>
      </c>
      <c r="K252" t="s">
        <v>247</v>
      </c>
      <c r="L252">
        <v>1368</v>
      </c>
      <c r="N252">
        <v>1011</v>
      </c>
      <c r="O252" t="s">
        <v>215</v>
      </c>
      <c r="P252" t="s">
        <v>215</v>
      </c>
      <c r="Q252">
        <v>1</v>
      </c>
      <c r="X252">
        <v>0.0080000000000000002</v>
      </c>
      <c r="Y252">
        <v>0</v>
      </c>
      <c r="Z252">
        <v>1080.76</v>
      </c>
      <c r="AA252">
        <v>332.99000000000001</v>
      </c>
      <c r="AB252">
        <v>0</v>
      </c>
      <c r="AC252">
        <v>0</v>
      </c>
      <c r="AD252">
        <v>1</v>
      </c>
      <c r="AE252">
        <v>0</v>
      </c>
      <c r="AF252" t="s">
        <v>122</v>
      </c>
      <c r="AG252">
        <v>0.40799999999999997</v>
      </c>
      <c r="AH252">
        <v>3</v>
      </c>
      <c r="AI252">
        <v>-1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</row>
    <row r="253" ht="12.75">
      <c r="A253">
        <f>ROW(Source!A1148)</f>
        <v>1148</v>
      </c>
      <c r="B253">
        <v>52146275</v>
      </c>
      <c r="C253">
        <v>52144403</v>
      </c>
      <c r="D253">
        <v>51776802</v>
      </c>
      <c r="E253">
        <v>29</v>
      </c>
      <c r="F253">
        <v>1</v>
      </c>
      <c r="G253">
        <v>29</v>
      </c>
      <c r="H253">
        <v>1</v>
      </c>
      <c r="I253" t="s">
        <v>209</v>
      </c>
      <c r="K253" t="s">
        <v>210</v>
      </c>
      <c r="L253">
        <v>1191</v>
      </c>
      <c r="N253">
        <v>1013</v>
      </c>
      <c r="O253" t="s">
        <v>211</v>
      </c>
      <c r="P253" t="s">
        <v>211</v>
      </c>
      <c r="Q253">
        <v>1</v>
      </c>
      <c r="X253">
        <v>0.23000000000000001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1</v>
      </c>
      <c r="AG253">
        <v>0.23000000000000001</v>
      </c>
      <c r="AH253">
        <v>3</v>
      </c>
      <c r="AI253">
        <v>-1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ht="12.75">
      <c r="A254">
        <f>ROW(Source!A1148)</f>
        <v>1148</v>
      </c>
      <c r="B254">
        <v>52146276</v>
      </c>
      <c r="C254">
        <v>52144403</v>
      </c>
      <c r="D254">
        <v>51778070</v>
      </c>
      <c r="E254">
        <v>1</v>
      </c>
      <c r="F254">
        <v>1</v>
      </c>
      <c r="G254">
        <v>29</v>
      </c>
      <c r="H254">
        <v>2</v>
      </c>
      <c r="I254" t="s">
        <v>212</v>
      </c>
      <c r="J254" t="s">
        <v>213</v>
      </c>
      <c r="K254" t="s">
        <v>214</v>
      </c>
      <c r="L254">
        <v>1368</v>
      </c>
      <c r="N254">
        <v>1011</v>
      </c>
      <c r="O254" t="s">
        <v>215</v>
      </c>
      <c r="P254" t="s">
        <v>215</v>
      </c>
      <c r="Q254">
        <v>1</v>
      </c>
      <c r="X254">
        <v>0.036999999999999998</v>
      </c>
      <c r="Y254">
        <v>0</v>
      </c>
      <c r="Z254">
        <v>493.51999999999998</v>
      </c>
      <c r="AA254">
        <v>377.79000000000002</v>
      </c>
      <c r="AB254">
        <v>0</v>
      </c>
      <c r="AC254">
        <v>0</v>
      </c>
      <c r="AD254">
        <v>1</v>
      </c>
      <c r="AE254">
        <v>0</v>
      </c>
      <c r="AG254">
        <v>0.036999999999999998</v>
      </c>
      <c r="AH254">
        <v>3</v>
      </c>
      <c r="AI254">
        <v>-1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</row>
    <row r="255" ht="12.75">
      <c r="A255">
        <f>ROW(Source!A1148)</f>
        <v>1148</v>
      </c>
      <c r="B255">
        <v>52146277</v>
      </c>
      <c r="C255">
        <v>52144403</v>
      </c>
      <c r="D255">
        <v>51778536</v>
      </c>
      <c r="E255">
        <v>1</v>
      </c>
      <c r="F255">
        <v>1</v>
      </c>
      <c r="G255">
        <v>29</v>
      </c>
      <c r="H255">
        <v>2</v>
      </c>
      <c r="I255" t="s">
        <v>216</v>
      </c>
      <c r="J255" t="s">
        <v>217</v>
      </c>
      <c r="K255" t="s">
        <v>218</v>
      </c>
      <c r="L255">
        <v>1368</v>
      </c>
      <c r="N255">
        <v>1011</v>
      </c>
      <c r="O255" t="s">
        <v>215</v>
      </c>
      <c r="P255" t="s">
        <v>215</v>
      </c>
      <c r="Q255">
        <v>1</v>
      </c>
      <c r="X255">
        <v>0.01</v>
      </c>
      <c r="Y255">
        <v>0</v>
      </c>
      <c r="Z255">
        <v>1153.51</v>
      </c>
      <c r="AA255">
        <v>408.74000000000001</v>
      </c>
      <c r="AB255">
        <v>0</v>
      </c>
      <c r="AC255">
        <v>0</v>
      </c>
      <c r="AD255">
        <v>1</v>
      </c>
      <c r="AE255">
        <v>0</v>
      </c>
      <c r="AG255">
        <v>0.01</v>
      </c>
      <c r="AH255">
        <v>3</v>
      </c>
      <c r="AI255">
        <v>-1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</row>
    <row r="256" ht="12.75">
      <c r="A256">
        <f>ROW(Source!A1148)</f>
        <v>1148</v>
      </c>
      <c r="B256">
        <v>52146278</v>
      </c>
      <c r="C256">
        <v>52144403</v>
      </c>
      <c r="D256">
        <v>51778599</v>
      </c>
      <c r="E256">
        <v>1</v>
      </c>
      <c r="F256">
        <v>1</v>
      </c>
      <c r="G256">
        <v>29</v>
      </c>
      <c r="H256">
        <v>2</v>
      </c>
      <c r="I256" t="s">
        <v>219</v>
      </c>
      <c r="J256" t="s">
        <v>220</v>
      </c>
      <c r="K256" t="s">
        <v>221</v>
      </c>
      <c r="L256">
        <v>1368</v>
      </c>
      <c r="N256">
        <v>1011</v>
      </c>
      <c r="O256" t="s">
        <v>215</v>
      </c>
      <c r="P256" t="s">
        <v>215</v>
      </c>
      <c r="Q256">
        <v>1</v>
      </c>
      <c r="X256">
        <v>0.027</v>
      </c>
      <c r="Y256">
        <v>0</v>
      </c>
      <c r="Z256">
        <v>6.0199999999999996</v>
      </c>
      <c r="AA256">
        <v>0.02</v>
      </c>
      <c r="AB256">
        <v>0</v>
      </c>
      <c r="AC256">
        <v>0</v>
      </c>
      <c r="AD256">
        <v>1</v>
      </c>
      <c r="AE256">
        <v>0</v>
      </c>
      <c r="AG256">
        <v>0.027</v>
      </c>
      <c r="AH256">
        <v>3</v>
      </c>
      <c r="AI256">
        <v>-1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</row>
    <row r="257" ht="12.75">
      <c r="A257">
        <f>ROW(Source!A1148)</f>
        <v>1148</v>
      </c>
      <c r="B257">
        <v>52146279</v>
      </c>
      <c r="C257">
        <v>52144403</v>
      </c>
      <c r="D257">
        <v>51777904</v>
      </c>
      <c r="E257">
        <v>1</v>
      </c>
      <c r="F257">
        <v>1</v>
      </c>
      <c r="G257">
        <v>29</v>
      </c>
      <c r="H257">
        <v>2</v>
      </c>
      <c r="I257" t="s">
        <v>222</v>
      </c>
      <c r="J257" t="s">
        <v>223</v>
      </c>
      <c r="K257" t="s">
        <v>224</v>
      </c>
      <c r="L257">
        <v>1368</v>
      </c>
      <c r="N257">
        <v>1011</v>
      </c>
      <c r="O257" t="s">
        <v>215</v>
      </c>
      <c r="P257" t="s">
        <v>215</v>
      </c>
      <c r="Q257">
        <v>1</v>
      </c>
      <c r="X257">
        <v>0.040000000000000001</v>
      </c>
      <c r="Y257">
        <v>0</v>
      </c>
      <c r="Z257">
        <v>951.19000000000005</v>
      </c>
      <c r="AA257">
        <v>416.57999999999998</v>
      </c>
      <c r="AB257">
        <v>0</v>
      </c>
      <c r="AC257">
        <v>0</v>
      </c>
      <c r="AD257">
        <v>1</v>
      </c>
      <c r="AE257">
        <v>0</v>
      </c>
      <c r="AG257">
        <v>0.040000000000000001</v>
      </c>
      <c r="AH257">
        <v>3</v>
      </c>
      <c r="AI257">
        <v>-1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</row>
    <row r="258" ht="12.75">
      <c r="A258">
        <f>ROW(Source!A1148)</f>
        <v>1148</v>
      </c>
      <c r="B258">
        <v>52146280</v>
      </c>
      <c r="C258">
        <v>52144403</v>
      </c>
      <c r="D258">
        <v>51777957</v>
      </c>
      <c r="E258">
        <v>1</v>
      </c>
      <c r="F258">
        <v>1</v>
      </c>
      <c r="G258">
        <v>29</v>
      </c>
      <c r="H258">
        <v>2</v>
      </c>
      <c r="I258" t="s">
        <v>225</v>
      </c>
      <c r="J258" t="s">
        <v>226</v>
      </c>
      <c r="K258" t="s">
        <v>227</v>
      </c>
      <c r="L258">
        <v>1368</v>
      </c>
      <c r="N258">
        <v>1011</v>
      </c>
      <c r="O258" t="s">
        <v>215</v>
      </c>
      <c r="P258" t="s">
        <v>215</v>
      </c>
      <c r="Q258">
        <v>1</v>
      </c>
      <c r="X258">
        <v>0.014</v>
      </c>
      <c r="Y258">
        <v>0</v>
      </c>
      <c r="Z258">
        <v>1679.4300000000001</v>
      </c>
      <c r="AA258">
        <v>525.90999999999997</v>
      </c>
      <c r="AB258">
        <v>0</v>
      </c>
      <c r="AC258">
        <v>0</v>
      </c>
      <c r="AD258">
        <v>1</v>
      </c>
      <c r="AE258">
        <v>0</v>
      </c>
      <c r="AG258">
        <v>0.014</v>
      </c>
      <c r="AH258">
        <v>3</v>
      </c>
      <c r="AI258">
        <v>-1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</row>
    <row r="259" ht="12.75">
      <c r="A259">
        <f>ROW(Source!A1148)</f>
        <v>1148</v>
      </c>
      <c r="B259">
        <v>52146281</v>
      </c>
      <c r="C259">
        <v>52144403</v>
      </c>
      <c r="D259">
        <v>51778722</v>
      </c>
      <c r="E259">
        <v>1</v>
      </c>
      <c r="F259">
        <v>1</v>
      </c>
      <c r="G259">
        <v>29</v>
      </c>
      <c r="H259">
        <v>3</v>
      </c>
      <c r="I259" t="s">
        <v>228</v>
      </c>
      <c r="J259" t="s">
        <v>229</v>
      </c>
      <c r="K259" t="s">
        <v>230</v>
      </c>
      <c r="L259">
        <v>1348</v>
      </c>
      <c r="N259">
        <v>1009</v>
      </c>
      <c r="O259" t="s">
        <v>112</v>
      </c>
      <c r="P259" t="s">
        <v>112</v>
      </c>
      <c r="Q259">
        <v>1000</v>
      </c>
      <c r="X259">
        <v>0.00080000000000000004</v>
      </c>
      <c r="Y259">
        <v>34834.18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G259">
        <v>0.00080000000000000004</v>
      </c>
      <c r="AH259">
        <v>3</v>
      </c>
      <c r="AI259">
        <v>-1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</row>
    <row r="260" ht="12.75">
      <c r="A260">
        <f>ROW(Source!A1148)</f>
        <v>1148</v>
      </c>
      <c r="B260">
        <v>52146282</v>
      </c>
      <c r="C260">
        <v>52144403</v>
      </c>
      <c r="D260">
        <v>51780660</v>
      </c>
      <c r="E260">
        <v>1</v>
      </c>
      <c r="F260">
        <v>1</v>
      </c>
      <c r="G260">
        <v>29</v>
      </c>
      <c r="H260">
        <v>3</v>
      </c>
      <c r="I260" t="s">
        <v>231</v>
      </c>
      <c r="J260" t="s">
        <v>232</v>
      </c>
      <c r="K260" t="s">
        <v>233</v>
      </c>
      <c r="L260">
        <v>1339</v>
      </c>
      <c r="N260">
        <v>1007</v>
      </c>
      <c r="O260" t="s">
        <v>234</v>
      </c>
      <c r="P260" t="s">
        <v>234</v>
      </c>
      <c r="Q260">
        <v>1</v>
      </c>
      <c r="X260">
        <v>0.0032000000000000002</v>
      </c>
      <c r="Y260">
        <v>36.310000000000002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0</v>
      </c>
      <c r="AG260">
        <v>0.0032000000000000002</v>
      </c>
      <c r="AH260">
        <v>3</v>
      </c>
      <c r="AI260">
        <v>-1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</row>
    <row r="261" ht="12.75">
      <c r="A261">
        <f>ROW(Source!A1148)</f>
        <v>1148</v>
      </c>
      <c r="B261">
        <v>52146283</v>
      </c>
      <c r="C261">
        <v>52144403</v>
      </c>
      <c r="D261">
        <v>51780932</v>
      </c>
      <c r="E261">
        <v>1</v>
      </c>
      <c r="F261">
        <v>1</v>
      </c>
      <c r="G261">
        <v>29</v>
      </c>
      <c r="H261">
        <v>3</v>
      </c>
      <c r="I261" t="s">
        <v>235</v>
      </c>
      <c r="J261" t="s">
        <v>236</v>
      </c>
      <c r="K261" t="s">
        <v>237</v>
      </c>
      <c r="L261">
        <v>1354</v>
      </c>
      <c r="N261">
        <v>1010</v>
      </c>
      <c r="O261" t="s">
        <v>238</v>
      </c>
      <c r="P261" t="s">
        <v>238</v>
      </c>
      <c r="Q261">
        <v>1</v>
      </c>
      <c r="X261">
        <v>0.070000000000000007</v>
      </c>
      <c r="Y261">
        <v>139.55000000000001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0</v>
      </c>
      <c r="AG261">
        <v>0.070000000000000007</v>
      </c>
      <c r="AH261">
        <v>3</v>
      </c>
      <c r="AI261">
        <v>-1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</row>
    <row r="262" ht="12.75">
      <c r="A262">
        <f>ROW(Source!A1148)</f>
        <v>1148</v>
      </c>
      <c r="B262">
        <v>52146284</v>
      </c>
      <c r="C262">
        <v>52144403</v>
      </c>
      <c r="D262">
        <v>51781842</v>
      </c>
      <c r="E262">
        <v>1</v>
      </c>
      <c r="F262">
        <v>1</v>
      </c>
      <c r="G262">
        <v>29</v>
      </c>
      <c r="H262">
        <v>3</v>
      </c>
      <c r="I262" t="s">
        <v>239</v>
      </c>
      <c r="J262" t="s">
        <v>240</v>
      </c>
      <c r="K262" t="s">
        <v>241</v>
      </c>
      <c r="L262">
        <v>1348</v>
      </c>
      <c r="N262">
        <v>1009</v>
      </c>
      <c r="O262" t="s">
        <v>112</v>
      </c>
      <c r="P262" t="s">
        <v>112</v>
      </c>
      <c r="Q262">
        <v>1000</v>
      </c>
      <c r="X262">
        <v>0.105</v>
      </c>
      <c r="Y262">
        <v>3247.4899999999998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  <c r="AG262">
        <v>0.105</v>
      </c>
      <c r="AH262">
        <v>3</v>
      </c>
      <c r="AI262">
        <v>-1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</row>
    <row r="263" ht="12.75">
      <c r="A263">
        <f>ROW(Source!A1148)</f>
        <v>1148</v>
      </c>
      <c r="B263">
        <v>52146285</v>
      </c>
      <c r="C263">
        <v>52144403</v>
      </c>
      <c r="D263">
        <v>51776804</v>
      </c>
      <c r="E263">
        <v>29</v>
      </c>
      <c r="F263">
        <v>1</v>
      </c>
      <c r="G263">
        <v>29</v>
      </c>
      <c r="H263">
        <v>3</v>
      </c>
      <c r="I263" t="s">
        <v>110</v>
      </c>
      <c r="K263" t="s">
        <v>111</v>
      </c>
      <c r="L263">
        <v>1348</v>
      </c>
      <c r="N263">
        <v>1009</v>
      </c>
      <c r="O263" t="s">
        <v>112</v>
      </c>
      <c r="P263" t="s">
        <v>112</v>
      </c>
      <c r="Q263">
        <v>1000</v>
      </c>
      <c r="X263">
        <v>0.12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G263">
        <v>0.12</v>
      </c>
      <c r="AH263">
        <v>3</v>
      </c>
      <c r="AI263">
        <v>-1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</row>
    <row r="264" ht="12.75">
      <c r="A264">
        <f>ROW(Source!A1150)</f>
        <v>1150</v>
      </c>
      <c r="B264">
        <v>52146286</v>
      </c>
      <c r="C264">
        <v>52144427</v>
      </c>
      <c r="D264">
        <v>51778525</v>
      </c>
      <c r="E264">
        <v>1</v>
      </c>
      <c r="F264">
        <v>1</v>
      </c>
      <c r="G264">
        <v>29</v>
      </c>
      <c r="H264">
        <v>2</v>
      </c>
      <c r="I264" t="s">
        <v>242</v>
      </c>
      <c r="J264" t="s">
        <v>243</v>
      </c>
      <c r="K264" t="s">
        <v>244</v>
      </c>
      <c r="L264">
        <v>1368</v>
      </c>
      <c r="N264">
        <v>1011</v>
      </c>
      <c r="O264" t="s">
        <v>215</v>
      </c>
      <c r="P264" t="s">
        <v>215</v>
      </c>
      <c r="Q264">
        <v>1</v>
      </c>
      <c r="X264">
        <v>0.02</v>
      </c>
      <c r="Y264">
        <v>0</v>
      </c>
      <c r="Z264">
        <v>1070.1199999999999</v>
      </c>
      <c r="AA264">
        <v>332.66000000000003</v>
      </c>
      <c r="AB264">
        <v>0</v>
      </c>
      <c r="AC264">
        <v>0</v>
      </c>
      <c r="AD264">
        <v>1</v>
      </c>
      <c r="AE264">
        <v>0</v>
      </c>
      <c r="AG264">
        <v>0.02</v>
      </c>
      <c r="AH264">
        <v>3</v>
      </c>
      <c r="AI264">
        <v>-1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</row>
    <row r="265" ht="12.75">
      <c r="A265">
        <f>ROW(Source!A1150)</f>
        <v>1150</v>
      </c>
      <c r="B265">
        <v>52146287</v>
      </c>
      <c r="C265">
        <v>52144427</v>
      </c>
      <c r="D265">
        <v>51778526</v>
      </c>
      <c r="E265">
        <v>1</v>
      </c>
      <c r="F265">
        <v>1</v>
      </c>
      <c r="G265">
        <v>29</v>
      </c>
      <c r="H265">
        <v>2</v>
      </c>
      <c r="I265" t="s">
        <v>245</v>
      </c>
      <c r="J265" t="s">
        <v>246</v>
      </c>
      <c r="K265" t="s">
        <v>247</v>
      </c>
      <c r="L265">
        <v>1368</v>
      </c>
      <c r="N265">
        <v>1011</v>
      </c>
      <c r="O265" t="s">
        <v>215</v>
      </c>
      <c r="P265" t="s">
        <v>215</v>
      </c>
      <c r="Q265">
        <v>1</v>
      </c>
      <c r="X265">
        <v>0.017999999999999999</v>
      </c>
      <c r="Y265">
        <v>0</v>
      </c>
      <c r="Z265">
        <v>1080.76</v>
      </c>
      <c r="AA265">
        <v>332.99000000000001</v>
      </c>
      <c r="AB265">
        <v>0</v>
      </c>
      <c r="AC265">
        <v>0</v>
      </c>
      <c r="AD265">
        <v>1</v>
      </c>
      <c r="AE265">
        <v>0</v>
      </c>
      <c r="AG265">
        <v>0.017999999999999999</v>
      </c>
      <c r="AH265">
        <v>3</v>
      </c>
      <c r="AI265">
        <v>-1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</row>
    <row r="266" ht="12.75">
      <c r="A266">
        <f>ROW(Source!A1151)</f>
        <v>1151</v>
      </c>
      <c r="B266">
        <v>52146288</v>
      </c>
      <c r="C266">
        <v>52144432</v>
      </c>
      <c r="D266">
        <v>51778525</v>
      </c>
      <c r="E266">
        <v>1</v>
      </c>
      <c r="F266">
        <v>1</v>
      </c>
      <c r="G266">
        <v>29</v>
      </c>
      <c r="H266">
        <v>2</v>
      </c>
      <c r="I266" t="s">
        <v>242</v>
      </c>
      <c r="J266" t="s">
        <v>243</v>
      </c>
      <c r="K266" t="s">
        <v>244</v>
      </c>
      <c r="L266">
        <v>1368</v>
      </c>
      <c r="N266">
        <v>1011</v>
      </c>
      <c r="O266" t="s">
        <v>215</v>
      </c>
      <c r="P266" t="s">
        <v>215</v>
      </c>
      <c r="Q266">
        <v>1</v>
      </c>
      <c r="X266">
        <v>0.01</v>
      </c>
      <c r="Y266">
        <v>0</v>
      </c>
      <c r="Z266">
        <v>1070.1199999999999</v>
      </c>
      <c r="AA266">
        <v>332.66000000000003</v>
      </c>
      <c r="AB266">
        <v>0</v>
      </c>
      <c r="AC266">
        <v>0</v>
      </c>
      <c r="AD266">
        <v>1</v>
      </c>
      <c r="AE266">
        <v>0</v>
      </c>
      <c r="AF266" t="s">
        <v>122</v>
      </c>
      <c r="AG266">
        <v>0.51000000000000001</v>
      </c>
      <c r="AH266">
        <v>3</v>
      </c>
      <c r="AI266">
        <v>-1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</row>
    <row r="267" ht="12.75">
      <c r="A267">
        <f>ROW(Source!A1151)</f>
        <v>1151</v>
      </c>
      <c r="B267">
        <v>52146289</v>
      </c>
      <c r="C267">
        <v>52144432</v>
      </c>
      <c r="D267">
        <v>51778526</v>
      </c>
      <c r="E267">
        <v>1</v>
      </c>
      <c r="F267">
        <v>1</v>
      </c>
      <c r="G267">
        <v>29</v>
      </c>
      <c r="H267">
        <v>2</v>
      </c>
      <c r="I267" t="s">
        <v>245</v>
      </c>
      <c r="J267" t="s">
        <v>246</v>
      </c>
      <c r="K267" t="s">
        <v>247</v>
      </c>
      <c r="L267">
        <v>1368</v>
      </c>
      <c r="N267">
        <v>1011</v>
      </c>
      <c r="O267" t="s">
        <v>215</v>
      </c>
      <c r="P267" t="s">
        <v>215</v>
      </c>
      <c r="Q267">
        <v>1</v>
      </c>
      <c r="X267">
        <v>0.0080000000000000002</v>
      </c>
      <c r="Y267">
        <v>0</v>
      </c>
      <c r="Z267">
        <v>1080.76</v>
      </c>
      <c r="AA267">
        <v>332.99000000000001</v>
      </c>
      <c r="AB267">
        <v>0</v>
      </c>
      <c r="AC267">
        <v>0</v>
      </c>
      <c r="AD267">
        <v>1</v>
      </c>
      <c r="AE267">
        <v>0</v>
      </c>
      <c r="AF267" t="s">
        <v>122</v>
      </c>
      <c r="AG267">
        <v>0.40799999999999997</v>
      </c>
      <c r="AH267">
        <v>3</v>
      </c>
      <c r="AI267">
        <v>-1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</row>
    <row r="268" ht="12.75">
      <c r="A268">
        <f>ROW(Source!A1191)</f>
        <v>1191</v>
      </c>
      <c r="B268">
        <v>52146290</v>
      </c>
      <c r="C268">
        <v>52144437</v>
      </c>
      <c r="D268">
        <v>51776802</v>
      </c>
      <c r="E268">
        <v>29</v>
      </c>
      <c r="F268">
        <v>1</v>
      </c>
      <c r="G268">
        <v>29</v>
      </c>
      <c r="H268">
        <v>1</v>
      </c>
      <c r="I268" t="s">
        <v>209</v>
      </c>
      <c r="K268" t="s">
        <v>210</v>
      </c>
      <c r="L268">
        <v>1191</v>
      </c>
      <c r="N268">
        <v>1013</v>
      </c>
      <c r="O268" t="s">
        <v>211</v>
      </c>
      <c r="P268" t="s">
        <v>211</v>
      </c>
      <c r="Q268">
        <v>1</v>
      </c>
      <c r="X268">
        <v>0.66000000000000003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1</v>
      </c>
      <c r="AG268">
        <v>0.66000000000000003</v>
      </c>
      <c r="AH268">
        <v>3</v>
      </c>
      <c r="AI268">
        <v>-1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</row>
    <row r="269" ht="12.75">
      <c r="A269">
        <f>ROW(Source!A1191)</f>
        <v>1191</v>
      </c>
      <c r="B269">
        <v>52146291</v>
      </c>
      <c r="C269">
        <v>52144437</v>
      </c>
      <c r="D269">
        <v>51778070</v>
      </c>
      <c r="E269">
        <v>1</v>
      </c>
      <c r="F269">
        <v>1</v>
      </c>
      <c r="G269">
        <v>29</v>
      </c>
      <c r="H269">
        <v>2</v>
      </c>
      <c r="I269" t="s">
        <v>212</v>
      </c>
      <c r="J269" t="s">
        <v>213</v>
      </c>
      <c r="K269" t="s">
        <v>214</v>
      </c>
      <c r="L269">
        <v>1368</v>
      </c>
      <c r="N269">
        <v>1011</v>
      </c>
      <c r="O269" t="s">
        <v>215</v>
      </c>
      <c r="P269" t="s">
        <v>215</v>
      </c>
      <c r="Q269">
        <v>1</v>
      </c>
      <c r="X269">
        <v>0.13200000000000001</v>
      </c>
      <c r="Y269">
        <v>0</v>
      </c>
      <c r="Z269">
        <v>493.51999999999998</v>
      </c>
      <c r="AA269">
        <v>377.79000000000002</v>
      </c>
      <c r="AB269">
        <v>0</v>
      </c>
      <c r="AC269">
        <v>0</v>
      </c>
      <c r="AD269">
        <v>1</v>
      </c>
      <c r="AE269">
        <v>0</v>
      </c>
      <c r="AG269">
        <v>0.13200000000000001</v>
      </c>
      <c r="AH269">
        <v>3</v>
      </c>
      <c r="AI269">
        <v>-1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</row>
    <row r="270" ht="12.75">
      <c r="A270">
        <f>ROW(Source!A1191)</f>
        <v>1191</v>
      </c>
      <c r="B270">
        <v>52146292</v>
      </c>
      <c r="C270">
        <v>52144437</v>
      </c>
      <c r="D270">
        <v>51778536</v>
      </c>
      <c r="E270">
        <v>1</v>
      </c>
      <c r="F270">
        <v>1</v>
      </c>
      <c r="G270">
        <v>29</v>
      </c>
      <c r="H270">
        <v>2</v>
      </c>
      <c r="I270" t="s">
        <v>216</v>
      </c>
      <c r="J270" t="s">
        <v>217</v>
      </c>
      <c r="K270" t="s">
        <v>218</v>
      </c>
      <c r="L270">
        <v>1368</v>
      </c>
      <c r="N270">
        <v>1011</v>
      </c>
      <c r="O270" t="s">
        <v>215</v>
      </c>
      <c r="P270" t="s">
        <v>215</v>
      </c>
      <c r="Q270">
        <v>1</v>
      </c>
      <c r="X270">
        <v>0.050000000000000003</v>
      </c>
      <c r="Y270">
        <v>0</v>
      </c>
      <c r="Z270">
        <v>1153.51</v>
      </c>
      <c r="AA270">
        <v>408.74000000000001</v>
      </c>
      <c r="AB270">
        <v>0</v>
      </c>
      <c r="AC270">
        <v>0</v>
      </c>
      <c r="AD270">
        <v>1</v>
      </c>
      <c r="AE270">
        <v>0</v>
      </c>
      <c r="AG270">
        <v>0.050000000000000003</v>
      </c>
      <c r="AH270">
        <v>3</v>
      </c>
      <c r="AI270">
        <v>-1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</row>
    <row r="271" ht="12.75">
      <c r="A271">
        <f>ROW(Source!A1191)</f>
        <v>1191</v>
      </c>
      <c r="B271">
        <v>52146293</v>
      </c>
      <c r="C271">
        <v>52144437</v>
      </c>
      <c r="D271">
        <v>51778599</v>
      </c>
      <c r="E271">
        <v>1</v>
      </c>
      <c r="F271">
        <v>1</v>
      </c>
      <c r="G271">
        <v>29</v>
      </c>
      <c r="H271">
        <v>2</v>
      </c>
      <c r="I271" t="s">
        <v>219</v>
      </c>
      <c r="J271" t="s">
        <v>220</v>
      </c>
      <c r="K271" t="s">
        <v>221</v>
      </c>
      <c r="L271">
        <v>1368</v>
      </c>
      <c r="N271">
        <v>1011</v>
      </c>
      <c r="O271" t="s">
        <v>215</v>
      </c>
      <c r="P271" t="s">
        <v>215</v>
      </c>
      <c r="Q271">
        <v>1</v>
      </c>
      <c r="X271">
        <v>0.13200000000000001</v>
      </c>
      <c r="Y271">
        <v>0</v>
      </c>
      <c r="Z271">
        <v>6.0199999999999996</v>
      </c>
      <c r="AA271">
        <v>0.02</v>
      </c>
      <c r="AB271">
        <v>0</v>
      </c>
      <c r="AC271">
        <v>0</v>
      </c>
      <c r="AD271">
        <v>1</v>
      </c>
      <c r="AE271">
        <v>0</v>
      </c>
      <c r="AG271">
        <v>0.13200000000000001</v>
      </c>
      <c r="AH271">
        <v>3</v>
      </c>
      <c r="AI271">
        <v>-1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</row>
    <row r="272" ht="12.75">
      <c r="A272">
        <f>ROW(Source!A1191)</f>
        <v>1191</v>
      </c>
      <c r="B272">
        <v>52146294</v>
      </c>
      <c r="C272">
        <v>52144437</v>
      </c>
      <c r="D272">
        <v>51777824</v>
      </c>
      <c r="E272">
        <v>1</v>
      </c>
      <c r="F272">
        <v>1</v>
      </c>
      <c r="G272">
        <v>29</v>
      </c>
      <c r="H272">
        <v>2</v>
      </c>
      <c r="I272" t="s">
        <v>248</v>
      </c>
      <c r="J272" t="s">
        <v>249</v>
      </c>
      <c r="K272" t="s">
        <v>250</v>
      </c>
      <c r="L272">
        <v>1368</v>
      </c>
      <c r="N272">
        <v>1011</v>
      </c>
      <c r="O272" t="s">
        <v>215</v>
      </c>
      <c r="P272" t="s">
        <v>215</v>
      </c>
      <c r="Q272">
        <v>1</v>
      </c>
      <c r="X272">
        <v>0.088999999999999996</v>
      </c>
      <c r="Y272">
        <v>0</v>
      </c>
      <c r="Z272">
        <v>857.90999999999997</v>
      </c>
      <c r="AA272">
        <v>479.87</v>
      </c>
      <c r="AB272">
        <v>0</v>
      </c>
      <c r="AC272">
        <v>0</v>
      </c>
      <c r="AD272">
        <v>1</v>
      </c>
      <c r="AE272">
        <v>0</v>
      </c>
      <c r="AG272">
        <v>0.088999999999999996</v>
      </c>
      <c r="AH272">
        <v>3</v>
      </c>
      <c r="AI272">
        <v>-1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</row>
    <row r="273" ht="12.75">
      <c r="A273">
        <f>ROW(Source!A1191)</f>
        <v>1191</v>
      </c>
      <c r="B273">
        <v>52146295</v>
      </c>
      <c r="C273">
        <v>52144437</v>
      </c>
      <c r="D273">
        <v>51781597</v>
      </c>
      <c r="E273">
        <v>1</v>
      </c>
      <c r="F273">
        <v>1</v>
      </c>
      <c r="G273">
        <v>29</v>
      </c>
      <c r="H273">
        <v>3</v>
      </c>
      <c r="I273" t="s">
        <v>251</v>
      </c>
      <c r="J273" t="s">
        <v>252</v>
      </c>
      <c r="K273" t="s">
        <v>253</v>
      </c>
      <c r="L273">
        <v>1339</v>
      </c>
      <c r="N273">
        <v>1007</v>
      </c>
      <c r="O273" t="s">
        <v>234</v>
      </c>
      <c r="P273" t="s">
        <v>234</v>
      </c>
      <c r="Q273">
        <v>1</v>
      </c>
      <c r="X273">
        <v>0.058999999999999997</v>
      </c>
      <c r="Y273">
        <v>3886.23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0</v>
      </c>
      <c r="AG273">
        <v>0.058999999999999997</v>
      </c>
      <c r="AH273">
        <v>3</v>
      </c>
      <c r="AI273">
        <v>-1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</row>
    <row r="274" ht="12.75">
      <c r="A274">
        <f>ROW(Source!A1191)</f>
        <v>1191</v>
      </c>
      <c r="B274">
        <v>52146296</v>
      </c>
      <c r="C274">
        <v>52144437</v>
      </c>
      <c r="D274">
        <v>51781706</v>
      </c>
      <c r="E274">
        <v>1</v>
      </c>
      <c r="F274">
        <v>1</v>
      </c>
      <c r="G274">
        <v>29</v>
      </c>
      <c r="H274">
        <v>3</v>
      </c>
      <c r="I274" t="s">
        <v>254</v>
      </c>
      <c r="J274" t="s">
        <v>255</v>
      </c>
      <c r="K274" t="s">
        <v>256</v>
      </c>
      <c r="L274">
        <v>1339</v>
      </c>
      <c r="N274">
        <v>1007</v>
      </c>
      <c r="O274" t="s">
        <v>234</v>
      </c>
      <c r="P274" t="s">
        <v>234</v>
      </c>
      <c r="Q274">
        <v>1</v>
      </c>
      <c r="X274">
        <v>0.00059999999999999995</v>
      </c>
      <c r="Y274">
        <v>3427.48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0</v>
      </c>
      <c r="AG274">
        <v>0.00059999999999999995</v>
      </c>
      <c r="AH274">
        <v>3</v>
      </c>
      <c r="AI274">
        <v>-1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</row>
    <row r="275" ht="12.75">
      <c r="A275">
        <f>ROW(Source!A1191)</f>
        <v>1191</v>
      </c>
      <c r="B275">
        <v>52146297</v>
      </c>
      <c r="C275">
        <v>52144437</v>
      </c>
      <c r="D275">
        <v>51782454</v>
      </c>
      <c r="E275">
        <v>1</v>
      </c>
      <c r="F275">
        <v>1</v>
      </c>
      <c r="G275">
        <v>29</v>
      </c>
      <c r="H275">
        <v>3</v>
      </c>
      <c r="I275" t="s">
        <v>257</v>
      </c>
      <c r="J275" t="s">
        <v>258</v>
      </c>
      <c r="K275" t="s">
        <v>259</v>
      </c>
      <c r="L275">
        <v>1339</v>
      </c>
      <c r="N275">
        <v>1007</v>
      </c>
      <c r="O275" t="s">
        <v>234</v>
      </c>
      <c r="P275" t="s">
        <v>234</v>
      </c>
      <c r="Q275">
        <v>1</v>
      </c>
      <c r="X275">
        <v>0.0436</v>
      </c>
      <c r="Y275">
        <v>7871.6899999999996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0</v>
      </c>
      <c r="AG275">
        <v>0.0436</v>
      </c>
      <c r="AH275">
        <v>3</v>
      </c>
      <c r="AI275">
        <v>-1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</row>
    <row r="276" ht="12.75">
      <c r="A276">
        <f>ROW(Source!A1191)</f>
        <v>1191</v>
      </c>
      <c r="B276">
        <v>52146298</v>
      </c>
      <c r="C276">
        <v>52144437</v>
      </c>
      <c r="D276">
        <v>51776804</v>
      </c>
      <c r="E276">
        <v>29</v>
      </c>
      <c r="F276">
        <v>1</v>
      </c>
      <c r="G276">
        <v>29</v>
      </c>
      <c r="H276">
        <v>3</v>
      </c>
      <c r="I276" t="s">
        <v>110</v>
      </c>
      <c r="K276" t="s">
        <v>111</v>
      </c>
      <c r="L276">
        <v>1348</v>
      </c>
      <c r="N276">
        <v>1009</v>
      </c>
      <c r="O276" t="s">
        <v>112</v>
      </c>
      <c r="P276" t="s">
        <v>112</v>
      </c>
      <c r="Q276">
        <v>1000</v>
      </c>
      <c r="X276">
        <v>0.246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0</v>
      </c>
      <c r="AG276">
        <v>0.246</v>
      </c>
      <c r="AH276">
        <v>3</v>
      </c>
      <c r="AI276">
        <v>-1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</row>
    <row r="277" ht="12.75">
      <c r="A277">
        <f>ROW(Source!A1193)</f>
        <v>1193</v>
      </c>
      <c r="B277">
        <v>52146299</v>
      </c>
      <c r="C277">
        <v>52144457</v>
      </c>
      <c r="D277">
        <v>51778525</v>
      </c>
      <c r="E277">
        <v>1</v>
      </c>
      <c r="F277">
        <v>1</v>
      </c>
      <c r="G277">
        <v>29</v>
      </c>
      <c r="H277">
        <v>2</v>
      </c>
      <c r="I277" t="s">
        <v>242</v>
      </c>
      <c r="J277" t="s">
        <v>243</v>
      </c>
      <c r="K277" t="s">
        <v>244</v>
      </c>
      <c r="L277">
        <v>1368</v>
      </c>
      <c r="N277">
        <v>1011</v>
      </c>
      <c r="O277" t="s">
        <v>215</v>
      </c>
      <c r="P277" t="s">
        <v>215</v>
      </c>
      <c r="Q277">
        <v>1</v>
      </c>
      <c r="X277">
        <v>0.02</v>
      </c>
      <c r="Y277">
        <v>0</v>
      </c>
      <c r="Z277">
        <v>1070.1199999999999</v>
      </c>
      <c r="AA277">
        <v>332.66000000000003</v>
      </c>
      <c r="AB277">
        <v>0</v>
      </c>
      <c r="AC277">
        <v>0</v>
      </c>
      <c r="AD277">
        <v>1</v>
      </c>
      <c r="AE277">
        <v>0</v>
      </c>
      <c r="AG277">
        <v>0.02</v>
      </c>
      <c r="AH277">
        <v>3</v>
      </c>
      <c r="AI277">
        <v>-1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</row>
    <row r="278" ht="12.75">
      <c r="A278">
        <f>ROW(Source!A1193)</f>
        <v>1193</v>
      </c>
      <c r="B278">
        <v>52146300</v>
      </c>
      <c r="C278">
        <v>52144457</v>
      </c>
      <c r="D278">
        <v>51778526</v>
      </c>
      <c r="E278">
        <v>1</v>
      </c>
      <c r="F278">
        <v>1</v>
      </c>
      <c r="G278">
        <v>29</v>
      </c>
      <c r="H278">
        <v>2</v>
      </c>
      <c r="I278" t="s">
        <v>245</v>
      </c>
      <c r="J278" t="s">
        <v>246</v>
      </c>
      <c r="K278" t="s">
        <v>247</v>
      </c>
      <c r="L278">
        <v>1368</v>
      </c>
      <c r="N278">
        <v>1011</v>
      </c>
      <c r="O278" t="s">
        <v>215</v>
      </c>
      <c r="P278" t="s">
        <v>215</v>
      </c>
      <c r="Q278">
        <v>1</v>
      </c>
      <c r="X278">
        <v>0.017999999999999999</v>
      </c>
      <c r="Y278">
        <v>0</v>
      </c>
      <c r="Z278">
        <v>1080.76</v>
      </c>
      <c r="AA278">
        <v>332.99000000000001</v>
      </c>
      <c r="AB278">
        <v>0</v>
      </c>
      <c r="AC278">
        <v>0</v>
      </c>
      <c r="AD278">
        <v>1</v>
      </c>
      <c r="AE278">
        <v>0</v>
      </c>
      <c r="AG278">
        <v>0.017999999999999999</v>
      </c>
      <c r="AH278">
        <v>3</v>
      </c>
      <c r="AI278">
        <v>-1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</row>
    <row r="279" ht="12.75">
      <c r="A279">
        <f>ROW(Source!A1194)</f>
        <v>1194</v>
      </c>
      <c r="B279">
        <v>52146301</v>
      </c>
      <c r="C279">
        <v>52144462</v>
      </c>
      <c r="D279">
        <v>51778525</v>
      </c>
      <c r="E279">
        <v>1</v>
      </c>
      <c r="F279">
        <v>1</v>
      </c>
      <c r="G279">
        <v>29</v>
      </c>
      <c r="H279">
        <v>2</v>
      </c>
      <c r="I279" t="s">
        <v>242</v>
      </c>
      <c r="J279" t="s">
        <v>243</v>
      </c>
      <c r="K279" t="s">
        <v>244</v>
      </c>
      <c r="L279">
        <v>1368</v>
      </c>
      <c r="N279">
        <v>1011</v>
      </c>
      <c r="O279" t="s">
        <v>215</v>
      </c>
      <c r="P279" t="s">
        <v>215</v>
      </c>
      <c r="Q279">
        <v>1</v>
      </c>
      <c r="X279">
        <v>0.01</v>
      </c>
      <c r="Y279">
        <v>0</v>
      </c>
      <c r="Z279">
        <v>1070.1199999999999</v>
      </c>
      <c r="AA279">
        <v>332.66000000000003</v>
      </c>
      <c r="AB279">
        <v>0</v>
      </c>
      <c r="AC279">
        <v>0</v>
      </c>
      <c r="AD279">
        <v>1</v>
      </c>
      <c r="AE279">
        <v>0</v>
      </c>
      <c r="AF279" t="s">
        <v>122</v>
      </c>
      <c r="AG279">
        <v>0.51000000000000001</v>
      </c>
      <c r="AH279">
        <v>3</v>
      </c>
      <c r="AI279">
        <v>-1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</row>
    <row r="280" ht="12.75">
      <c r="A280">
        <f>ROW(Source!A1194)</f>
        <v>1194</v>
      </c>
      <c r="B280">
        <v>52146302</v>
      </c>
      <c r="C280">
        <v>52144462</v>
      </c>
      <c r="D280">
        <v>51778526</v>
      </c>
      <c r="E280">
        <v>1</v>
      </c>
      <c r="F280">
        <v>1</v>
      </c>
      <c r="G280">
        <v>29</v>
      </c>
      <c r="H280">
        <v>2</v>
      </c>
      <c r="I280" t="s">
        <v>245</v>
      </c>
      <c r="J280" t="s">
        <v>246</v>
      </c>
      <c r="K280" t="s">
        <v>247</v>
      </c>
      <c r="L280">
        <v>1368</v>
      </c>
      <c r="N280">
        <v>1011</v>
      </c>
      <c r="O280" t="s">
        <v>215</v>
      </c>
      <c r="P280" t="s">
        <v>215</v>
      </c>
      <c r="Q280">
        <v>1</v>
      </c>
      <c r="X280">
        <v>0.0080000000000000002</v>
      </c>
      <c r="Y280">
        <v>0</v>
      </c>
      <c r="Z280">
        <v>1080.76</v>
      </c>
      <c r="AA280">
        <v>332.99000000000001</v>
      </c>
      <c r="AB280">
        <v>0</v>
      </c>
      <c r="AC280">
        <v>0</v>
      </c>
      <c r="AD280">
        <v>1</v>
      </c>
      <c r="AE280">
        <v>0</v>
      </c>
      <c r="AF280" t="s">
        <v>122</v>
      </c>
      <c r="AG280">
        <v>0.40799999999999997</v>
      </c>
      <c r="AH280">
        <v>3</v>
      </c>
      <c r="AI280">
        <v>-1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</row>
  </sheetData>
  <printOptions headings="0" gridLines="1"/>
  <pageMargins left="0.75" right="0.75" top="0.5" bottom="0.5" header="0.51180555555555496" footer="0.51180555555555496"/>
  <pageSetup paperSize="9" scale="100" firstPageNumber="0" fitToWidth="1" fitToHeight="0" pageOrder="downThenOver" orientation="landscape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R7-Office/7.2.0.134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Ходанова Наталья Александровна</dc:creator>
  <dc:description/>
  <dc:language>en-US</dc:language>
  <cp:lastModifiedBy>Никита Петровичев</cp:lastModifiedBy>
  <cp:revision>2</cp:revision>
  <dcterms:created xsi:type="dcterms:W3CDTF">2021-10-11T14:17:14Z</dcterms:created>
  <dcterms:modified xsi:type="dcterms:W3CDTF">2022-11-10T08:14:53Z</dcterms:modified>
</cp:coreProperties>
</file>